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2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H277" i="2" l="1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V270" i="2"/>
  <c r="V269" i="2"/>
  <c r="V268" i="2"/>
  <c r="V266" i="2"/>
  <c r="W265" i="2"/>
  <c r="V265" i="2"/>
  <c r="X264" i="2"/>
  <c r="W264" i="2"/>
  <c r="X263" i="2"/>
  <c r="W263" i="2"/>
  <c r="N263" i="2"/>
  <c r="X262" i="2"/>
  <c r="W262" i="2"/>
  <c r="N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X265" i="2" s="1"/>
  <c r="W254" i="2"/>
  <c r="W266" i="2" s="1"/>
  <c r="X253" i="2"/>
  <c r="W253" i="2"/>
  <c r="X252" i="2"/>
  <c r="W252" i="2"/>
  <c r="V250" i="2"/>
  <c r="V249" i="2"/>
  <c r="X248" i="2"/>
  <c r="W248" i="2"/>
  <c r="X247" i="2"/>
  <c r="W247" i="2"/>
  <c r="X246" i="2"/>
  <c r="W246" i="2"/>
  <c r="X245" i="2"/>
  <c r="X249" i="2" s="1"/>
  <c r="W245" i="2"/>
  <c r="W250" i="2" s="1"/>
  <c r="W243" i="2"/>
  <c r="V243" i="2"/>
  <c r="W242" i="2"/>
  <c r="V242" i="2"/>
  <c r="X241" i="2"/>
  <c r="X242" i="2" s="1"/>
  <c r="W241" i="2"/>
  <c r="V239" i="2"/>
  <c r="V238" i="2"/>
  <c r="X237" i="2"/>
  <c r="X238" i="2" s="1"/>
  <c r="W237" i="2"/>
  <c r="W239" i="2" s="1"/>
  <c r="W233" i="2"/>
  <c r="V233" i="2"/>
  <c r="X232" i="2"/>
  <c r="W232" i="2"/>
  <c r="V232" i="2"/>
  <c r="X231" i="2"/>
  <c r="W231" i="2"/>
  <c r="N231" i="2"/>
  <c r="V228" i="2"/>
  <c r="V227" i="2"/>
  <c r="X226" i="2"/>
  <c r="X227" i="2" s="1"/>
  <c r="W226" i="2"/>
  <c r="W228" i="2" s="1"/>
  <c r="N226" i="2"/>
  <c r="V222" i="2"/>
  <c r="W221" i="2"/>
  <c r="V221" i="2"/>
  <c r="X220" i="2"/>
  <c r="X221" i="2" s="1"/>
  <c r="W220" i="2"/>
  <c r="W222" i="2" s="1"/>
  <c r="N220" i="2"/>
  <c r="V216" i="2"/>
  <c r="X215" i="2"/>
  <c r="W215" i="2"/>
  <c r="V215" i="2"/>
  <c r="X214" i="2"/>
  <c r="W214" i="2"/>
  <c r="N214" i="2"/>
  <c r="X213" i="2"/>
  <c r="W213" i="2"/>
  <c r="W216" i="2" s="1"/>
  <c r="N213" i="2"/>
  <c r="W210" i="2"/>
  <c r="V210" i="2"/>
  <c r="X209" i="2"/>
  <c r="W209" i="2"/>
  <c r="V209" i="2"/>
  <c r="X208" i="2"/>
  <c r="W208" i="2"/>
  <c r="N208" i="2"/>
  <c r="V205" i="2"/>
  <c r="V204" i="2"/>
  <c r="X203" i="2"/>
  <c r="W203" i="2"/>
  <c r="N203" i="2"/>
  <c r="X202" i="2"/>
  <c r="W202" i="2"/>
  <c r="N202" i="2"/>
  <c r="X201" i="2"/>
  <c r="W201" i="2"/>
  <c r="W205" i="2" s="1"/>
  <c r="N201" i="2"/>
  <c r="X200" i="2"/>
  <c r="X204" i="2" s="1"/>
  <c r="W200" i="2"/>
  <c r="W204" i="2" s="1"/>
  <c r="N200" i="2"/>
  <c r="V197" i="2"/>
  <c r="X196" i="2"/>
  <c r="W196" i="2"/>
  <c r="V196" i="2"/>
  <c r="X195" i="2"/>
  <c r="W195" i="2"/>
  <c r="N195" i="2"/>
  <c r="X194" i="2"/>
  <c r="W194" i="2"/>
  <c r="N194" i="2"/>
  <c r="X193" i="2"/>
  <c r="W193" i="2"/>
  <c r="W197" i="2" s="1"/>
  <c r="N193" i="2"/>
  <c r="W190" i="2"/>
  <c r="V190" i="2"/>
  <c r="V189" i="2"/>
  <c r="X188" i="2"/>
  <c r="W188" i="2"/>
  <c r="N188" i="2"/>
  <c r="X187" i="2"/>
  <c r="X189" i="2" s="1"/>
  <c r="W187" i="2"/>
  <c r="W189" i="2" s="1"/>
  <c r="N187" i="2"/>
  <c r="V183" i="2"/>
  <c r="X182" i="2"/>
  <c r="V182" i="2"/>
  <c r="X181" i="2"/>
  <c r="W181" i="2"/>
  <c r="N181" i="2"/>
  <c r="X180" i="2"/>
  <c r="W180" i="2"/>
  <c r="N180" i="2"/>
  <c r="X179" i="2"/>
  <c r="W179" i="2"/>
  <c r="W182" i="2" s="1"/>
  <c r="N179" i="2"/>
  <c r="W176" i="2"/>
  <c r="V176" i="2"/>
  <c r="V175" i="2"/>
  <c r="X174" i="2"/>
  <c r="X175" i="2" s="1"/>
  <c r="W174" i="2"/>
  <c r="W175" i="2" s="1"/>
  <c r="N174" i="2"/>
  <c r="W171" i="2"/>
  <c r="V171" i="2"/>
  <c r="X170" i="2"/>
  <c r="W170" i="2"/>
  <c r="V170" i="2"/>
  <c r="X169" i="2"/>
  <c r="W169" i="2"/>
  <c r="N169" i="2"/>
  <c r="V166" i="2"/>
  <c r="V165" i="2"/>
  <c r="X164" i="2"/>
  <c r="W164" i="2"/>
  <c r="W166" i="2" s="1"/>
  <c r="N164" i="2"/>
  <c r="X163" i="2"/>
  <c r="X165" i="2" s="1"/>
  <c r="W163" i="2"/>
  <c r="N163" i="2"/>
  <c r="V159" i="2"/>
  <c r="V158" i="2"/>
  <c r="X157" i="2"/>
  <c r="W157" i="2"/>
  <c r="N157" i="2"/>
  <c r="X156" i="2"/>
  <c r="X158" i="2" s="1"/>
  <c r="W156" i="2"/>
  <c r="W159" i="2" s="1"/>
  <c r="N156" i="2"/>
  <c r="V154" i="2"/>
  <c r="V153" i="2"/>
  <c r="X152" i="2"/>
  <c r="W152" i="2"/>
  <c r="X151" i="2"/>
  <c r="W151" i="2"/>
  <c r="W153" i="2" s="1"/>
  <c r="N151" i="2"/>
  <c r="X150" i="2"/>
  <c r="X153" i="2" s="1"/>
  <c r="W150" i="2"/>
  <c r="X149" i="2"/>
  <c r="W149" i="2"/>
  <c r="W154" i="2" s="1"/>
  <c r="V146" i="2"/>
  <c r="X145" i="2"/>
  <c r="V145" i="2"/>
  <c r="X144" i="2"/>
  <c r="W144" i="2"/>
  <c r="W146" i="2" s="1"/>
  <c r="N144" i="2"/>
  <c r="W141" i="2"/>
  <c r="V141" i="2"/>
  <c r="V140" i="2"/>
  <c r="X139" i="2"/>
  <c r="X140" i="2" s="1"/>
  <c r="W139" i="2"/>
  <c r="W140" i="2" s="1"/>
  <c r="W135" i="2"/>
  <c r="V135" i="2"/>
  <c r="W134" i="2"/>
  <c r="V134" i="2"/>
  <c r="X133" i="2"/>
  <c r="X134" i="2" s="1"/>
  <c r="W133" i="2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X123" i="2"/>
  <c r="W123" i="2"/>
  <c r="V123" i="2"/>
  <c r="X122" i="2"/>
  <c r="W122" i="2"/>
  <c r="W124" i="2" s="1"/>
  <c r="N122" i="2"/>
  <c r="W119" i="2"/>
  <c r="V119" i="2"/>
  <c r="V118" i="2"/>
  <c r="X117" i="2"/>
  <c r="W117" i="2"/>
  <c r="N117" i="2"/>
  <c r="X116" i="2"/>
  <c r="W116" i="2"/>
  <c r="N116" i="2"/>
  <c r="X115" i="2"/>
  <c r="W115" i="2"/>
  <c r="N115" i="2"/>
  <c r="X114" i="2"/>
  <c r="X118" i="2" s="1"/>
  <c r="W114" i="2"/>
  <c r="W118" i="2" s="1"/>
  <c r="N114" i="2"/>
  <c r="V111" i="2"/>
  <c r="X110" i="2"/>
  <c r="W110" i="2"/>
  <c r="V110" i="2"/>
  <c r="X109" i="2"/>
  <c r="W109" i="2"/>
  <c r="W111" i="2" s="1"/>
  <c r="N109" i="2"/>
  <c r="W106" i="2"/>
  <c r="V106" i="2"/>
  <c r="V105" i="2"/>
  <c r="X104" i="2"/>
  <c r="W104" i="2"/>
  <c r="N104" i="2"/>
  <c r="X103" i="2"/>
  <c r="X105" i="2" s="1"/>
  <c r="W103" i="2"/>
  <c r="W105" i="2" s="1"/>
  <c r="N103" i="2"/>
  <c r="W100" i="2"/>
  <c r="V100" i="2"/>
  <c r="X99" i="2"/>
  <c r="V99" i="2"/>
  <c r="X98" i="2"/>
  <c r="W98" i="2"/>
  <c r="N98" i="2"/>
  <c r="X97" i="2"/>
  <c r="W97" i="2"/>
  <c r="N97" i="2"/>
  <c r="X96" i="2"/>
  <c r="W96" i="2"/>
  <c r="N96" i="2"/>
  <c r="X95" i="2"/>
  <c r="W95" i="2"/>
  <c r="N95" i="2"/>
  <c r="X94" i="2"/>
  <c r="W94" i="2"/>
  <c r="W99" i="2" s="1"/>
  <c r="N94" i="2"/>
  <c r="V91" i="2"/>
  <c r="V90" i="2"/>
  <c r="X89" i="2"/>
  <c r="W89" i="2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3" i="2" s="1"/>
  <c r="N79" i="2"/>
  <c r="X78" i="2"/>
  <c r="W78" i="2"/>
  <c r="N78" i="2"/>
  <c r="X77" i="2"/>
  <c r="W77" i="2"/>
  <c r="W84" i="2" s="1"/>
  <c r="N77" i="2"/>
  <c r="V74" i="2"/>
  <c r="W73" i="2"/>
  <c r="V73" i="2"/>
  <c r="X72" i="2"/>
  <c r="X73" i="2" s="1"/>
  <c r="W72" i="2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W40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67" i="2" s="1"/>
  <c r="X23" i="2"/>
  <c r="W23" i="2"/>
  <c r="V23" i="2"/>
  <c r="V271" i="2" s="1"/>
  <c r="X22" i="2"/>
  <c r="W22" i="2"/>
  <c r="W269" i="2" s="1"/>
  <c r="N22" i="2"/>
  <c r="H10" i="2"/>
  <c r="A9" i="2"/>
  <c r="F10" i="2" s="1"/>
  <c r="D7" i="2"/>
  <c r="O6" i="2"/>
  <c r="N2" i="2"/>
  <c r="X272" i="2" l="1"/>
  <c r="W267" i="2"/>
  <c r="F9" i="2"/>
  <c r="W67" i="2"/>
  <c r="W90" i="2"/>
  <c r="W249" i="2"/>
  <c r="H9" i="2"/>
  <c r="W227" i="2"/>
  <c r="J9" i="2"/>
  <c r="W145" i="2"/>
  <c r="W165" i="2"/>
  <c r="W41" i="2"/>
  <c r="W183" i="2"/>
  <c r="A10" i="2"/>
  <c r="W32" i="2"/>
  <c r="W271" i="2" s="1"/>
  <c r="W129" i="2"/>
  <c r="W158" i="2"/>
  <c r="W238" i="2"/>
  <c r="W268" i="2"/>
  <c r="W270" i="2" s="1"/>
  <c r="W62" i="2"/>
  <c r="W56" i="2"/>
  <c r="C280" i="2" l="1"/>
  <c r="B280" i="2"/>
  <c r="A280" i="2"/>
</calcChain>
</file>

<file path=xl/sharedStrings.xml><?xml version="1.0" encoding="utf-8"?>
<sst xmlns="http://schemas.openxmlformats.org/spreadsheetml/2006/main" count="1442" uniqueCount="380">
  <si>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</si>
  <si>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</si>
  <si>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</si>
  <si>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</si>
  <si>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</si>
  <si>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</si>
  <si>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</si>
  <si>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</si>
  <si>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</si>
  <si>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</si>
  <si>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</si>
  <si>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</si>
  <si>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</si>
  <si>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</si>
  <si>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</si>
  <si>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</si>
  <si>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</si>
  <si>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</si>
  <si>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</si>
  <si>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</si>
  <si>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</si>
  <si>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</si>
  <si>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</si>
  <si>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</si>
  <si>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</si>
  <si>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</si>
  <si>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</si>
  <si>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</si>
  <si>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</si>
  <si>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</si>
  <si>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</si>
  <si>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</si>
  <si>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</si>
  <si>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</si>
  <si>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</si>
  <si>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</si>
  <si>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</si>
  <si>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</si>
  <si>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</si>
  <si>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</si>
  <si>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</si>
  <si>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</si>
  <si>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</si>
  <si>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</si>
  <si>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</si>
  <si>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</si>
  <si>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</si>
  <si>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</si>
  <si>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</si>
  <si>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</si>
  <si>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</si>
  <si>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</si>
  <si>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</si>
  <si>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</si>
  <si>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</si>
  <si>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</si>
  <si>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</si>
  <si>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</si>
  <si>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</si>
  <si>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</si>
  <si>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</si>
  <si>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</si>
  <si>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</si>
  <si>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</si>
  <si>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</si>
  <si>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</si>
  <si>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</si>
  <si>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</si>
  <si>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</si>
  <si>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</si>
  <si>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</si>
  <si>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18.03.2024</t>
  </si>
  <si>
    <t>15.03.2024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</si>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</sst>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8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4" t="s">
        <v>29</v>
      </c>
      <c r="E1" s="334"/>
      <c r="F1" s="334"/>
      <c r="G1" s="14" t="s">
        <v>70</v>
      </c>
      <c r="H1" s="334" t="s">
        <v>50</v>
      </c>
      <c r="I1" s="334"/>
      <c r="J1" s="334"/>
      <c r="K1" s="334"/>
      <c r="L1" s="334"/>
      <c r="M1" s="334"/>
      <c r="N1" s="334"/>
      <c r="O1" s="334"/>
      <c r="P1" s="335" t="s">
        <v>71</v>
      </c>
      <c r="Q1" s="336"/>
      <c r="R1" s="33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7"/>
      <c r="O3" s="337"/>
      <c r="P3" s="337"/>
      <c r="Q3" s="337"/>
      <c r="R3" s="337"/>
      <c r="S3" s="337"/>
      <c r="T3" s="337"/>
      <c r="U3" s="33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6" t="s">
        <v>8</v>
      </c>
      <c r="B5" s="316"/>
      <c r="C5" s="316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N5" s="27" t="s">
        <v>4</v>
      </c>
      <c r="O5" s="333">
        <v>45376</v>
      </c>
      <c r="P5" s="333"/>
      <c r="R5" s="340" t="s">
        <v>3</v>
      </c>
      <c r="S5" s="341"/>
      <c r="T5" s="342" t="s">
        <v>352</v>
      </c>
      <c r="U5" s="343"/>
      <c r="Z5" s="60"/>
      <c r="AA5" s="60"/>
      <c r="AB5" s="60"/>
    </row>
    <row r="6" spans="1:29" s="17" customFormat="1" ht="24" customHeight="1" x14ac:dyDescent="0.2">
      <c r="A6" s="316" t="s">
        <v>1</v>
      </c>
      <c r="B6" s="316"/>
      <c r="C6" s="316"/>
      <c r="D6" s="317" t="s">
        <v>359</v>
      </c>
      <c r="E6" s="317"/>
      <c r="F6" s="317"/>
      <c r="G6" s="317"/>
      <c r="H6" s="317"/>
      <c r="I6" s="317"/>
      <c r="J6" s="317"/>
      <c r="K6" s="317"/>
      <c r="L6" s="317"/>
      <c r="N6" s="27" t="s">
        <v>30</v>
      </c>
      <c r="O6" s="318" t="str">
        <f>IF(O5=0," ",CHOOSE(WEEKDAY(O5,2),"Понедельник","Вторник","Среда","Четверг","Пятница","Суббота","Воскресенье"))</f>
        <v>Понедельник</v>
      </c>
      <c r="P6" s="318"/>
      <c r="R6" s="319" t="s">
        <v>5</v>
      </c>
      <c r="S6" s="320"/>
      <c r="T6" s="321" t="s">
        <v>73</v>
      </c>
      <c r="U6" s="32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7" t="str">
        <f>IFERROR(VLOOKUP(DeliveryAddress,Table,3,0),1)</f>
        <v>3</v>
      </c>
      <c r="E7" s="328"/>
      <c r="F7" s="328"/>
      <c r="G7" s="328"/>
      <c r="H7" s="328"/>
      <c r="I7" s="328"/>
      <c r="J7" s="328"/>
      <c r="K7" s="328"/>
      <c r="L7" s="329"/>
      <c r="N7" s="29"/>
      <c r="O7" s="49"/>
      <c r="P7" s="49"/>
      <c r="R7" s="319"/>
      <c r="S7" s="320"/>
      <c r="T7" s="323"/>
      <c r="U7" s="324"/>
      <c r="Z7" s="60"/>
      <c r="AA7" s="60"/>
      <c r="AB7" s="60"/>
    </row>
    <row r="8" spans="1:29" s="17" customFormat="1" ht="25.5" customHeight="1" x14ac:dyDescent="0.2">
      <c r="A8" s="330" t="s">
        <v>61</v>
      </c>
      <c r="B8" s="330"/>
      <c r="C8" s="330"/>
      <c r="D8" s="331"/>
      <c r="E8" s="331"/>
      <c r="F8" s="331"/>
      <c r="G8" s="331"/>
      <c r="H8" s="331"/>
      <c r="I8" s="331"/>
      <c r="J8" s="331"/>
      <c r="K8" s="331"/>
      <c r="L8" s="331"/>
      <c r="N8" s="27" t="s">
        <v>11</v>
      </c>
      <c r="O8" s="311">
        <v>0.375</v>
      </c>
      <c r="P8" s="311"/>
      <c r="R8" s="319"/>
      <c r="S8" s="320"/>
      <c r="T8" s="323"/>
      <c r="U8" s="324"/>
      <c r="Z8" s="60"/>
      <c r="AA8" s="60"/>
      <c r="AB8" s="60"/>
    </row>
    <row r="9" spans="1:29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49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N9" s="31" t="s">
        <v>15</v>
      </c>
      <c r="O9" s="333"/>
      <c r="P9" s="333"/>
      <c r="R9" s="319"/>
      <c r="S9" s="320"/>
      <c r="T9" s="325"/>
      <c r="U9" s="32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0" t="str">
        <f>IFERROR(VLOOKUP($D$10,Proxy,2,FALSE),"")</f>
        <v/>
      </c>
      <c r="I10" s="310"/>
      <c r="J10" s="310"/>
      <c r="K10" s="310"/>
      <c r="L10" s="310"/>
      <c r="N10" s="31" t="s">
        <v>35</v>
      </c>
      <c r="O10" s="311"/>
      <c r="P10" s="311"/>
      <c r="S10" s="29" t="s">
        <v>12</v>
      </c>
      <c r="T10" s="312" t="s">
        <v>74</v>
      </c>
      <c r="U10" s="31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11"/>
      <c r="P11" s="311"/>
      <c r="S11" s="29" t="s">
        <v>31</v>
      </c>
      <c r="T11" s="299" t="s">
        <v>58</v>
      </c>
      <c r="U11" s="2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8" t="s">
        <v>75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N12" s="27" t="s">
        <v>33</v>
      </c>
      <c r="O12" s="314"/>
      <c r="P12" s="314"/>
      <c r="Q12" s="28"/>
      <c r="R12"/>
      <c r="S12" s="29" t="s">
        <v>49</v>
      </c>
      <c r="T12" s="315"/>
      <c r="U12" s="315"/>
      <c r="V12"/>
      <c r="Z12" s="60"/>
      <c r="AA12" s="60"/>
      <c r="AB12" s="60"/>
    </row>
    <row r="13" spans="1:29" s="17" customFormat="1" ht="23.25" customHeight="1" x14ac:dyDescent="0.2">
      <c r="A13" s="298" t="s">
        <v>76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31"/>
      <c r="N13" s="31" t="s">
        <v>34</v>
      </c>
      <c r="O13" s="299"/>
      <c r="P13" s="2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8" t="s">
        <v>77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00" t="s">
        <v>78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/>
      <c r="N15" s="301" t="s">
        <v>64</v>
      </c>
      <c r="O15" s="301"/>
      <c r="P15" s="301"/>
      <c r="Q15" s="301"/>
      <c r="R15" s="30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2"/>
      <c r="O16" s="302"/>
      <c r="P16" s="302"/>
      <c r="Q16" s="302"/>
      <c r="R16" s="30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6" t="s">
        <v>62</v>
      </c>
      <c r="B17" s="286" t="s">
        <v>52</v>
      </c>
      <c r="C17" s="304" t="s">
        <v>51</v>
      </c>
      <c r="D17" s="286" t="s">
        <v>53</v>
      </c>
      <c r="E17" s="286"/>
      <c r="F17" s="286" t="s">
        <v>24</v>
      </c>
      <c r="G17" s="286" t="s">
        <v>27</v>
      </c>
      <c r="H17" s="286" t="s">
        <v>25</v>
      </c>
      <c r="I17" s="286" t="s">
        <v>26</v>
      </c>
      <c r="J17" s="305" t="s">
        <v>16</v>
      </c>
      <c r="K17" s="305" t="s">
        <v>69</v>
      </c>
      <c r="L17" s="305" t="s">
        <v>2</v>
      </c>
      <c r="M17" s="286" t="s">
        <v>28</v>
      </c>
      <c r="N17" s="286" t="s">
        <v>17</v>
      </c>
      <c r="O17" s="286"/>
      <c r="P17" s="286"/>
      <c r="Q17" s="286"/>
      <c r="R17" s="286"/>
      <c r="S17" s="303" t="s">
        <v>59</v>
      </c>
      <c r="T17" s="286"/>
      <c r="U17" s="286" t="s">
        <v>6</v>
      </c>
      <c r="V17" s="286" t="s">
        <v>44</v>
      </c>
      <c r="W17" s="287" t="s">
        <v>57</v>
      </c>
      <c r="X17" s="286" t="s">
        <v>18</v>
      </c>
      <c r="Y17" s="289" t="s">
        <v>63</v>
      </c>
      <c r="Z17" s="289" t="s">
        <v>19</v>
      </c>
      <c r="AA17" s="290" t="s">
        <v>60</v>
      </c>
      <c r="AB17" s="291"/>
      <c r="AC17" s="292"/>
      <c r="AD17" s="296"/>
      <c r="BA17" s="297" t="s">
        <v>67</v>
      </c>
    </row>
    <row r="18" spans="1:53" ht="14.25" customHeight="1" x14ac:dyDescent="0.2">
      <c r="A18" s="286"/>
      <c r="B18" s="286"/>
      <c r="C18" s="304"/>
      <c r="D18" s="286"/>
      <c r="E18" s="286"/>
      <c r="F18" s="286" t="s">
        <v>20</v>
      </c>
      <c r="G18" s="286" t="s">
        <v>21</v>
      </c>
      <c r="H18" s="286" t="s">
        <v>22</v>
      </c>
      <c r="I18" s="286" t="s">
        <v>22</v>
      </c>
      <c r="J18" s="306"/>
      <c r="K18" s="306"/>
      <c r="L18" s="306"/>
      <c r="M18" s="286"/>
      <c r="N18" s="286"/>
      <c r="O18" s="286"/>
      <c r="P18" s="286"/>
      <c r="Q18" s="286"/>
      <c r="R18" s="286"/>
      <c r="S18" s="36" t="s">
        <v>47</v>
      </c>
      <c r="T18" s="36" t="s">
        <v>46</v>
      </c>
      <c r="U18" s="286"/>
      <c r="V18" s="286"/>
      <c r="W18" s="288"/>
      <c r="X18" s="286"/>
      <c r="Y18" s="289"/>
      <c r="Z18" s="289"/>
      <c r="AA18" s="293"/>
      <c r="AB18" s="294"/>
      <c r="AC18" s="295"/>
      <c r="AD18" s="296"/>
      <c r="BA18" s="297"/>
    </row>
    <row r="19" spans="1:53" ht="27.75" customHeight="1" x14ac:dyDescent="0.2">
      <c r="A19" s="207" t="s">
        <v>79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55"/>
      <c r="Z19" s="55"/>
    </row>
    <row r="20" spans="1:53" ht="16.5" customHeight="1" x14ac:dyDescent="0.25">
      <c r="A20" s="208" t="s">
        <v>79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66"/>
      <c r="Z20" s="66"/>
    </row>
    <row r="21" spans="1:53" ht="14.25" customHeight="1" x14ac:dyDescent="0.25">
      <c r="A21" s="197" t="s">
        <v>80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4">
        <v>4607111035752</v>
      </c>
      <c r="E22" s="18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8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9"/>
      <c r="N23" s="175" t="s">
        <v>43</v>
      </c>
      <c r="O23" s="176"/>
      <c r="P23" s="176"/>
      <c r="Q23" s="176"/>
      <c r="R23" s="176"/>
      <c r="S23" s="176"/>
      <c r="T23" s="177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9"/>
      <c r="N24" s="175" t="s">
        <v>43</v>
      </c>
      <c r="O24" s="176"/>
      <c r="P24" s="176"/>
      <c r="Q24" s="176"/>
      <c r="R24" s="176"/>
      <c r="S24" s="176"/>
      <c r="T24" s="177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7" t="s">
        <v>48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55"/>
      <c r="Z25" s="55"/>
    </row>
    <row r="26" spans="1:53" ht="16.5" customHeight="1" x14ac:dyDescent="0.25">
      <c r="A26" s="208" t="s">
        <v>85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66"/>
      <c r="Z26" s="66"/>
    </row>
    <row r="27" spans="1:53" ht="14.25" customHeight="1" x14ac:dyDescent="0.25">
      <c r="A27" s="197" t="s">
        <v>86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4">
        <v>4607111036520</v>
      </c>
      <c r="E28" s="18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8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4">
        <v>4607111036605</v>
      </c>
      <c r="E29" s="18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8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4">
        <v>4607111036537</v>
      </c>
      <c r="E30" s="18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8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4">
        <v>4607111036599</v>
      </c>
      <c r="E31" s="18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8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9"/>
      <c r="N32" s="175" t="s">
        <v>43</v>
      </c>
      <c r="O32" s="176"/>
      <c r="P32" s="176"/>
      <c r="Q32" s="176"/>
      <c r="R32" s="176"/>
      <c r="S32" s="176"/>
      <c r="T32" s="177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9"/>
      <c r="N33" s="175" t="s">
        <v>43</v>
      </c>
      <c r="O33" s="176"/>
      <c r="P33" s="176"/>
      <c r="Q33" s="176"/>
      <c r="R33" s="176"/>
      <c r="S33" s="176"/>
      <c r="T33" s="177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8" t="s">
        <v>97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66"/>
      <c r="Z34" s="66"/>
    </row>
    <row r="35" spans="1:53" ht="14.25" customHeight="1" x14ac:dyDescent="0.25">
      <c r="A35" s="197" t="s">
        <v>80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4">
        <v>4607111036285</v>
      </c>
      <c r="E36" s="18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8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4">
        <v>4607111036308</v>
      </c>
      <c r="E37" s="18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80" t="s">
        <v>102</v>
      </c>
      <c r="O37" s="186"/>
      <c r="P37" s="186"/>
      <c r="Q37" s="186"/>
      <c r="R37" s="18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4">
        <v>4607111036315</v>
      </c>
      <c r="E38" s="18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8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4">
        <v>4607111036292</v>
      </c>
      <c r="E39" s="18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8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9"/>
      <c r="N40" s="175" t="s">
        <v>43</v>
      </c>
      <c r="O40" s="176"/>
      <c r="P40" s="176"/>
      <c r="Q40" s="176"/>
      <c r="R40" s="176"/>
      <c r="S40" s="176"/>
      <c r="T40" s="177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9"/>
      <c r="N41" s="175" t="s">
        <v>43</v>
      </c>
      <c r="O41" s="176"/>
      <c r="P41" s="176"/>
      <c r="Q41" s="176"/>
      <c r="R41" s="176"/>
      <c r="S41" s="176"/>
      <c r="T41" s="177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8" t="s">
        <v>107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66"/>
      <c r="Z42" s="66"/>
    </row>
    <row r="43" spans="1:53" ht="14.25" customHeight="1" x14ac:dyDescent="0.25">
      <c r="A43" s="197" t="s">
        <v>108</v>
      </c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184">
        <v>4607111037053</v>
      </c>
      <c r="E44" s="18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8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4">
        <v>4607111037060</v>
      </c>
      <c r="E45" s="18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8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9"/>
      <c r="N46" s="175" t="s">
        <v>43</v>
      </c>
      <c r="O46" s="176"/>
      <c r="P46" s="176"/>
      <c r="Q46" s="176"/>
      <c r="R46" s="176"/>
      <c r="S46" s="176"/>
      <c r="T46" s="177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9"/>
      <c r="N47" s="175" t="s">
        <v>43</v>
      </c>
      <c r="O47" s="176"/>
      <c r="P47" s="176"/>
      <c r="Q47" s="176"/>
      <c r="R47" s="176"/>
      <c r="S47" s="176"/>
      <c r="T47" s="177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8" t="s">
        <v>114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66"/>
      <c r="Z48" s="66"/>
    </row>
    <row r="49" spans="1:53" ht="14.25" customHeight="1" x14ac:dyDescent="0.25">
      <c r="A49" s="197" t="s">
        <v>80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4">
        <v>4607111037190</v>
      </c>
      <c r="E50" s="18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7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8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4">
        <v>4607111037183</v>
      </c>
      <c r="E51" s="18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8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4">
        <v>4607111037091</v>
      </c>
      <c r="E52" s="18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7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8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4">
        <v>4607111036902</v>
      </c>
      <c r="E53" s="18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7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8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4">
        <v>4607111036858</v>
      </c>
      <c r="E54" s="184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8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4">
        <v>4607111036889</v>
      </c>
      <c r="E55" s="184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8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9"/>
      <c r="N56" s="175" t="s">
        <v>43</v>
      </c>
      <c r="O56" s="176"/>
      <c r="P56" s="176"/>
      <c r="Q56" s="176"/>
      <c r="R56" s="176"/>
      <c r="S56" s="176"/>
      <c r="T56" s="177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9"/>
      <c r="N57" s="175" t="s">
        <v>43</v>
      </c>
      <c r="O57" s="176"/>
      <c r="P57" s="176"/>
      <c r="Q57" s="176"/>
      <c r="R57" s="176"/>
      <c r="S57" s="176"/>
      <c r="T57" s="177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8" t="s">
        <v>127</v>
      </c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66"/>
      <c r="Z58" s="66"/>
    </row>
    <row r="59" spans="1:53" ht="14.25" customHeight="1" x14ac:dyDescent="0.25">
      <c r="A59" s="197" t="s">
        <v>80</v>
      </c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4">
        <v>4607111037411</v>
      </c>
      <c r="E60" s="184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87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4">
        <v>4607111036728</v>
      </c>
      <c r="E61" s="184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8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9"/>
      <c r="N62" s="175" t="s">
        <v>43</v>
      </c>
      <c r="O62" s="176"/>
      <c r="P62" s="176"/>
      <c r="Q62" s="176"/>
      <c r="R62" s="176"/>
      <c r="S62" s="176"/>
      <c r="T62" s="177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9"/>
      <c r="N63" s="175" t="s">
        <v>43</v>
      </c>
      <c r="O63" s="176"/>
      <c r="P63" s="176"/>
      <c r="Q63" s="176"/>
      <c r="R63" s="176"/>
      <c r="S63" s="176"/>
      <c r="T63" s="177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8" t="s">
        <v>133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66"/>
      <c r="Z64" s="66"/>
    </row>
    <row r="65" spans="1:53" ht="14.25" customHeight="1" x14ac:dyDescent="0.25">
      <c r="A65" s="197" t="s">
        <v>134</v>
      </c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4">
        <v>4607111033659</v>
      </c>
      <c r="E66" s="184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87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9"/>
      <c r="N67" s="175" t="s">
        <v>43</v>
      </c>
      <c r="O67" s="176"/>
      <c r="P67" s="176"/>
      <c r="Q67" s="176"/>
      <c r="R67" s="176"/>
      <c r="S67" s="176"/>
      <c r="T67" s="177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9"/>
      <c r="N68" s="175" t="s">
        <v>43</v>
      </c>
      <c r="O68" s="176"/>
      <c r="P68" s="176"/>
      <c r="Q68" s="176"/>
      <c r="R68" s="176"/>
      <c r="S68" s="176"/>
      <c r="T68" s="177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8" t="s">
        <v>137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66"/>
      <c r="Z69" s="66"/>
    </row>
    <row r="70" spans="1:53" ht="14.25" customHeight="1" x14ac:dyDescent="0.25">
      <c r="A70" s="197" t="s">
        <v>138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4">
        <v>4607111034137</v>
      </c>
      <c r="E71" s="184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87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4">
        <v>4607111034120</v>
      </c>
      <c r="E72" s="18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8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9"/>
      <c r="N73" s="175" t="s">
        <v>43</v>
      </c>
      <c r="O73" s="176"/>
      <c r="P73" s="176"/>
      <c r="Q73" s="176"/>
      <c r="R73" s="176"/>
      <c r="S73" s="176"/>
      <c r="T73" s="177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9"/>
      <c r="N74" s="175" t="s">
        <v>43</v>
      </c>
      <c r="O74" s="176"/>
      <c r="P74" s="176"/>
      <c r="Q74" s="176"/>
      <c r="R74" s="176"/>
      <c r="S74" s="176"/>
      <c r="T74" s="177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8" t="s">
        <v>143</v>
      </c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66"/>
      <c r="Z75" s="66"/>
    </row>
    <row r="76" spans="1:53" ht="14.25" customHeight="1" x14ac:dyDescent="0.25">
      <c r="A76" s="197" t="s">
        <v>134</v>
      </c>
      <c r="B76" s="197"/>
      <c r="C76" s="197"/>
      <c r="D76" s="197"/>
      <c r="E76" s="197"/>
      <c r="F76" s="197"/>
      <c r="G76" s="197"/>
      <c r="H76" s="197"/>
      <c r="I76" s="197"/>
      <c r="J76" s="197"/>
      <c r="K76" s="197"/>
      <c r="L76" s="197"/>
      <c r="M76" s="197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4">
        <v>4607111036407</v>
      </c>
      <c r="E77" s="184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87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4">
        <v>4607111033628</v>
      </c>
      <c r="E78" s="18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8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4">
        <v>4607111033451</v>
      </c>
      <c r="E79" s="18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8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4">
        <v>4607111035141</v>
      </c>
      <c r="E80" s="18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8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4">
        <v>4607111035028</v>
      </c>
      <c r="E81" s="184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8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4">
        <v>4607111033444</v>
      </c>
      <c r="E82" s="18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8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9"/>
      <c r="N83" s="175" t="s">
        <v>43</v>
      </c>
      <c r="O83" s="176"/>
      <c r="P83" s="176"/>
      <c r="Q83" s="176"/>
      <c r="R83" s="176"/>
      <c r="S83" s="176"/>
      <c r="T83" s="177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175" t="s">
        <v>43</v>
      </c>
      <c r="O84" s="176"/>
      <c r="P84" s="176"/>
      <c r="Q84" s="176"/>
      <c r="R84" s="176"/>
      <c r="S84" s="176"/>
      <c r="T84" s="177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8" t="s">
        <v>156</v>
      </c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66"/>
      <c r="Z85" s="66"/>
    </row>
    <row r="86" spans="1:53" ht="14.25" customHeight="1" x14ac:dyDescent="0.25">
      <c r="A86" s="197" t="s">
        <v>156</v>
      </c>
      <c r="B86" s="197"/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4">
        <v>4607025784012</v>
      </c>
      <c r="E87" s="184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87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4">
        <v>4607025784319</v>
      </c>
      <c r="E88" s="184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87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4">
        <v>4607111035370</v>
      </c>
      <c r="E89" s="184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8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9"/>
      <c r="N90" s="175" t="s">
        <v>43</v>
      </c>
      <c r="O90" s="176"/>
      <c r="P90" s="176"/>
      <c r="Q90" s="176"/>
      <c r="R90" s="176"/>
      <c r="S90" s="176"/>
      <c r="T90" s="177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9"/>
      <c r="N91" s="175" t="s">
        <v>43</v>
      </c>
      <c r="O91" s="176"/>
      <c r="P91" s="176"/>
      <c r="Q91" s="176"/>
      <c r="R91" s="176"/>
      <c r="S91" s="176"/>
      <c r="T91" s="177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8" t="s">
        <v>163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66"/>
      <c r="Z92" s="66"/>
    </row>
    <row r="93" spans="1:53" ht="14.25" customHeight="1" x14ac:dyDescent="0.25">
      <c r="A93" s="197" t="s">
        <v>80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4">
        <v>4607111033970</v>
      </c>
      <c r="E94" s="184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5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87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4">
        <v>4607111034144</v>
      </c>
      <c r="E95" s="184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87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4">
        <v>4607111033987</v>
      </c>
      <c r="E96" s="18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5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8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4">
        <v>4607111034151</v>
      </c>
      <c r="E97" s="18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8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172</v>
      </c>
      <c r="B98" s="64" t="s">
        <v>173</v>
      </c>
      <c r="C98" s="37">
        <v>4301070958</v>
      </c>
      <c r="D98" s="184">
        <v>4607111038098</v>
      </c>
      <c r="E98" s="184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84</v>
      </c>
      <c r="L98" s="39" t="s">
        <v>83</v>
      </c>
      <c r="M98" s="38">
        <v>180</v>
      </c>
      <c r="N98" s="24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6"/>
      <c r="P98" s="186"/>
      <c r="Q98" s="186"/>
      <c r="R98" s="18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9"/>
      <c r="N99" s="175" t="s">
        <v>43</v>
      </c>
      <c r="O99" s="176"/>
      <c r="P99" s="176"/>
      <c r="Q99" s="176"/>
      <c r="R99" s="176"/>
      <c r="S99" s="176"/>
      <c r="T99" s="177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9"/>
      <c r="N100" s="175" t="s">
        <v>43</v>
      </c>
      <c r="O100" s="176"/>
      <c r="P100" s="176"/>
      <c r="Q100" s="176"/>
      <c r="R100" s="176"/>
      <c r="S100" s="176"/>
      <c r="T100" s="177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8" t="s">
        <v>174</v>
      </c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66"/>
      <c r="Z101" s="66"/>
    </row>
    <row r="102" spans="1:53" ht="14.25" customHeight="1" x14ac:dyDescent="0.25">
      <c r="A102" s="197" t="s">
        <v>134</v>
      </c>
      <c r="B102" s="197"/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67"/>
      <c r="Z102" s="67"/>
    </row>
    <row r="103" spans="1:53" ht="27" customHeight="1" x14ac:dyDescent="0.25">
      <c r="A103" s="64" t="s">
        <v>175</v>
      </c>
      <c r="B103" s="64" t="s">
        <v>176</v>
      </c>
      <c r="C103" s="37">
        <v>4301135162</v>
      </c>
      <c r="D103" s="184">
        <v>4607111034014</v>
      </c>
      <c r="E103" s="18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5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6"/>
      <c r="P103" s="186"/>
      <c r="Q103" s="186"/>
      <c r="R103" s="187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177</v>
      </c>
      <c r="B104" s="64" t="s">
        <v>178</v>
      </c>
      <c r="C104" s="37">
        <v>4301135117</v>
      </c>
      <c r="D104" s="184">
        <v>4607111033994</v>
      </c>
      <c r="E104" s="18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4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6"/>
      <c r="P104" s="186"/>
      <c r="Q104" s="186"/>
      <c r="R104" s="18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9"/>
      <c r="N105" s="175" t="s">
        <v>43</v>
      </c>
      <c r="O105" s="176"/>
      <c r="P105" s="176"/>
      <c r="Q105" s="176"/>
      <c r="R105" s="176"/>
      <c r="S105" s="176"/>
      <c r="T105" s="177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9"/>
      <c r="N106" s="175" t="s">
        <v>43</v>
      </c>
      <c r="O106" s="176"/>
      <c r="P106" s="176"/>
      <c r="Q106" s="176"/>
      <c r="R106" s="176"/>
      <c r="S106" s="176"/>
      <c r="T106" s="177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8" t="s">
        <v>179</v>
      </c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66"/>
      <c r="Z107" s="66"/>
    </row>
    <row r="108" spans="1:53" ht="14.25" customHeight="1" x14ac:dyDescent="0.25">
      <c r="A108" s="197" t="s">
        <v>134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67"/>
      <c r="Z108" s="67"/>
    </row>
    <row r="109" spans="1:53" ht="16.5" customHeight="1" x14ac:dyDescent="0.25">
      <c r="A109" s="64" t="s">
        <v>180</v>
      </c>
      <c r="B109" s="64" t="s">
        <v>181</v>
      </c>
      <c r="C109" s="37">
        <v>4301135112</v>
      </c>
      <c r="D109" s="184">
        <v>4607111034199</v>
      </c>
      <c r="E109" s="18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6"/>
      <c r="P109" s="186"/>
      <c r="Q109" s="186"/>
      <c r="R109" s="187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9"/>
      <c r="N110" s="175" t="s">
        <v>43</v>
      </c>
      <c r="O110" s="176"/>
      <c r="P110" s="176"/>
      <c r="Q110" s="176"/>
      <c r="R110" s="176"/>
      <c r="S110" s="176"/>
      <c r="T110" s="177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9"/>
      <c r="N111" s="175" t="s">
        <v>43</v>
      </c>
      <c r="O111" s="176"/>
      <c r="P111" s="176"/>
      <c r="Q111" s="176"/>
      <c r="R111" s="176"/>
      <c r="S111" s="176"/>
      <c r="T111" s="177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8" t="s">
        <v>182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66"/>
      <c r="Z112" s="66"/>
    </row>
    <row r="113" spans="1:53" ht="14.25" customHeight="1" x14ac:dyDescent="0.25">
      <c r="A113" s="197" t="s">
        <v>134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67"/>
      <c r="Z113" s="67"/>
    </row>
    <row r="114" spans="1:53" ht="27" customHeight="1" x14ac:dyDescent="0.25">
      <c r="A114" s="64" t="s">
        <v>183</v>
      </c>
      <c r="B114" s="64" t="s">
        <v>184</v>
      </c>
      <c r="C114" s="37">
        <v>4301130006</v>
      </c>
      <c r="D114" s="184">
        <v>4607111034670</v>
      </c>
      <c r="E114" s="18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6"/>
      <c r="P114" s="186"/>
      <c r="Q114" s="186"/>
      <c r="R114" s="18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4301130003</v>
      </c>
      <c r="D115" s="184">
        <v>4607111034687</v>
      </c>
      <c r="E115" s="18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4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6"/>
      <c r="P115" s="186"/>
      <c r="Q115" s="186"/>
      <c r="R115" s="18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185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4301135181</v>
      </c>
      <c r="D116" s="184">
        <v>4607111034380</v>
      </c>
      <c r="E116" s="184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43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6"/>
      <c r="P116" s="186"/>
      <c r="Q116" s="186"/>
      <c r="R116" s="18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190</v>
      </c>
      <c r="B117" s="64" t="s">
        <v>191</v>
      </c>
      <c r="C117" s="37">
        <v>4301135180</v>
      </c>
      <c r="D117" s="184">
        <v>4607111034397</v>
      </c>
      <c r="E117" s="184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8" t="s">
        <v>90</v>
      </c>
      <c r="L117" s="39" t="s">
        <v>83</v>
      </c>
      <c r="M117" s="38">
        <v>180</v>
      </c>
      <c r="N117" s="24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6"/>
      <c r="P117" s="186"/>
      <c r="Q117" s="186"/>
      <c r="R117" s="18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9"/>
      <c r="N118" s="175" t="s">
        <v>43</v>
      </c>
      <c r="O118" s="176"/>
      <c r="P118" s="176"/>
      <c r="Q118" s="176"/>
      <c r="R118" s="176"/>
      <c r="S118" s="176"/>
      <c r="T118" s="177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9"/>
      <c r="N119" s="175" t="s">
        <v>43</v>
      </c>
      <c r="O119" s="176"/>
      <c r="P119" s="176"/>
      <c r="Q119" s="176"/>
      <c r="R119" s="176"/>
      <c r="S119" s="176"/>
      <c r="T119" s="177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8" t="s">
        <v>192</v>
      </c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66"/>
      <c r="Z120" s="66"/>
    </row>
    <row r="121" spans="1:53" ht="14.25" customHeight="1" x14ac:dyDescent="0.25">
      <c r="A121" s="197" t="s">
        <v>134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67"/>
      <c r="Z121" s="67"/>
    </row>
    <row r="122" spans="1:53" ht="27" customHeight="1" x14ac:dyDescent="0.25">
      <c r="A122" s="64" t="s">
        <v>193</v>
      </c>
      <c r="B122" s="64" t="s">
        <v>194</v>
      </c>
      <c r="C122" s="37">
        <v>4301135134</v>
      </c>
      <c r="D122" s="184">
        <v>4607111035806</v>
      </c>
      <c r="E122" s="184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4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6"/>
      <c r="P122" s="186"/>
      <c r="Q122" s="186"/>
      <c r="R122" s="187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9"/>
      <c r="N123" s="175" t="s">
        <v>43</v>
      </c>
      <c r="O123" s="176"/>
      <c r="P123" s="176"/>
      <c r="Q123" s="176"/>
      <c r="R123" s="176"/>
      <c r="S123" s="176"/>
      <c r="T123" s="177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9"/>
      <c r="N124" s="175" t="s">
        <v>43</v>
      </c>
      <c r="O124" s="176"/>
      <c r="P124" s="176"/>
      <c r="Q124" s="176"/>
      <c r="R124" s="176"/>
      <c r="S124" s="176"/>
      <c r="T124" s="177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8" t="s">
        <v>195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66"/>
      <c r="Z125" s="66"/>
    </row>
    <row r="126" spans="1:53" ht="14.25" customHeight="1" x14ac:dyDescent="0.25">
      <c r="A126" s="197" t="s">
        <v>196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67"/>
      <c r="Z126" s="67"/>
    </row>
    <row r="127" spans="1:53" ht="27" customHeight="1" x14ac:dyDescent="0.25">
      <c r="A127" s="64" t="s">
        <v>197</v>
      </c>
      <c r="B127" s="64" t="s">
        <v>198</v>
      </c>
      <c r="C127" s="37">
        <v>4301070768</v>
      </c>
      <c r="D127" s="184">
        <v>4607111035639</v>
      </c>
      <c r="E127" s="184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199</v>
      </c>
      <c r="L127" s="39" t="s">
        <v>83</v>
      </c>
      <c r="M127" s="38">
        <v>180</v>
      </c>
      <c r="N127" s="24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6"/>
      <c r="P127" s="186"/>
      <c r="Q127" s="186"/>
      <c r="R127" s="18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200</v>
      </c>
      <c r="B128" s="64" t="s">
        <v>201</v>
      </c>
      <c r="C128" s="37">
        <v>4301070797</v>
      </c>
      <c r="D128" s="184">
        <v>4607111035646</v>
      </c>
      <c r="E128" s="184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202</v>
      </c>
      <c r="L128" s="39" t="s">
        <v>83</v>
      </c>
      <c r="M128" s="38">
        <v>180</v>
      </c>
      <c r="N128" s="23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6"/>
      <c r="P128" s="186"/>
      <c r="Q128" s="186"/>
      <c r="R128" s="18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9"/>
      <c r="N129" s="175" t="s">
        <v>43</v>
      </c>
      <c r="O129" s="176"/>
      <c r="P129" s="176"/>
      <c r="Q129" s="176"/>
      <c r="R129" s="176"/>
      <c r="S129" s="176"/>
      <c r="T129" s="177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9"/>
      <c r="N130" s="175" t="s">
        <v>43</v>
      </c>
      <c r="O130" s="176"/>
      <c r="P130" s="176"/>
      <c r="Q130" s="176"/>
      <c r="R130" s="176"/>
      <c r="S130" s="176"/>
      <c r="T130" s="177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8" t="s">
        <v>203</v>
      </c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66"/>
      <c r="Z131" s="66"/>
    </row>
    <row r="132" spans="1:53" ht="14.25" customHeight="1" x14ac:dyDescent="0.25">
      <c r="A132" s="197" t="s">
        <v>134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67"/>
      <c r="Z132" s="67"/>
    </row>
    <row r="133" spans="1:53" ht="27" customHeight="1" x14ac:dyDescent="0.25">
      <c r="A133" s="64" t="s">
        <v>204</v>
      </c>
      <c r="B133" s="64" t="s">
        <v>205</v>
      </c>
      <c r="C133" s="37">
        <v>4301135133</v>
      </c>
      <c r="D133" s="184">
        <v>4607111036568</v>
      </c>
      <c r="E133" s="184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6"/>
      <c r="P133" s="186"/>
      <c r="Q133" s="186"/>
      <c r="R133" s="187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9"/>
      <c r="N134" s="175" t="s">
        <v>43</v>
      </c>
      <c r="O134" s="176"/>
      <c r="P134" s="176"/>
      <c r="Q134" s="176"/>
      <c r="R134" s="176"/>
      <c r="S134" s="176"/>
      <c r="T134" s="177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79"/>
      <c r="N135" s="175" t="s">
        <v>43</v>
      </c>
      <c r="O135" s="176"/>
      <c r="P135" s="176"/>
      <c r="Q135" s="176"/>
      <c r="R135" s="176"/>
      <c r="S135" s="176"/>
      <c r="T135" s="177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7" t="s">
        <v>206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55"/>
      <c r="Z136" s="55"/>
    </row>
    <row r="137" spans="1:53" ht="16.5" customHeight="1" x14ac:dyDescent="0.25">
      <c r="A137" s="208" t="s">
        <v>207</v>
      </c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66"/>
      <c r="Z137" s="66"/>
    </row>
    <row r="138" spans="1:53" ht="14.25" customHeight="1" x14ac:dyDescent="0.25">
      <c r="A138" s="197" t="s">
        <v>134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67"/>
      <c r="Z138" s="67"/>
    </row>
    <row r="139" spans="1:53" ht="16.5" customHeight="1" x14ac:dyDescent="0.25">
      <c r="A139" s="64" t="s">
        <v>208</v>
      </c>
      <c r="B139" s="64" t="s">
        <v>209</v>
      </c>
      <c r="C139" s="37">
        <v>4301135317</v>
      </c>
      <c r="D139" s="184">
        <v>4607111039057</v>
      </c>
      <c r="E139" s="184"/>
      <c r="F139" s="63">
        <v>1.8</v>
      </c>
      <c r="G139" s="38">
        <v>1</v>
      </c>
      <c r="H139" s="63">
        <v>1.8</v>
      </c>
      <c r="I139" s="63">
        <v>1.9</v>
      </c>
      <c r="J139" s="38">
        <v>234</v>
      </c>
      <c r="K139" s="38" t="s">
        <v>130</v>
      </c>
      <c r="L139" s="39" t="s">
        <v>83</v>
      </c>
      <c r="M139" s="38">
        <v>180</v>
      </c>
      <c r="N139" s="238" t="s">
        <v>210</v>
      </c>
      <c r="O139" s="186"/>
      <c r="P139" s="186"/>
      <c r="Q139" s="186"/>
      <c r="R139" s="187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IFERROR(IF(V139="","",V139*0.00502),"")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9"/>
      <c r="N140" s="175" t="s">
        <v>43</v>
      </c>
      <c r="O140" s="176"/>
      <c r="P140" s="176"/>
      <c r="Q140" s="176"/>
      <c r="R140" s="176"/>
      <c r="S140" s="176"/>
      <c r="T140" s="177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9"/>
      <c r="N141" s="175" t="s">
        <v>43</v>
      </c>
      <c r="O141" s="176"/>
      <c r="P141" s="176"/>
      <c r="Q141" s="176"/>
      <c r="R141" s="176"/>
      <c r="S141" s="176"/>
      <c r="T141" s="177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8" t="s">
        <v>211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66"/>
      <c r="Z142" s="66"/>
    </row>
    <row r="143" spans="1:53" ht="14.25" customHeight="1" x14ac:dyDescent="0.25">
      <c r="A143" s="197" t="s">
        <v>196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67"/>
      <c r="Z143" s="67"/>
    </row>
    <row r="144" spans="1:53" ht="16.5" customHeight="1" x14ac:dyDescent="0.25">
      <c r="A144" s="64" t="s">
        <v>212</v>
      </c>
      <c r="B144" s="64" t="s">
        <v>213</v>
      </c>
      <c r="C144" s="37">
        <v>4301071010</v>
      </c>
      <c r="D144" s="184">
        <v>4607111037701</v>
      </c>
      <c r="E144" s="184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8" t="s">
        <v>84</v>
      </c>
      <c r="L144" s="39" t="s">
        <v>83</v>
      </c>
      <c r="M144" s="38">
        <v>180</v>
      </c>
      <c r="N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6"/>
      <c r="P144" s="186"/>
      <c r="Q144" s="186"/>
      <c r="R144" s="18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89</v>
      </c>
    </row>
    <row r="145" spans="1:53" x14ac:dyDescent="0.2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79"/>
      <c r="N145" s="175" t="s">
        <v>43</v>
      </c>
      <c r="O145" s="176"/>
      <c r="P145" s="176"/>
      <c r="Q145" s="176"/>
      <c r="R145" s="176"/>
      <c r="S145" s="176"/>
      <c r="T145" s="177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79"/>
      <c r="N146" s="175" t="s">
        <v>43</v>
      </c>
      <c r="O146" s="176"/>
      <c r="P146" s="176"/>
      <c r="Q146" s="176"/>
      <c r="R146" s="176"/>
      <c r="S146" s="176"/>
      <c r="T146" s="177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08" t="s">
        <v>214</v>
      </c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66"/>
      <c r="Z147" s="66"/>
    </row>
    <row r="148" spans="1:53" ht="14.25" customHeight="1" x14ac:dyDescent="0.25">
      <c r="A148" s="197" t="s">
        <v>80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67"/>
      <c r="Z148" s="67"/>
    </row>
    <row r="149" spans="1:53" ht="16.5" customHeight="1" x14ac:dyDescent="0.25">
      <c r="A149" s="64" t="s">
        <v>215</v>
      </c>
      <c r="B149" s="64" t="s">
        <v>216</v>
      </c>
      <c r="C149" s="37">
        <v>4301071026</v>
      </c>
      <c r="D149" s="184">
        <v>4607111036384</v>
      </c>
      <c r="E149" s="184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8" t="s">
        <v>84</v>
      </c>
      <c r="L149" s="39" t="s">
        <v>83</v>
      </c>
      <c r="M149" s="38">
        <v>180</v>
      </c>
      <c r="N149" s="233" t="s">
        <v>217</v>
      </c>
      <c r="O149" s="186"/>
      <c r="P149" s="186"/>
      <c r="Q149" s="186"/>
      <c r="R149" s="18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218</v>
      </c>
      <c r="B150" s="64" t="s">
        <v>219</v>
      </c>
      <c r="C150" s="37">
        <v>4301070956</v>
      </c>
      <c r="D150" s="184">
        <v>4640242180250</v>
      </c>
      <c r="E150" s="184"/>
      <c r="F150" s="63">
        <v>5</v>
      </c>
      <c r="G150" s="38">
        <v>1</v>
      </c>
      <c r="H150" s="63">
        <v>5</v>
      </c>
      <c r="I150" s="63">
        <v>5.2131999999999996</v>
      </c>
      <c r="J150" s="38">
        <v>144</v>
      </c>
      <c r="K150" s="38" t="s">
        <v>84</v>
      </c>
      <c r="L150" s="39" t="s">
        <v>83</v>
      </c>
      <c r="M150" s="38">
        <v>180</v>
      </c>
      <c r="N150" s="234" t="s">
        <v>220</v>
      </c>
      <c r="O150" s="186"/>
      <c r="P150" s="186"/>
      <c r="Q150" s="186"/>
      <c r="R150" s="187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221</v>
      </c>
      <c r="B151" s="64" t="s">
        <v>222</v>
      </c>
      <c r="C151" s="37">
        <v>4301071028</v>
      </c>
      <c r="D151" s="184">
        <v>4607111036216</v>
      </c>
      <c r="E151" s="184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8" t="s">
        <v>84</v>
      </c>
      <c r="L151" s="39" t="s">
        <v>83</v>
      </c>
      <c r="M151" s="38">
        <v>180</v>
      </c>
      <c r="N151" s="2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6"/>
      <c r="P151" s="186"/>
      <c r="Q151" s="186"/>
      <c r="R151" s="187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ht="27" customHeight="1" x14ac:dyDescent="0.25">
      <c r="A152" s="64" t="s">
        <v>223</v>
      </c>
      <c r="B152" s="64" t="s">
        <v>224</v>
      </c>
      <c r="C152" s="37">
        <v>4301071027</v>
      </c>
      <c r="D152" s="184">
        <v>4607111036278</v>
      </c>
      <c r="E152" s="184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8" t="s">
        <v>84</v>
      </c>
      <c r="L152" s="39" t="s">
        <v>83</v>
      </c>
      <c r="M152" s="38">
        <v>180</v>
      </c>
      <c r="N152" s="236" t="s">
        <v>225</v>
      </c>
      <c r="O152" s="186"/>
      <c r="P152" s="186"/>
      <c r="Q152" s="186"/>
      <c r="R152" s="187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IFERROR(IF(V152="","",V152*0.0155),"")</f>
        <v>0</v>
      </c>
      <c r="Y152" s="69" t="s">
        <v>49</v>
      </c>
      <c r="Z152" s="70" t="s">
        <v>49</v>
      </c>
      <c r="AD152" s="74"/>
      <c r="BA152" s="128" t="s">
        <v>70</v>
      </c>
    </row>
    <row r="153" spans="1:53" x14ac:dyDescent="0.2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9"/>
      <c r="N153" s="175" t="s">
        <v>43</v>
      </c>
      <c r="O153" s="176"/>
      <c r="P153" s="176"/>
      <c r="Q153" s="176"/>
      <c r="R153" s="176"/>
      <c r="S153" s="176"/>
      <c r="T153" s="177"/>
      <c r="U153" s="43" t="s">
        <v>42</v>
      </c>
      <c r="V153" s="44">
        <f>IFERROR(SUM(V149:V152),"0")</f>
        <v>0</v>
      </c>
      <c r="W153" s="44">
        <f>IFERROR(SUM(W149:W152),"0")</f>
        <v>0</v>
      </c>
      <c r="X153" s="44">
        <f>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9"/>
      <c r="N154" s="175" t="s">
        <v>43</v>
      </c>
      <c r="O154" s="176"/>
      <c r="P154" s="176"/>
      <c r="Q154" s="176"/>
      <c r="R154" s="176"/>
      <c r="S154" s="176"/>
      <c r="T154" s="177"/>
      <c r="U154" s="43" t="s">
        <v>0</v>
      </c>
      <c r="V154" s="44">
        <f>IFERROR(SUMPRODUCT(V149:V152*H149:H152),"0")</f>
        <v>0</v>
      </c>
      <c r="W154" s="44">
        <f>IFERROR(SUMPRODUCT(W149:W152*H149:H152),"0")</f>
        <v>0</v>
      </c>
      <c r="X154" s="43"/>
      <c r="Y154" s="68"/>
      <c r="Z154" s="68"/>
    </row>
    <row r="155" spans="1:53" ht="14.25" customHeight="1" x14ac:dyDescent="0.25">
      <c r="A155" s="197" t="s">
        <v>226</v>
      </c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67"/>
      <c r="Z155" s="67"/>
    </row>
    <row r="156" spans="1:53" ht="27" customHeight="1" x14ac:dyDescent="0.25">
      <c r="A156" s="64" t="s">
        <v>227</v>
      </c>
      <c r="B156" s="64" t="s">
        <v>228</v>
      </c>
      <c r="C156" s="37">
        <v>4301080153</v>
      </c>
      <c r="D156" s="184">
        <v>4607111036827</v>
      </c>
      <c r="E156" s="184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8" t="s">
        <v>84</v>
      </c>
      <c r="L156" s="39" t="s">
        <v>83</v>
      </c>
      <c r="M156" s="38">
        <v>90</v>
      </c>
      <c r="N156" s="2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6"/>
      <c r="P156" s="186"/>
      <c r="Q156" s="186"/>
      <c r="R156" s="18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229</v>
      </c>
      <c r="B157" s="64" t="s">
        <v>230</v>
      </c>
      <c r="C157" s="37">
        <v>4301080154</v>
      </c>
      <c r="D157" s="184">
        <v>4607111036834</v>
      </c>
      <c r="E157" s="184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8" t="s">
        <v>84</v>
      </c>
      <c r="L157" s="39" t="s">
        <v>83</v>
      </c>
      <c r="M157" s="38">
        <v>90</v>
      </c>
      <c r="N157" s="2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6"/>
      <c r="P157" s="186"/>
      <c r="Q157" s="186"/>
      <c r="R157" s="18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9"/>
      <c r="N158" s="175" t="s">
        <v>43</v>
      </c>
      <c r="O158" s="176"/>
      <c r="P158" s="176"/>
      <c r="Q158" s="176"/>
      <c r="R158" s="176"/>
      <c r="S158" s="176"/>
      <c r="T158" s="177"/>
      <c r="U158" s="43" t="s">
        <v>42</v>
      </c>
      <c r="V158" s="44">
        <f>IFERROR(SUM(V156:V157),"0")</f>
        <v>0</v>
      </c>
      <c r="W158" s="44">
        <f>IFERROR(SUM(W156:W157),"0")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9"/>
      <c r="N159" s="175" t="s">
        <v>43</v>
      </c>
      <c r="O159" s="176"/>
      <c r="P159" s="176"/>
      <c r="Q159" s="176"/>
      <c r="R159" s="176"/>
      <c r="S159" s="176"/>
      <c r="T159" s="177"/>
      <c r="U159" s="43" t="s">
        <v>0</v>
      </c>
      <c r="V159" s="44">
        <f>IFERROR(SUMPRODUCT(V156:V157*H156:H157),"0")</f>
        <v>0</v>
      </c>
      <c r="W159" s="44">
        <f>IFERROR(SUMPRODUCT(W156:W157*H156:H157),"0")</f>
        <v>0</v>
      </c>
      <c r="X159" s="43"/>
      <c r="Y159" s="68"/>
      <c r="Z159" s="68"/>
    </row>
    <row r="160" spans="1:53" ht="27.75" customHeight="1" x14ac:dyDescent="0.2">
      <c r="A160" s="207" t="s">
        <v>231</v>
      </c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55"/>
      <c r="Z160" s="55"/>
    </row>
    <row r="161" spans="1:53" ht="16.5" customHeight="1" x14ac:dyDescent="0.25">
      <c r="A161" s="208" t="s">
        <v>232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66"/>
      <c r="Z161" s="66"/>
    </row>
    <row r="162" spans="1:53" ht="14.25" customHeight="1" x14ac:dyDescent="0.25">
      <c r="A162" s="197" t="s">
        <v>86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67"/>
      <c r="Z162" s="67"/>
    </row>
    <row r="163" spans="1:53" ht="16.5" customHeight="1" x14ac:dyDescent="0.25">
      <c r="A163" s="64" t="s">
        <v>233</v>
      </c>
      <c r="B163" s="64" t="s">
        <v>234</v>
      </c>
      <c r="C163" s="37">
        <v>4301132048</v>
      </c>
      <c r="D163" s="184">
        <v>4607111035721</v>
      </c>
      <c r="E163" s="184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90</v>
      </c>
      <c r="L163" s="39" t="s">
        <v>83</v>
      </c>
      <c r="M163" s="38">
        <v>180</v>
      </c>
      <c r="N163" s="2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6"/>
      <c r="P163" s="186"/>
      <c r="Q163" s="186"/>
      <c r="R163" s="187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ht="27" customHeight="1" x14ac:dyDescent="0.25">
      <c r="A164" s="64" t="s">
        <v>235</v>
      </c>
      <c r="B164" s="64" t="s">
        <v>236</v>
      </c>
      <c r="C164" s="37">
        <v>4301132046</v>
      </c>
      <c r="D164" s="184">
        <v>4607111035691</v>
      </c>
      <c r="E164" s="184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90</v>
      </c>
      <c r="L164" s="39" t="s">
        <v>83</v>
      </c>
      <c r="M164" s="38">
        <v>180</v>
      </c>
      <c r="N164" s="23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6"/>
      <c r="P164" s="186"/>
      <c r="Q164" s="186"/>
      <c r="R164" s="187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IFERROR(IF(V164="","",V164*0.01788),"")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79"/>
      <c r="N165" s="175" t="s">
        <v>43</v>
      </c>
      <c r="O165" s="176"/>
      <c r="P165" s="176"/>
      <c r="Q165" s="176"/>
      <c r="R165" s="176"/>
      <c r="S165" s="176"/>
      <c r="T165" s="177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79"/>
      <c r="N166" s="175" t="s">
        <v>43</v>
      </c>
      <c r="O166" s="176"/>
      <c r="P166" s="176"/>
      <c r="Q166" s="176"/>
      <c r="R166" s="176"/>
      <c r="S166" s="176"/>
      <c r="T166" s="177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16.5" customHeight="1" x14ac:dyDescent="0.25">
      <c r="A167" s="208" t="s">
        <v>237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66"/>
      <c r="Z167" s="66"/>
    </row>
    <row r="168" spans="1:53" ht="14.25" customHeight="1" x14ac:dyDescent="0.25">
      <c r="A168" s="197" t="s">
        <v>237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67"/>
      <c r="Z168" s="67"/>
    </row>
    <row r="169" spans="1:53" ht="27" customHeight="1" x14ac:dyDescent="0.25">
      <c r="A169" s="64" t="s">
        <v>238</v>
      </c>
      <c r="B169" s="64" t="s">
        <v>239</v>
      </c>
      <c r="C169" s="37">
        <v>4301133002</v>
      </c>
      <c r="D169" s="184">
        <v>4607111035783</v>
      </c>
      <c r="E169" s="184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8" t="s">
        <v>202</v>
      </c>
      <c r="L169" s="39" t="s">
        <v>83</v>
      </c>
      <c r="M169" s="38">
        <v>180</v>
      </c>
      <c r="N169" s="2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6"/>
      <c r="P169" s="186"/>
      <c r="Q169" s="186"/>
      <c r="R169" s="187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IFERROR(IF(V169="","",V169*0.01157),"")</f>
        <v>0</v>
      </c>
      <c r="Y169" s="69" t="s">
        <v>49</v>
      </c>
      <c r="Z169" s="70" t="s">
        <v>49</v>
      </c>
      <c r="AD169" s="74"/>
      <c r="BA169" s="133" t="s">
        <v>89</v>
      </c>
    </row>
    <row r="170" spans="1:53" x14ac:dyDescent="0.2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9"/>
      <c r="N170" s="175" t="s">
        <v>43</v>
      </c>
      <c r="O170" s="176"/>
      <c r="P170" s="176"/>
      <c r="Q170" s="176"/>
      <c r="R170" s="176"/>
      <c r="S170" s="176"/>
      <c r="T170" s="177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9"/>
      <c r="N171" s="175" t="s">
        <v>43</v>
      </c>
      <c r="O171" s="176"/>
      <c r="P171" s="176"/>
      <c r="Q171" s="176"/>
      <c r="R171" s="176"/>
      <c r="S171" s="176"/>
      <c r="T171" s="177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8" t="s">
        <v>231</v>
      </c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66"/>
      <c r="Z172" s="66"/>
    </row>
    <row r="173" spans="1:53" ht="14.25" customHeight="1" x14ac:dyDescent="0.25">
      <c r="A173" s="197" t="s">
        <v>240</v>
      </c>
      <c r="B173" s="197"/>
      <c r="C173" s="197"/>
      <c r="D173" s="197"/>
      <c r="E173" s="197"/>
      <c r="F173" s="197"/>
      <c r="G173" s="197"/>
      <c r="H173" s="197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67"/>
      <c r="Z173" s="67"/>
    </row>
    <row r="174" spans="1:53" ht="27" customHeight="1" x14ac:dyDescent="0.25">
      <c r="A174" s="64" t="s">
        <v>241</v>
      </c>
      <c r="B174" s="64" t="s">
        <v>242</v>
      </c>
      <c r="C174" s="37">
        <v>4301051319</v>
      </c>
      <c r="D174" s="184">
        <v>4680115881204</v>
      </c>
      <c r="E174" s="184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8" t="s">
        <v>84</v>
      </c>
      <c r="L174" s="39" t="s">
        <v>244</v>
      </c>
      <c r="M174" s="38">
        <v>365</v>
      </c>
      <c r="N174" s="2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6"/>
      <c r="P174" s="186"/>
      <c r="Q174" s="186"/>
      <c r="R174" s="18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IFERROR(IF(V174="","",V174*0.00753),"")</f>
        <v>0</v>
      </c>
      <c r="Y174" s="69" t="s">
        <v>49</v>
      </c>
      <c r="Z174" s="70" t="s">
        <v>49</v>
      </c>
      <c r="AD174" s="74"/>
      <c r="BA174" s="134" t="s">
        <v>243</v>
      </c>
    </row>
    <row r="175" spans="1:53" x14ac:dyDescent="0.2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9"/>
      <c r="N175" s="175" t="s">
        <v>43</v>
      </c>
      <c r="O175" s="176"/>
      <c r="P175" s="176"/>
      <c r="Q175" s="176"/>
      <c r="R175" s="176"/>
      <c r="S175" s="176"/>
      <c r="T175" s="177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79"/>
      <c r="N176" s="175" t="s">
        <v>43</v>
      </c>
      <c r="O176" s="176"/>
      <c r="P176" s="176"/>
      <c r="Q176" s="176"/>
      <c r="R176" s="176"/>
      <c r="S176" s="176"/>
      <c r="T176" s="177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08" t="s">
        <v>245</v>
      </c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66"/>
      <c r="Z177" s="66"/>
    </row>
    <row r="178" spans="1:53" ht="14.25" customHeight="1" x14ac:dyDescent="0.25">
      <c r="A178" s="197" t="s">
        <v>86</v>
      </c>
      <c r="B178" s="197"/>
      <c r="C178" s="197"/>
      <c r="D178" s="197"/>
      <c r="E178" s="197"/>
      <c r="F178" s="197"/>
      <c r="G178" s="197"/>
      <c r="H178" s="197"/>
      <c r="I178" s="197"/>
      <c r="J178" s="197"/>
      <c r="K178" s="197"/>
      <c r="L178" s="197"/>
      <c r="M178" s="197"/>
      <c r="N178" s="197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67"/>
      <c r="Z178" s="67"/>
    </row>
    <row r="179" spans="1:53" ht="16.5" customHeight="1" x14ac:dyDescent="0.25">
      <c r="A179" s="64" t="s">
        <v>246</v>
      </c>
      <c r="B179" s="64" t="s">
        <v>247</v>
      </c>
      <c r="C179" s="37">
        <v>4301132076</v>
      </c>
      <c r="D179" s="184">
        <v>4607111035721</v>
      </c>
      <c r="E179" s="184"/>
      <c r="F179" s="63">
        <v>0.25</v>
      </c>
      <c r="G179" s="38">
        <v>12</v>
      </c>
      <c r="H179" s="63">
        <v>3</v>
      </c>
      <c r="I179" s="63">
        <v>3.3879999999999999</v>
      </c>
      <c r="J179" s="38">
        <v>70</v>
      </c>
      <c r="K179" s="38" t="s">
        <v>90</v>
      </c>
      <c r="L179" s="39" t="s">
        <v>83</v>
      </c>
      <c r="M179" s="38">
        <v>180</v>
      </c>
      <c r="N179" s="22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6"/>
      <c r="P179" s="186"/>
      <c r="Q179" s="186"/>
      <c r="R179" s="18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89</v>
      </c>
    </row>
    <row r="180" spans="1:53" ht="27" customHeight="1" x14ac:dyDescent="0.25">
      <c r="A180" s="64" t="s">
        <v>248</v>
      </c>
      <c r="B180" s="64" t="s">
        <v>249</v>
      </c>
      <c r="C180" s="37">
        <v>4301132077</v>
      </c>
      <c r="D180" s="184">
        <v>4607111035691</v>
      </c>
      <c r="E180" s="184"/>
      <c r="F180" s="63">
        <v>0.25</v>
      </c>
      <c r="G180" s="38">
        <v>12</v>
      </c>
      <c r="H180" s="63">
        <v>3</v>
      </c>
      <c r="I180" s="63">
        <v>3.3879999999999999</v>
      </c>
      <c r="J180" s="38">
        <v>70</v>
      </c>
      <c r="K180" s="38" t="s">
        <v>90</v>
      </c>
      <c r="L180" s="39" t="s">
        <v>83</v>
      </c>
      <c r="M180" s="38">
        <v>180</v>
      </c>
      <c r="N180" s="224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86"/>
      <c r="P180" s="186"/>
      <c r="Q180" s="186"/>
      <c r="R180" s="187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IFERROR(IF(V180="","",V180*0.01788),"")</f>
        <v>0</v>
      </c>
      <c r="Y180" s="69" t="s">
        <v>49</v>
      </c>
      <c r="Z180" s="70" t="s">
        <v>49</v>
      </c>
      <c r="AD180" s="74"/>
      <c r="BA180" s="136" t="s">
        <v>89</v>
      </c>
    </row>
    <row r="181" spans="1:53" ht="27" customHeight="1" x14ac:dyDescent="0.25">
      <c r="A181" s="64" t="s">
        <v>250</v>
      </c>
      <c r="B181" s="64" t="s">
        <v>251</v>
      </c>
      <c r="C181" s="37">
        <v>4301132079</v>
      </c>
      <c r="D181" s="184">
        <v>4607111038487</v>
      </c>
      <c r="E181" s="184"/>
      <c r="F181" s="63">
        <v>0.25</v>
      </c>
      <c r="G181" s="38">
        <v>12</v>
      </c>
      <c r="H181" s="63">
        <v>3</v>
      </c>
      <c r="I181" s="63">
        <v>3.7360000000000002</v>
      </c>
      <c r="J181" s="38">
        <v>70</v>
      </c>
      <c r="K181" s="38" t="s">
        <v>90</v>
      </c>
      <c r="L181" s="39" t="s">
        <v>83</v>
      </c>
      <c r="M181" s="38">
        <v>180</v>
      </c>
      <c r="N181" s="22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86"/>
      <c r="P181" s="186"/>
      <c r="Q181" s="186"/>
      <c r="R181" s="187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IFERROR(IF(V181="","",V181*0.01788),"")</f>
        <v>0</v>
      </c>
      <c r="Y181" s="69" t="s">
        <v>49</v>
      </c>
      <c r="Z181" s="70" t="s">
        <v>49</v>
      </c>
      <c r="AD181" s="74"/>
      <c r="BA181" s="137" t="s">
        <v>89</v>
      </c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79"/>
      <c r="N182" s="175" t="s">
        <v>43</v>
      </c>
      <c r="O182" s="176"/>
      <c r="P182" s="176"/>
      <c r="Q182" s="176"/>
      <c r="R182" s="176"/>
      <c r="S182" s="176"/>
      <c r="T182" s="177"/>
      <c r="U182" s="43" t="s">
        <v>42</v>
      </c>
      <c r="V182" s="44">
        <f>IFERROR(SUM(V179:V181),"0")</f>
        <v>0</v>
      </c>
      <c r="W182" s="44">
        <f>IFERROR(SUM(W179:W181),"0")</f>
        <v>0</v>
      </c>
      <c r="X182" s="44">
        <f>IFERROR(IF(X179="",0,X179),"0")+IFERROR(IF(X180="",0,X180),"0")+IFERROR(IF(X181="",0,X181),"0")</f>
        <v>0</v>
      </c>
      <c r="Y182" s="68"/>
      <c r="Z182" s="68"/>
    </row>
    <row r="183" spans="1:53" x14ac:dyDescent="0.2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178"/>
      <c r="L183" s="178"/>
      <c r="M183" s="179"/>
      <c r="N183" s="175" t="s">
        <v>43</v>
      </c>
      <c r="O183" s="176"/>
      <c r="P183" s="176"/>
      <c r="Q183" s="176"/>
      <c r="R183" s="176"/>
      <c r="S183" s="176"/>
      <c r="T183" s="177"/>
      <c r="U183" s="43" t="s">
        <v>0</v>
      </c>
      <c r="V183" s="44">
        <f>IFERROR(SUMPRODUCT(V179:V181*H179:H181),"0")</f>
        <v>0</v>
      </c>
      <c r="W183" s="44">
        <f>IFERROR(SUMPRODUCT(W179:W181*H179:H181),"0")</f>
        <v>0</v>
      </c>
      <c r="X183" s="43"/>
      <c r="Y183" s="68"/>
      <c r="Z183" s="68"/>
    </row>
    <row r="184" spans="1:53" ht="27.75" customHeight="1" x14ac:dyDescent="0.2">
      <c r="A184" s="207" t="s">
        <v>252</v>
      </c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55"/>
      <c r="Z184" s="55"/>
    </row>
    <row r="185" spans="1:53" ht="16.5" customHeight="1" x14ac:dyDescent="0.25">
      <c r="A185" s="208" t="s">
        <v>253</v>
      </c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66"/>
      <c r="Z185" s="66"/>
    </row>
    <row r="186" spans="1:53" ht="14.25" customHeight="1" x14ac:dyDescent="0.25">
      <c r="A186" s="197" t="s">
        <v>80</v>
      </c>
      <c r="B186" s="197"/>
      <c r="C186" s="197"/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67"/>
      <c r="Z186" s="67"/>
    </row>
    <row r="187" spans="1:53" ht="16.5" customHeight="1" x14ac:dyDescent="0.25">
      <c r="A187" s="64" t="s">
        <v>254</v>
      </c>
      <c r="B187" s="64" t="s">
        <v>255</v>
      </c>
      <c r="C187" s="37">
        <v>4301070913</v>
      </c>
      <c r="D187" s="184">
        <v>4607111036957</v>
      </c>
      <c r="E187" s="184"/>
      <c r="F187" s="63">
        <v>0.4</v>
      </c>
      <c r="G187" s="38">
        <v>8</v>
      </c>
      <c r="H187" s="63">
        <v>3.2</v>
      </c>
      <c r="I187" s="63">
        <v>3.44</v>
      </c>
      <c r="J187" s="38">
        <v>144</v>
      </c>
      <c r="K187" s="38" t="s">
        <v>84</v>
      </c>
      <c r="L187" s="39" t="s">
        <v>83</v>
      </c>
      <c r="M187" s="38">
        <v>180</v>
      </c>
      <c r="N187" s="22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86"/>
      <c r="P187" s="186"/>
      <c r="Q187" s="186"/>
      <c r="R187" s="187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IFERROR(IF(V187="","",V187*0.00866),"")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16.5" customHeight="1" x14ac:dyDescent="0.25">
      <c r="A188" s="64" t="s">
        <v>256</v>
      </c>
      <c r="B188" s="64" t="s">
        <v>257</v>
      </c>
      <c r="C188" s="37">
        <v>4301070912</v>
      </c>
      <c r="D188" s="184">
        <v>4607111037213</v>
      </c>
      <c r="E188" s="184"/>
      <c r="F188" s="63">
        <v>0.4</v>
      </c>
      <c r="G188" s="38">
        <v>8</v>
      </c>
      <c r="H188" s="63">
        <v>3.2</v>
      </c>
      <c r="I188" s="63">
        <v>3.44</v>
      </c>
      <c r="J188" s="38">
        <v>144</v>
      </c>
      <c r="K188" s="38" t="s">
        <v>84</v>
      </c>
      <c r="L188" s="39" t="s">
        <v>83</v>
      </c>
      <c r="M188" s="38">
        <v>180</v>
      </c>
      <c r="N188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86"/>
      <c r="P188" s="186"/>
      <c r="Q188" s="186"/>
      <c r="R188" s="187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IFERROR(IF(V188="","",V188*0.00866),"")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9"/>
      <c r="N189" s="175" t="s">
        <v>43</v>
      </c>
      <c r="O189" s="176"/>
      <c r="P189" s="176"/>
      <c r="Q189" s="176"/>
      <c r="R189" s="176"/>
      <c r="S189" s="176"/>
      <c r="T189" s="177"/>
      <c r="U189" s="43" t="s">
        <v>42</v>
      </c>
      <c r="V189" s="44">
        <f>IFERROR(SUM(V187:V188),"0")</f>
        <v>0</v>
      </c>
      <c r="W189" s="44">
        <f>IFERROR(SUM(W187:W188),"0")</f>
        <v>0</v>
      </c>
      <c r="X189" s="44">
        <f>IFERROR(IF(X187="",0,X187),"0")+IFERROR(IF(X188="",0,X188),"0")</f>
        <v>0</v>
      </c>
      <c r="Y189" s="68"/>
      <c r="Z189" s="68"/>
    </row>
    <row r="190" spans="1:53" x14ac:dyDescent="0.2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9"/>
      <c r="N190" s="175" t="s">
        <v>43</v>
      </c>
      <c r="O190" s="176"/>
      <c r="P190" s="176"/>
      <c r="Q190" s="176"/>
      <c r="R190" s="176"/>
      <c r="S190" s="176"/>
      <c r="T190" s="177"/>
      <c r="U190" s="43" t="s">
        <v>0</v>
      </c>
      <c r="V190" s="44">
        <f>IFERROR(SUMPRODUCT(V187:V188*H187:H188),"0")</f>
        <v>0</v>
      </c>
      <c r="W190" s="44">
        <f>IFERROR(SUMPRODUCT(W187:W188*H187:H188),"0")</f>
        <v>0</v>
      </c>
      <c r="X190" s="43"/>
      <c r="Y190" s="68"/>
      <c r="Z190" s="68"/>
    </row>
    <row r="191" spans="1:53" ht="16.5" customHeight="1" x14ac:dyDescent="0.25">
      <c r="A191" s="208" t="s">
        <v>258</v>
      </c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66"/>
      <c r="Z191" s="66"/>
    </row>
    <row r="192" spans="1:53" ht="14.25" customHeight="1" x14ac:dyDescent="0.25">
      <c r="A192" s="197" t="s">
        <v>80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67"/>
      <c r="Z192" s="67"/>
    </row>
    <row r="193" spans="1:53" ht="16.5" customHeight="1" x14ac:dyDescent="0.25">
      <c r="A193" s="64" t="s">
        <v>259</v>
      </c>
      <c r="B193" s="64" t="s">
        <v>260</v>
      </c>
      <c r="C193" s="37">
        <v>4301070948</v>
      </c>
      <c r="D193" s="184">
        <v>4607111037022</v>
      </c>
      <c r="E193" s="184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84</v>
      </c>
      <c r="L193" s="39" t="s">
        <v>83</v>
      </c>
      <c r="M193" s="38">
        <v>180</v>
      </c>
      <c r="N193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86"/>
      <c r="P193" s="186"/>
      <c r="Q193" s="186"/>
      <c r="R193" s="187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261</v>
      </c>
      <c r="B194" s="64" t="s">
        <v>262</v>
      </c>
      <c r="C194" s="37">
        <v>4301070990</v>
      </c>
      <c r="D194" s="184">
        <v>4607111038494</v>
      </c>
      <c r="E194" s="184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84</v>
      </c>
      <c r="L194" s="39" t="s">
        <v>83</v>
      </c>
      <c r="M194" s="38">
        <v>180</v>
      </c>
      <c r="N194" s="2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86"/>
      <c r="P194" s="186"/>
      <c r="Q194" s="186"/>
      <c r="R194" s="187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263</v>
      </c>
      <c r="B195" s="64" t="s">
        <v>264</v>
      </c>
      <c r="C195" s="37">
        <v>4301070966</v>
      </c>
      <c r="D195" s="184">
        <v>4607111038135</v>
      </c>
      <c r="E195" s="184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84</v>
      </c>
      <c r="L195" s="39" t="s">
        <v>83</v>
      </c>
      <c r="M195" s="38">
        <v>180</v>
      </c>
      <c r="N195" s="22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86"/>
      <c r="P195" s="186"/>
      <c r="Q195" s="186"/>
      <c r="R195" s="18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79"/>
      <c r="N196" s="175" t="s">
        <v>43</v>
      </c>
      <c r="O196" s="176"/>
      <c r="P196" s="176"/>
      <c r="Q196" s="176"/>
      <c r="R196" s="176"/>
      <c r="S196" s="176"/>
      <c r="T196" s="177"/>
      <c r="U196" s="43" t="s">
        <v>42</v>
      </c>
      <c r="V196" s="44">
        <f>IFERROR(SUM(V193:V195),"0")</f>
        <v>0</v>
      </c>
      <c r="W196" s="44">
        <f>IFERROR(SUM(W193:W195),"0")</f>
        <v>0</v>
      </c>
      <c r="X196" s="44">
        <f>IFERROR(IF(X193="",0,X193),"0")+IFERROR(IF(X194="",0,X194),"0")+IFERROR(IF(X195="",0,X195),"0")</f>
        <v>0</v>
      </c>
      <c r="Y196" s="68"/>
      <c r="Z196" s="68"/>
    </row>
    <row r="197" spans="1:53" x14ac:dyDescent="0.2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9"/>
      <c r="N197" s="175" t="s">
        <v>43</v>
      </c>
      <c r="O197" s="176"/>
      <c r="P197" s="176"/>
      <c r="Q197" s="176"/>
      <c r="R197" s="176"/>
      <c r="S197" s="176"/>
      <c r="T197" s="177"/>
      <c r="U197" s="43" t="s">
        <v>0</v>
      </c>
      <c r="V197" s="44">
        <f>IFERROR(SUMPRODUCT(V193:V195*H193:H195),"0")</f>
        <v>0</v>
      </c>
      <c r="W197" s="44">
        <f>IFERROR(SUMPRODUCT(W193:W195*H193:H195),"0")</f>
        <v>0</v>
      </c>
      <c r="X197" s="43"/>
      <c r="Y197" s="68"/>
      <c r="Z197" s="68"/>
    </row>
    <row r="198" spans="1:53" ht="16.5" customHeight="1" x14ac:dyDescent="0.25">
      <c r="A198" s="208" t="s">
        <v>265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66"/>
      <c r="Z198" s="66"/>
    </row>
    <row r="199" spans="1:53" ht="14.25" customHeight="1" x14ac:dyDescent="0.25">
      <c r="A199" s="197" t="s">
        <v>80</v>
      </c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67"/>
      <c r="Z199" s="67"/>
    </row>
    <row r="200" spans="1:53" ht="27" customHeight="1" x14ac:dyDescent="0.25">
      <c r="A200" s="64" t="s">
        <v>266</v>
      </c>
      <c r="B200" s="64" t="s">
        <v>267</v>
      </c>
      <c r="C200" s="37">
        <v>4301070915</v>
      </c>
      <c r="D200" s="184">
        <v>4607111035882</v>
      </c>
      <c r="E200" s="184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84</v>
      </c>
      <c r="L200" s="39" t="s">
        <v>83</v>
      </c>
      <c r="M200" s="38">
        <v>180</v>
      </c>
      <c r="N200" s="21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86"/>
      <c r="P200" s="186"/>
      <c r="Q200" s="186"/>
      <c r="R200" s="187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27" customHeight="1" x14ac:dyDescent="0.25">
      <c r="A201" s="64" t="s">
        <v>268</v>
      </c>
      <c r="B201" s="64" t="s">
        <v>269</v>
      </c>
      <c r="C201" s="37">
        <v>4301070921</v>
      </c>
      <c r="D201" s="184">
        <v>4607111035905</v>
      </c>
      <c r="E201" s="184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2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86"/>
      <c r="P201" s="186"/>
      <c r="Q201" s="186"/>
      <c r="R201" s="187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27" customHeight="1" x14ac:dyDescent="0.25">
      <c r="A202" s="64" t="s">
        <v>270</v>
      </c>
      <c r="B202" s="64" t="s">
        <v>271</v>
      </c>
      <c r="C202" s="37">
        <v>4301070917</v>
      </c>
      <c r="D202" s="184">
        <v>4607111035912</v>
      </c>
      <c r="E202" s="184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84</v>
      </c>
      <c r="L202" s="39" t="s">
        <v>83</v>
      </c>
      <c r="M202" s="38">
        <v>180</v>
      </c>
      <c r="N202" s="2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86"/>
      <c r="P202" s="186"/>
      <c r="Q202" s="186"/>
      <c r="R202" s="187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27" customHeight="1" x14ac:dyDescent="0.25">
      <c r="A203" s="64" t="s">
        <v>272</v>
      </c>
      <c r="B203" s="64" t="s">
        <v>273</v>
      </c>
      <c r="C203" s="37">
        <v>4301070920</v>
      </c>
      <c r="D203" s="184">
        <v>4607111035929</v>
      </c>
      <c r="E203" s="184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84</v>
      </c>
      <c r="L203" s="39" t="s">
        <v>83</v>
      </c>
      <c r="M203" s="38">
        <v>180</v>
      </c>
      <c r="N203" s="2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86"/>
      <c r="P203" s="186"/>
      <c r="Q203" s="186"/>
      <c r="R203" s="18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x14ac:dyDescent="0.2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178"/>
      <c r="L204" s="178"/>
      <c r="M204" s="179"/>
      <c r="N204" s="175" t="s">
        <v>43</v>
      </c>
      <c r="O204" s="176"/>
      <c r="P204" s="176"/>
      <c r="Q204" s="176"/>
      <c r="R204" s="176"/>
      <c r="S204" s="176"/>
      <c r="T204" s="177"/>
      <c r="U204" s="43" t="s">
        <v>42</v>
      </c>
      <c r="V204" s="44">
        <f>IFERROR(SUM(V200:V203),"0")</f>
        <v>0</v>
      </c>
      <c r="W204" s="44">
        <f>IFERROR(SUM(W200:W203),"0")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79"/>
      <c r="N205" s="175" t="s">
        <v>43</v>
      </c>
      <c r="O205" s="176"/>
      <c r="P205" s="176"/>
      <c r="Q205" s="176"/>
      <c r="R205" s="176"/>
      <c r="S205" s="176"/>
      <c r="T205" s="177"/>
      <c r="U205" s="43" t="s">
        <v>0</v>
      </c>
      <c r="V205" s="44">
        <f>IFERROR(SUMPRODUCT(V200:V203*H200:H203),"0")</f>
        <v>0</v>
      </c>
      <c r="W205" s="44">
        <f>IFERROR(SUMPRODUCT(W200:W203*H200:H203),"0")</f>
        <v>0</v>
      </c>
      <c r="X205" s="43"/>
      <c r="Y205" s="68"/>
      <c r="Z205" s="68"/>
    </row>
    <row r="206" spans="1:53" ht="16.5" customHeight="1" x14ac:dyDescent="0.25">
      <c r="A206" s="208" t="s">
        <v>274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66"/>
      <c r="Z206" s="66"/>
    </row>
    <row r="207" spans="1:53" ht="14.25" customHeight="1" x14ac:dyDescent="0.25">
      <c r="A207" s="197" t="s">
        <v>240</v>
      </c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67"/>
      <c r="Z207" s="67"/>
    </row>
    <row r="208" spans="1:53" ht="27" customHeight="1" x14ac:dyDescent="0.25">
      <c r="A208" s="64" t="s">
        <v>275</v>
      </c>
      <c r="B208" s="64" t="s">
        <v>276</v>
      </c>
      <c r="C208" s="37">
        <v>4301051320</v>
      </c>
      <c r="D208" s="184">
        <v>4680115881334</v>
      </c>
      <c r="E208" s="184"/>
      <c r="F208" s="63">
        <v>0.33</v>
      </c>
      <c r="G208" s="38">
        <v>6</v>
      </c>
      <c r="H208" s="63">
        <v>1.98</v>
      </c>
      <c r="I208" s="63">
        <v>2.27</v>
      </c>
      <c r="J208" s="38">
        <v>156</v>
      </c>
      <c r="K208" s="38" t="s">
        <v>84</v>
      </c>
      <c r="L208" s="39" t="s">
        <v>244</v>
      </c>
      <c r="M208" s="38">
        <v>365</v>
      </c>
      <c r="N208" s="2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86"/>
      <c r="P208" s="186"/>
      <c r="Q208" s="186"/>
      <c r="R208" s="18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IFERROR(IF(V208="","",V208*0.00753),"")</f>
        <v>0</v>
      </c>
      <c r="Y208" s="69" t="s">
        <v>49</v>
      </c>
      <c r="Z208" s="70" t="s">
        <v>49</v>
      </c>
      <c r="AD208" s="74"/>
      <c r="BA208" s="147" t="s">
        <v>243</v>
      </c>
    </row>
    <row r="209" spans="1:53" x14ac:dyDescent="0.2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9"/>
      <c r="N209" s="175" t="s">
        <v>43</v>
      </c>
      <c r="O209" s="176"/>
      <c r="P209" s="176"/>
      <c r="Q209" s="176"/>
      <c r="R209" s="176"/>
      <c r="S209" s="176"/>
      <c r="T209" s="177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178"/>
      <c r="B210" s="178"/>
      <c r="C210" s="178"/>
      <c r="D210" s="178"/>
      <c r="E210" s="178"/>
      <c r="F210" s="178"/>
      <c r="G210" s="178"/>
      <c r="H210" s="178"/>
      <c r="I210" s="178"/>
      <c r="J210" s="178"/>
      <c r="K210" s="178"/>
      <c r="L210" s="178"/>
      <c r="M210" s="179"/>
      <c r="N210" s="175" t="s">
        <v>43</v>
      </c>
      <c r="O210" s="176"/>
      <c r="P210" s="176"/>
      <c r="Q210" s="176"/>
      <c r="R210" s="176"/>
      <c r="S210" s="176"/>
      <c r="T210" s="177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16.5" customHeight="1" x14ac:dyDescent="0.25">
      <c r="A211" s="208" t="s">
        <v>277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66"/>
      <c r="Z211" s="66"/>
    </row>
    <row r="212" spans="1:53" ht="14.25" customHeight="1" x14ac:dyDescent="0.25">
      <c r="A212" s="197" t="s">
        <v>80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67"/>
      <c r="Z212" s="67"/>
    </row>
    <row r="213" spans="1:53" ht="16.5" customHeight="1" x14ac:dyDescent="0.25">
      <c r="A213" s="64" t="s">
        <v>278</v>
      </c>
      <c r="B213" s="64" t="s">
        <v>279</v>
      </c>
      <c r="C213" s="37">
        <v>4301070874</v>
      </c>
      <c r="D213" s="184">
        <v>4607111035332</v>
      </c>
      <c r="E213" s="184"/>
      <c r="F213" s="63">
        <v>0.43</v>
      </c>
      <c r="G213" s="38">
        <v>16</v>
      </c>
      <c r="H213" s="63">
        <v>6.88</v>
      </c>
      <c r="I213" s="63">
        <v>7.2060000000000004</v>
      </c>
      <c r="J213" s="38">
        <v>84</v>
      </c>
      <c r="K213" s="38" t="s">
        <v>84</v>
      </c>
      <c r="L213" s="39" t="s">
        <v>83</v>
      </c>
      <c r="M213" s="38">
        <v>180</v>
      </c>
      <c r="N213" s="21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86"/>
      <c r="P213" s="186"/>
      <c r="Q213" s="186"/>
      <c r="R213" s="187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8" t="s">
        <v>70</v>
      </c>
    </row>
    <row r="214" spans="1:53" ht="16.5" customHeight="1" x14ac:dyDescent="0.25">
      <c r="A214" s="64" t="s">
        <v>280</v>
      </c>
      <c r="B214" s="64" t="s">
        <v>281</v>
      </c>
      <c r="C214" s="37">
        <v>4301070873</v>
      </c>
      <c r="D214" s="184">
        <v>4607111035080</v>
      </c>
      <c r="E214" s="184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84</v>
      </c>
      <c r="L214" s="39" t="s">
        <v>83</v>
      </c>
      <c r="M214" s="38">
        <v>180</v>
      </c>
      <c r="N214" s="21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86"/>
      <c r="P214" s="186"/>
      <c r="Q214" s="186"/>
      <c r="R214" s="187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9" t="s">
        <v>70</v>
      </c>
    </row>
    <row r="215" spans="1:53" x14ac:dyDescent="0.2">
      <c r="A215" s="178"/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9"/>
      <c r="N215" s="175" t="s">
        <v>43</v>
      </c>
      <c r="O215" s="176"/>
      <c r="P215" s="176"/>
      <c r="Q215" s="176"/>
      <c r="R215" s="176"/>
      <c r="S215" s="176"/>
      <c r="T215" s="177"/>
      <c r="U215" s="43" t="s">
        <v>42</v>
      </c>
      <c r="V215" s="44">
        <f>IFERROR(SUM(V213:V214),"0")</f>
        <v>0</v>
      </c>
      <c r="W215" s="44">
        <f>IFERROR(SUM(W213:W214),"0")</f>
        <v>0</v>
      </c>
      <c r="X215" s="44">
        <f>IFERROR(IF(X213="",0,X213),"0")+IFERROR(IF(X214="",0,X214),"0")</f>
        <v>0</v>
      </c>
      <c r="Y215" s="68"/>
      <c r="Z215" s="68"/>
    </row>
    <row r="216" spans="1:53" x14ac:dyDescent="0.2">
      <c r="A216" s="178"/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9"/>
      <c r="N216" s="175" t="s">
        <v>43</v>
      </c>
      <c r="O216" s="176"/>
      <c r="P216" s="176"/>
      <c r="Q216" s="176"/>
      <c r="R216" s="176"/>
      <c r="S216" s="176"/>
      <c r="T216" s="177"/>
      <c r="U216" s="43" t="s">
        <v>0</v>
      </c>
      <c r="V216" s="44">
        <f>IFERROR(SUMPRODUCT(V213:V214*H213:H214),"0")</f>
        <v>0</v>
      </c>
      <c r="W216" s="44">
        <f>IFERROR(SUMPRODUCT(W213:W214*H213:H214),"0")</f>
        <v>0</v>
      </c>
      <c r="X216" s="43"/>
      <c r="Y216" s="68"/>
      <c r="Z216" s="68"/>
    </row>
    <row r="217" spans="1:53" ht="27.75" customHeight="1" x14ac:dyDescent="0.2">
      <c r="A217" s="207" t="s">
        <v>282</v>
      </c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55"/>
      <c r="Z217" s="55"/>
    </row>
    <row r="218" spans="1:53" ht="16.5" customHeight="1" x14ac:dyDescent="0.25">
      <c r="A218" s="208" t="s">
        <v>283</v>
      </c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66"/>
      <c r="Z218" s="66"/>
    </row>
    <row r="219" spans="1:53" ht="14.25" customHeight="1" x14ac:dyDescent="0.25">
      <c r="A219" s="197" t="s">
        <v>80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67"/>
      <c r="Z219" s="67"/>
    </row>
    <row r="220" spans="1:53" ht="27" customHeight="1" x14ac:dyDescent="0.25">
      <c r="A220" s="64" t="s">
        <v>284</v>
      </c>
      <c r="B220" s="64" t="s">
        <v>285</v>
      </c>
      <c r="C220" s="37">
        <v>4301070941</v>
      </c>
      <c r="D220" s="184">
        <v>4607111036162</v>
      </c>
      <c r="E220" s="184"/>
      <c r="F220" s="63">
        <v>0.8</v>
      </c>
      <c r="G220" s="38">
        <v>8</v>
      </c>
      <c r="H220" s="63">
        <v>6.4</v>
      </c>
      <c r="I220" s="63">
        <v>6.6811999999999996</v>
      </c>
      <c r="J220" s="38">
        <v>84</v>
      </c>
      <c r="K220" s="38" t="s">
        <v>84</v>
      </c>
      <c r="L220" s="39" t="s">
        <v>83</v>
      </c>
      <c r="M220" s="38">
        <v>90</v>
      </c>
      <c r="N220" s="21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86"/>
      <c r="P220" s="186"/>
      <c r="Q220" s="186"/>
      <c r="R220" s="187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50" t="s">
        <v>70</v>
      </c>
    </row>
    <row r="221" spans="1:53" x14ac:dyDescent="0.2">
      <c r="A221" s="178"/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9"/>
      <c r="N221" s="175" t="s">
        <v>43</v>
      </c>
      <c r="O221" s="176"/>
      <c r="P221" s="176"/>
      <c r="Q221" s="176"/>
      <c r="R221" s="176"/>
      <c r="S221" s="176"/>
      <c r="T221" s="177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8"/>
      <c r="B222" s="178"/>
      <c r="C222" s="178"/>
      <c r="D222" s="178"/>
      <c r="E222" s="178"/>
      <c r="F222" s="178"/>
      <c r="G222" s="178"/>
      <c r="H222" s="178"/>
      <c r="I222" s="178"/>
      <c r="J222" s="178"/>
      <c r="K222" s="178"/>
      <c r="L222" s="178"/>
      <c r="M222" s="179"/>
      <c r="N222" s="175" t="s">
        <v>43</v>
      </c>
      <c r="O222" s="176"/>
      <c r="P222" s="176"/>
      <c r="Q222" s="176"/>
      <c r="R222" s="176"/>
      <c r="S222" s="176"/>
      <c r="T222" s="177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customHeight="1" x14ac:dyDescent="0.2">
      <c r="A223" s="207" t="s">
        <v>286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55"/>
      <c r="Z223" s="55"/>
    </row>
    <row r="224" spans="1:53" ht="16.5" customHeight="1" x14ac:dyDescent="0.25">
      <c r="A224" s="208" t="s">
        <v>287</v>
      </c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66"/>
      <c r="Z224" s="66"/>
    </row>
    <row r="225" spans="1:53" ht="14.25" customHeight="1" x14ac:dyDescent="0.25">
      <c r="A225" s="197" t="s">
        <v>80</v>
      </c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67"/>
      <c r="Z225" s="67"/>
    </row>
    <row r="226" spans="1:53" ht="27" customHeight="1" x14ac:dyDescent="0.25">
      <c r="A226" s="64" t="s">
        <v>288</v>
      </c>
      <c r="B226" s="64" t="s">
        <v>289</v>
      </c>
      <c r="C226" s="37">
        <v>4301070965</v>
      </c>
      <c r="D226" s="184">
        <v>4607111035899</v>
      </c>
      <c r="E226" s="184"/>
      <c r="F226" s="63">
        <v>1</v>
      </c>
      <c r="G226" s="38">
        <v>5</v>
      </c>
      <c r="H226" s="63">
        <v>5</v>
      </c>
      <c r="I226" s="63">
        <v>5.2619999999999996</v>
      </c>
      <c r="J226" s="38">
        <v>84</v>
      </c>
      <c r="K226" s="38" t="s">
        <v>84</v>
      </c>
      <c r="L226" s="39" t="s">
        <v>83</v>
      </c>
      <c r="M226" s="38">
        <v>180</v>
      </c>
      <c r="N226" s="21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86"/>
      <c r="P226" s="186"/>
      <c r="Q226" s="186"/>
      <c r="R226" s="18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51" t="s">
        <v>70</v>
      </c>
    </row>
    <row r="227" spans="1:53" x14ac:dyDescent="0.2">
      <c r="A227" s="178"/>
      <c r="B227" s="178"/>
      <c r="C227" s="178"/>
      <c r="D227" s="178"/>
      <c r="E227" s="178"/>
      <c r="F227" s="178"/>
      <c r="G227" s="178"/>
      <c r="H227" s="178"/>
      <c r="I227" s="178"/>
      <c r="J227" s="178"/>
      <c r="K227" s="178"/>
      <c r="L227" s="178"/>
      <c r="M227" s="179"/>
      <c r="N227" s="175" t="s">
        <v>43</v>
      </c>
      <c r="O227" s="176"/>
      <c r="P227" s="176"/>
      <c r="Q227" s="176"/>
      <c r="R227" s="176"/>
      <c r="S227" s="176"/>
      <c r="T227" s="177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8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9"/>
      <c r="N228" s="175" t="s">
        <v>43</v>
      </c>
      <c r="O228" s="176"/>
      <c r="P228" s="176"/>
      <c r="Q228" s="176"/>
      <c r="R228" s="176"/>
      <c r="S228" s="176"/>
      <c r="T228" s="177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6.5" customHeight="1" x14ac:dyDescent="0.25">
      <c r="A229" s="208" t="s">
        <v>290</v>
      </c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66"/>
      <c r="Z229" s="66"/>
    </row>
    <row r="230" spans="1:53" ht="14.25" customHeight="1" x14ac:dyDescent="0.25">
      <c r="A230" s="197" t="s">
        <v>80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67"/>
      <c r="Z230" s="67"/>
    </row>
    <row r="231" spans="1:53" ht="27" customHeight="1" x14ac:dyDescent="0.25">
      <c r="A231" s="64" t="s">
        <v>291</v>
      </c>
      <c r="B231" s="64" t="s">
        <v>292</v>
      </c>
      <c r="C231" s="37">
        <v>4301070870</v>
      </c>
      <c r="D231" s="184">
        <v>4607111036711</v>
      </c>
      <c r="E231" s="184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84</v>
      </c>
      <c r="L231" s="39" t="s">
        <v>83</v>
      </c>
      <c r="M231" s="38">
        <v>90</v>
      </c>
      <c r="N231" s="20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86"/>
      <c r="P231" s="186"/>
      <c r="Q231" s="186"/>
      <c r="R231" s="18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IFERROR(IF(V231="","",V231*0.0155),"")</f>
        <v>0</v>
      </c>
      <c r="Y231" s="69" t="s">
        <v>49</v>
      </c>
      <c r="Z231" s="70" t="s">
        <v>49</v>
      </c>
      <c r="AD231" s="74"/>
      <c r="BA231" s="152" t="s">
        <v>70</v>
      </c>
    </row>
    <row r="232" spans="1:53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79"/>
      <c r="N232" s="175" t="s">
        <v>43</v>
      </c>
      <c r="O232" s="176"/>
      <c r="P232" s="176"/>
      <c r="Q232" s="176"/>
      <c r="R232" s="176"/>
      <c r="S232" s="176"/>
      <c r="T232" s="177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8"/>
      <c r="B233" s="178"/>
      <c r="C233" s="178"/>
      <c r="D233" s="178"/>
      <c r="E233" s="178"/>
      <c r="F233" s="178"/>
      <c r="G233" s="178"/>
      <c r="H233" s="178"/>
      <c r="I233" s="178"/>
      <c r="J233" s="178"/>
      <c r="K233" s="178"/>
      <c r="L233" s="178"/>
      <c r="M233" s="179"/>
      <c r="N233" s="175" t="s">
        <v>43</v>
      </c>
      <c r="O233" s="176"/>
      <c r="P233" s="176"/>
      <c r="Q233" s="176"/>
      <c r="R233" s="176"/>
      <c r="S233" s="176"/>
      <c r="T233" s="177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27.75" customHeight="1" x14ac:dyDescent="0.2">
      <c r="A234" s="207" t="s">
        <v>293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55"/>
      <c r="Z234" s="55"/>
    </row>
    <row r="235" spans="1:53" ht="16.5" customHeight="1" x14ac:dyDescent="0.25">
      <c r="A235" s="208" t="s">
        <v>294</v>
      </c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66"/>
      <c r="Z235" s="66"/>
    </row>
    <row r="236" spans="1:53" ht="14.25" customHeight="1" x14ac:dyDescent="0.25">
      <c r="A236" s="197" t="s">
        <v>138</v>
      </c>
      <c r="B236" s="197"/>
      <c r="C236" s="197"/>
      <c r="D236" s="197"/>
      <c r="E236" s="197"/>
      <c r="F236" s="197"/>
      <c r="G236" s="197"/>
      <c r="H236" s="197"/>
      <c r="I236" s="197"/>
      <c r="J236" s="197"/>
      <c r="K236" s="197"/>
      <c r="L236" s="197"/>
      <c r="M236" s="197"/>
      <c r="N236" s="197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67"/>
      <c r="Z236" s="67"/>
    </row>
    <row r="237" spans="1:53" ht="27" customHeight="1" x14ac:dyDescent="0.25">
      <c r="A237" s="64" t="s">
        <v>295</v>
      </c>
      <c r="B237" s="64" t="s">
        <v>296</v>
      </c>
      <c r="C237" s="37">
        <v>4301131019</v>
      </c>
      <c r="D237" s="184">
        <v>4640242180427</v>
      </c>
      <c r="E237" s="184"/>
      <c r="F237" s="63">
        <v>1.8</v>
      </c>
      <c r="G237" s="38">
        <v>1</v>
      </c>
      <c r="H237" s="63">
        <v>1.8</v>
      </c>
      <c r="I237" s="63">
        <v>1.915</v>
      </c>
      <c r="J237" s="38">
        <v>234</v>
      </c>
      <c r="K237" s="38" t="s">
        <v>130</v>
      </c>
      <c r="L237" s="39" t="s">
        <v>83</v>
      </c>
      <c r="M237" s="38">
        <v>180</v>
      </c>
      <c r="N237" s="209" t="s">
        <v>297</v>
      </c>
      <c r="O237" s="186"/>
      <c r="P237" s="186"/>
      <c r="Q237" s="186"/>
      <c r="R237" s="187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IFERROR(IF(V237="","",V237*0.00502),"")</f>
        <v>0</v>
      </c>
      <c r="Y237" s="69" t="s">
        <v>49</v>
      </c>
      <c r="Z237" s="70" t="s">
        <v>49</v>
      </c>
      <c r="AD237" s="74"/>
      <c r="BA237" s="153" t="s">
        <v>89</v>
      </c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79"/>
      <c r="N238" s="175" t="s">
        <v>43</v>
      </c>
      <c r="O238" s="176"/>
      <c r="P238" s="176"/>
      <c r="Q238" s="176"/>
      <c r="R238" s="176"/>
      <c r="S238" s="176"/>
      <c r="T238" s="177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x14ac:dyDescent="0.2">
      <c r="A239" s="178"/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9"/>
      <c r="N239" s="175" t="s">
        <v>43</v>
      </c>
      <c r="O239" s="176"/>
      <c r="P239" s="176"/>
      <c r="Q239" s="176"/>
      <c r="R239" s="176"/>
      <c r="S239" s="176"/>
      <c r="T239" s="177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customHeight="1" x14ac:dyDescent="0.25">
      <c r="A240" s="197" t="s">
        <v>86</v>
      </c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67"/>
      <c r="Z240" s="67"/>
    </row>
    <row r="241" spans="1:53" ht="27" customHeight="1" x14ac:dyDescent="0.25">
      <c r="A241" s="64" t="s">
        <v>298</v>
      </c>
      <c r="B241" s="64" t="s">
        <v>299</v>
      </c>
      <c r="C241" s="37">
        <v>4301132080</v>
      </c>
      <c r="D241" s="184">
        <v>4640242180397</v>
      </c>
      <c r="E241" s="184"/>
      <c r="F241" s="63">
        <v>1</v>
      </c>
      <c r="G241" s="38">
        <v>6</v>
      </c>
      <c r="H241" s="63">
        <v>6</v>
      </c>
      <c r="I241" s="63">
        <v>6.26</v>
      </c>
      <c r="J241" s="38">
        <v>84</v>
      </c>
      <c r="K241" s="38" t="s">
        <v>84</v>
      </c>
      <c r="L241" s="39" t="s">
        <v>83</v>
      </c>
      <c r="M241" s="38">
        <v>180</v>
      </c>
      <c r="N241" s="205" t="s">
        <v>300</v>
      </c>
      <c r="O241" s="186"/>
      <c r="P241" s="186"/>
      <c r="Q241" s="186"/>
      <c r="R241" s="18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4" t="s">
        <v>89</v>
      </c>
    </row>
    <row r="242" spans="1:53" x14ac:dyDescent="0.2">
      <c r="A242" s="17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79"/>
      <c r="N242" s="175" t="s">
        <v>43</v>
      </c>
      <c r="O242" s="176"/>
      <c r="P242" s="176"/>
      <c r="Q242" s="176"/>
      <c r="R242" s="176"/>
      <c r="S242" s="176"/>
      <c r="T242" s="177"/>
      <c r="U242" s="43" t="s">
        <v>42</v>
      </c>
      <c r="V242" s="44">
        <f>IFERROR(SUM(V241:V241),"0")</f>
        <v>0</v>
      </c>
      <c r="W242" s="44">
        <f>IFERROR(SUM(W241:W241),"0")</f>
        <v>0</v>
      </c>
      <c r="X242" s="44">
        <f>IFERROR(IF(X241="",0,X241),"0")</f>
        <v>0</v>
      </c>
      <c r="Y242" s="68"/>
      <c r="Z242" s="68"/>
    </row>
    <row r="243" spans="1:53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79"/>
      <c r="N243" s="175" t="s">
        <v>43</v>
      </c>
      <c r="O243" s="176"/>
      <c r="P243" s="176"/>
      <c r="Q243" s="176"/>
      <c r="R243" s="176"/>
      <c r="S243" s="176"/>
      <c r="T243" s="177"/>
      <c r="U243" s="43" t="s">
        <v>0</v>
      </c>
      <c r="V243" s="44">
        <f>IFERROR(SUMPRODUCT(V241:V241*H241:H241),"0")</f>
        <v>0</v>
      </c>
      <c r="W243" s="44">
        <f>IFERROR(SUMPRODUCT(W241:W241*H241:H241),"0")</f>
        <v>0</v>
      </c>
      <c r="X243" s="43"/>
      <c r="Y243" s="68"/>
      <c r="Z243" s="68"/>
    </row>
    <row r="244" spans="1:53" ht="14.25" customHeight="1" x14ac:dyDescent="0.25">
      <c r="A244" s="197" t="s">
        <v>156</v>
      </c>
      <c r="B244" s="197"/>
      <c r="C244" s="197"/>
      <c r="D244" s="197"/>
      <c r="E244" s="197"/>
      <c r="F244" s="197"/>
      <c r="G244" s="197"/>
      <c r="H244" s="197"/>
      <c r="I244" s="197"/>
      <c r="J244" s="197"/>
      <c r="K244" s="197"/>
      <c r="L244" s="197"/>
      <c r="M244" s="197"/>
      <c r="N244" s="197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67"/>
      <c r="Z244" s="67"/>
    </row>
    <row r="245" spans="1:53" ht="27" customHeight="1" x14ac:dyDescent="0.25">
      <c r="A245" s="64" t="s">
        <v>301</v>
      </c>
      <c r="B245" s="64" t="s">
        <v>302</v>
      </c>
      <c r="C245" s="37">
        <v>4301136028</v>
      </c>
      <c r="D245" s="184">
        <v>4640242180304</v>
      </c>
      <c r="E245" s="184"/>
      <c r="F245" s="63">
        <v>2.7</v>
      </c>
      <c r="G245" s="38">
        <v>1</v>
      </c>
      <c r="H245" s="63">
        <v>2.7</v>
      </c>
      <c r="I245" s="63">
        <v>2.8906000000000001</v>
      </c>
      <c r="J245" s="38">
        <v>126</v>
      </c>
      <c r="K245" s="38" t="s">
        <v>90</v>
      </c>
      <c r="L245" s="39" t="s">
        <v>83</v>
      </c>
      <c r="M245" s="38">
        <v>180</v>
      </c>
      <c r="N245" s="201" t="s">
        <v>303</v>
      </c>
      <c r="O245" s="186"/>
      <c r="P245" s="186"/>
      <c r="Q245" s="186"/>
      <c r="R245" s="187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5" t="s">
        <v>89</v>
      </c>
    </row>
    <row r="246" spans="1:53" ht="37.5" customHeight="1" x14ac:dyDescent="0.25">
      <c r="A246" s="64" t="s">
        <v>304</v>
      </c>
      <c r="B246" s="64" t="s">
        <v>305</v>
      </c>
      <c r="C246" s="37">
        <v>4301136027</v>
      </c>
      <c r="D246" s="184">
        <v>4640242180298</v>
      </c>
      <c r="E246" s="184"/>
      <c r="F246" s="63">
        <v>2.7</v>
      </c>
      <c r="G246" s="38">
        <v>1</v>
      </c>
      <c r="H246" s="63">
        <v>2.7</v>
      </c>
      <c r="I246" s="63">
        <v>2.8919999999999999</v>
      </c>
      <c r="J246" s="38">
        <v>126</v>
      </c>
      <c r="K246" s="38" t="s">
        <v>90</v>
      </c>
      <c r="L246" s="39" t="s">
        <v>83</v>
      </c>
      <c r="M246" s="38">
        <v>180</v>
      </c>
      <c r="N246" s="202" t="s">
        <v>306</v>
      </c>
      <c r="O246" s="186"/>
      <c r="P246" s="186"/>
      <c r="Q246" s="186"/>
      <c r="R246" s="187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6" t="s">
        <v>89</v>
      </c>
    </row>
    <row r="247" spans="1:53" ht="27" customHeight="1" x14ac:dyDescent="0.25">
      <c r="A247" s="64" t="s">
        <v>307</v>
      </c>
      <c r="B247" s="64" t="s">
        <v>308</v>
      </c>
      <c r="C247" s="37">
        <v>4301136026</v>
      </c>
      <c r="D247" s="184">
        <v>4640242180236</v>
      </c>
      <c r="E247" s="184"/>
      <c r="F247" s="63">
        <v>5</v>
      </c>
      <c r="G247" s="38">
        <v>1</v>
      </c>
      <c r="H247" s="63">
        <v>5</v>
      </c>
      <c r="I247" s="63">
        <v>5.2350000000000003</v>
      </c>
      <c r="J247" s="38">
        <v>84</v>
      </c>
      <c r="K247" s="38" t="s">
        <v>84</v>
      </c>
      <c r="L247" s="39" t="s">
        <v>83</v>
      </c>
      <c r="M247" s="38">
        <v>180</v>
      </c>
      <c r="N247" s="203" t="s">
        <v>309</v>
      </c>
      <c r="O247" s="186"/>
      <c r="P247" s="186"/>
      <c r="Q247" s="186"/>
      <c r="R247" s="187"/>
      <c r="S247" s="40" t="s">
        <v>49</v>
      </c>
      <c r="T247" s="40" t="s">
        <v>49</v>
      </c>
      <c r="U247" s="41" t="s">
        <v>42</v>
      </c>
      <c r="V247" s="59">
        <v>0</v>
      </c>
      <c r="W247" s="56">
        <f>IFERROR(IF(V247="","",V247),"")</f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57" t="s">
        <v>89</v>
      </c>
    </row>
    <row r="248" spans="1:53" ht="27" customHeight="1" x14ac:dyDescent="0.25">
      <c r="A248" s="64" t="s">
        <v>310</v>
      </c>
      <c r="B248" s="64" t="s">
        <v>311</v>
      </c>
      <c r="C248" s="37">
        <v>4301136029</v>
      </c>
      <c r="D248" s="184">
        <v>4640242180410</v>
      </c>
      <c r="E248" s="184"/>
      <c r="F248" s="63">
        <v>2.2400000000000002</v>
      </c>
      <c r="G248" s="38">
        <v>1</v>
      </c>
      <c r="H248" s="63">
        <v>2.2400000000000002</v>
      </c>
      <c r="I248" s="63">
        <v>2.4319999999999999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204" t="s">
        <v>312</v>
      </c>
      <c r="O248" s="186"/>
      <c r="P248" s="186"/>
      <c r="Q248" s="186"/>
      <c r="R248" s="187"/>
      <c r="S248" s="40" t="s">
        <v>49</v>
      </c>
      <c r="T248" s="40" t="s">
        <v>49</v>
      </c>
      <c r="U248" s="41" t="s">
        <v>42</v>
      </c>
      <c r="V248" s="59">
        <v>0</v>
      </c>
      <c r="W248" s="56">
        <f>IFERROR(IF(V248="","",V248),"")</f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8" t="s">
        <v>89</v>
      </c>
    </row>
    <row r="249" spans="1:53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79"/>
      <c r="N249" s="175" t="s">
        <v>43</v>
      </c>
      <c r="O249" s="176"/>
      <c r="P249" s="176"/>
      <c r="Q249" s="176"/>
      <c r="R249" s="176"/>
      <c r="S249" s="176"/>
      <c r="T249" s="177"/>
      <c r="U249" s="43" t="s">
        <v>42</v>
      </c>
      <c r="V249" s="44">
        <f>IFERROR(SUM(V245:V248),"0")</f>
        <v>0</v>
      </c>
      <c r="W249" s="44">
        <f>IFERROR(SUM(W245:W248),"0")</f>
        <v>0</v>
      </c>
      <c r="X249" s="44">
        <f>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8"/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9"/>
      <c r="N250" s="175" t="s">
        <v>43</v>
      </c>
      <c r="O250" s="176"/>
      <c r="P250" s="176"/>
      <c r="Q250" s="176"/>
      <c r="R250" s="176"/>
      <c r="S250" s="176"/>
      <c r="T250" s="177"/>
      <c r="U250" s="43" t="s">
        <v>0</v>
      </c>
      <c r="V250" s="44">
        <f>IFERROR(SUMPRODUCT(V245:V248*H245:H248),"0")</f>
        <v>0</v>
      </c>
      <c r="W250" s="44">
        <f>IFERROR(SUMPRODUCT(W245:W248*H245:H248),"0")</f>
        <v>0</v>
      </c>
      <c r="X250" s="43"/>
      <c r="Y250" s="68"/>
      <c r="Z250" s="68"/>
    </row>
    <row r="251" spans="1:53" ht="14.25" customHeight="1" x14ac:dyDescent="0.25">
      <c r="A251" s="197" t="s">
        <v>134</v>
      </c>
      <c r="B251" s="197"/>
      <c r="C251" s="197"/>
      <c r="D251" s="197"/>
      <c r="E251" s="197"/>
      <c r="F251" s="197"/>
      <c r="G251" s="197"/>
      <c r="H251" s="197"/>
      <c r="I251" s="197"/>
      <c r="J251" s="197"/>
      <c r="K251" s="197"/>
      <c r="L251" s="197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67"/>
      <c r="Z251" s="67"/>
    </row>
    <row r="252" spans="1:53" ht="27" customHeight="1" x14ac:dyDescent="0.25">
      <c r="A252" s="64" t="s">
        <v>313</v>
      </c>
      <c r="B252" s="64" t="s">
        <v>314</v>
      </c>
      <c r="C252" s="37">
        <v>4301135191</v>
      </c>
      <c r="D252" s="184">
        <v>4640242180373</v>
      </c>
      <c r="E252" s="184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90</v>
      </c>
      <c r="L252" s="39" t="s">
        <v>83</v>
      </c>
      <c r="M252" s="38">
        <v>180</v>
      </c>
      <c r="N252" s="198" t="s">
        <v>315</v>
      </c>
      <c r="O252" s="186"/>
      <c r="P252" s="186"/>
      <c r="Q252" s="186"/>
      <c r="R252" s="18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ref="W252:W264" si="4">IFERROR(IF(V252="","",V252),"")</f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59" t="s">
        <v>89</v>
      </c>
    </row>
    <row r="253" spans="1:53" ht="27" customHeight="1" x14ac:dyDescent="0.25">
      <c r="A253" s="64" t="s">
        <v>316</v>
      </c>
      <c r="B253" s="64" t="s">
        <v>317</v>
      </c>
      <c r="C253" s="37">
        <v>4301135195</v>
      </c>
      <c r="D253" s="184">
        <v>4640242180366</v>
      </c>
      <c r="E253" s="184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90</v>
      </c>
      <c r="L253" s="39" t="s">
        <v>83</v>
      </c>
      <c r="M253" s="38">
        <v>180</v>
      </c>
      <c r="N253" s="199" t="s">
        <v>318</v>
      </c>
      <c r="O253" s="186"/>
      <c r="P253" s="186"/>
      <c r="Q253" s="186"/>
      <c r="R253" s="18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0" t="s">
        <v>89</v>
      </c>
    </row>
    <row r="254" spans="1:53" ht="27" customHeight="1" x14ac:dyDescent="0.25">
      <c r="A254" s="64" t="s">
        <v>319</v>
      </c>
      <c r="B254" s="64" t="s">
        <v>320</v>
      </c>
      <c r="C254" s="37">
        <v>4301135188</v>
      </c>
      <c r="D254" s="184">
        <v>4640242180335</v>
      </c>
      <c r="E254" s="184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90</v>
      </c>
      <c r="L254" s="39" t="s">
        <v>83</v>
      </c>
      <c r="M254" s="38">
        <v>180</v>
      </c>
      <c r="N254" s="200" t="s">
        <v>321</v>
      </c>
      <c r="O254" s="186"/>
      <c r="P254" s="186"/>
      <c r="Q254" s="186"/>
      <c r="R254" s="18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1" t="s">
        <v>89</v>
      </c>
    </row>
    <row r="255" spans="1:53" ht="37.5" customHeight="1" x14ac:dyDescent="0.25">
      <c r="A255" s="64" t="s">
        <v>322</v>
      </c>
      <c r="B255" s="64" t="s">
        <v>323</v>
      </c>
      <c r="C255" s="37">
        <v>4301135189</v>
      </c>
      <c r="D255" s="184">
        <v>4640242180342</v>
      </c>
      <c r="E255" s="184"/>
      <c r="F255" s="63">
        <v>3.7</v>
      </c>
      <c r="G255" s="38">
        <v>1</v>
      </c>
      <c r="H255" s="63">
        <v>3.7</v>
      </c>
      <c r="I255" s="63">
        <v>3.8919999999999999</v>
      </c>
      <c r="J255" s="38">
        <v>126</v>
      </c>
      <c r="K255" s="38" t="s">
        <v>90</v>
      </c>
      <c r="L255" s="39" t="s">
        <v>83</v>
      </c>
      <c r="M255" s="38">
        <v>180</v>
      </c>
      <c r="N255" s="192" t="s">
        <v>324</v>
      </c>
      <c r="O255" s="186"/>
      <c r="P255" s="186"/>
      <c r="Q255" s="186"/>
      <c r="R255" s="187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89</v>
      </c>
    </row>
    <row r="256" spans="1:53" ht="27" customHeight="1" x14ac:dyDescent="0.25">
      <c r="A256" s="64" t="s">
        <v>325</v>
      </c>
      <c r="B256" s="64" t="s">
        <v>326</v>
      </c>
      <c r="C256" s="37">
        <v>4301135190</v>
      </c>
      <c r="D256" s="184">
        <v>4640242180359</v>
      </c>
      <c r="E256" s="184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90</v>
      </c>
      <c r="L256" s="39" t="s">
        <v>83</v>
      </c>
      <c r="M256" s="38">
        <v>180</v>
      </c>
      <c r="N256" s="193" t="s">
        <v>327</v>
      </c>
      <c r="O256" s="186"/>
      <c r="P256" s="186"/>
      <c r="Q256" s="186"/>
      <c r="R256" s="187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3" t="s">
        <v>89</v>
      </c>
    </row>
    <row r="257" spans="1:53" ht="27" customHeight="1" x14ac:dyDescent="0.25">
      <c r="A257" s="64" t="s">
        <v>328</v>
      </c>
      <c r="B257" s="64" t="s">
        <v>329</v>
      </c>
      <c r="C257" s="37">
        <v>4301135194</v>
      </c>
      <c r="D257" s="184">
        <v>4640242180380</v>
      </c>
      <c r="E257" s="184"/>
      <c r="F257" s="63">
        <v>1.8</v>
      </c>
      <c r="G257" s="38">
        <v>1</v>
      </c>
      <c r="H257" s="63">
        <v>1.8</v>
      </c>
      <c r="I257" s="63">
        <v>1.9119999999999999</v>
      </c>
      <c r="J257" s="38">
        <v>234</v>
      </c>
      <c r="K257" s="38" t="s">
        <v>130</v>
      </c>
      <c r="L257" s="39" t="s">
        <v>83</v>
      </c>
      <c r="M257" s="38">
        <v>180</v>
      </c>
      <c r="N257" s="194" t="s">
        <v>330</v>
      </c>
      <c r="O257" s="186"/>
      <c r="P257" s="186"/>
      <c r="Q257" s="186"/>
      <c r="R257" s="187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IFERROR(IF(V257="","",V257*0.00502),"")</f>
        <v>0</v>
      </c>
      <c r="Y257" s="69" t="s">
        <v>49</v>
      </c>
      <c r="Z257" s="70" t="s">
        <v>49</v>
      </c>
      <c r="AD257" s="74"/>
      <c r="BA257" s="164" t="s">
        <v>89</v>
      </c>
    </row>
    <row r="258" spans="1:53" ht="27" customHeight="1" x14ac:dyDescent="0.25">
      <c r="A258" s="64" t="s">
        <v>331</v>
      </c>
      <c r="B258" s="64" t="s">
        <v>332</v>
      </c>
      <c r="C258" s="37">
        <v>4301135192</v>
      </c>
      <c r="D258" s="184">
        <v>4640242180380</v>
      </c>
      <c r="E258" s="184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90</v>
      </c>
      <c r="L258" s="39" t="s">
        <v>83</v>
      </c>
      <c r="M258" s="38">
        <v>180</v>
      </c>
      <c r="N258" s="195" t="s">
        <v>333</v>
      </c>
      <c r="O258" s="186"/>
      <c r="P258" s="186"/>
      <c r="Q258" s="186"/>
      <c r="R258" s="187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IFERROR(IF(V258="","",V258*0.00936),"")</f>
        <v>0</v>
      </c>
      <c r="Y258" s="69" t="s">
        <v>49</v>
      </c>
      <c r="Z258" s="70" t="s">
        <v>49</v>
      </c>
      <c r="AD258" s="74"/>
      <c r="BA258" s="165" t="s">
        <v>89</v>
      </c>
    </row>
    <row r="259" spans="1:53" ht="27" customHeight="1" x14ac:dyDescent="0.25">
      <c r="A259" s="64" t="s">
        <v>334</v>
      </c>
      <c r="B259" s="64" t="s">
        <v>335</v>
      </c>
      <c r="C259" s="37">
        <v>4301135186</v>
      </c>
      <c r="D259" s="184">
        <v>4640242180311</v>
      </c>
      <c r="E259" s="184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84</v>
      </c>
      <c r="L259" s="39" t="s">
        <v>83</v>
      </c>
      <c r="M259" s="38">
        <v>180</v>
      </c>
      <c r="N259" s="196" t="s">
        <v>336</v>
      </c>
      <c r="O259" s="186"/>
      <c r="P259" s="186"/>
      <c r="Q259" s="186"/>
      <c r="R259" s="187"/>
      <c r="S259" s="40" t="s">
        <v>49</v>
      </c>
      <c r="T259" s="40" t="s">
        <v>49</v>
      </c>
      <c r="U259" s="41" t="s">
        <v>42</v>
      </c>
      <c r="V259" s="59">
        <v>0</v>
      </c>
      <c r="W259" s="56">
        <f t="shared" si="4"/>
        <v>0</v>
      </c>
      <c r="X259" s="42">
        <f>IFERROR(IF(V259="","",V259*0.0155),"")</f>
        <v>0</v>
      </c>
      <c r="Y259" s="69" t="s">
        <v>49</v>
      </c>
      <c r="Z259" s="70" t="s">
        <v>49</v>
      </c>
      <c r="AD259" s="74"/>
      <c r="BA259" s="166" t="s">
        <v>89</v>
      </c>
    </row>
    <row r="260" spans="1:53" ht="37.5" customHeight="1" x14ac:dyDescent="0.25">
      <c r="A260" s="64" t="s">
        <v>337</v>
      </c>
      <c r="B260" s="64" t="s">
        <v>338</v>
      </c>
      <c r="C260" s="37">
        <v>4301135187</v>
      </c>
      <c r="D260" s="184">
        <v>4640242180328</v>
      </c>
      <c r="E260" s="184"/>
      <c r="F260" s="63">
        <v>3.5</v>
      </c>
      <c r="G260" s="38">
        <v>1</v>
      </c>
      <c r="H260" s="63">
        <v>3.5</v>
      </c>
      <c r="I260" s="63">
        <v>3.6920000000000002</v>
      </c>
      <c r="J260" s="38">
        <v>126</v>
      </c>
      <c r="K260" s="38" t="s">
        <v>90</v>
      </c>
      <c r="L260" s="39" t="s">
        <v>83</v>
      </c>
      <c r="M260" s="38">
        <v>180</v>
      </c>
      <c r="N260" s="185" t="s">
        <v>339</v>
      </c>
      <c r="O260" s="186"/>
      <c r="P260" s="186"/>
      <c r="Q260" s="186"/>
      <c r="R260" s="187"/>
      <c r="S260" s="40" t="s">
        <v>49</v>
      </c>
      <c r="T260" s="40" t="s">
        <v>49</v>
      </c>
      <c r="U260" s="41" t="s">
        <v>42</v>
      </c>
      <c r="V260" s="59">
        <v>0</v>
      </c>
      <c r="W260" s="56">
        <f t="shared" si="4"/>
        <v>0</v>
      </c>
      <c r="X260" s="42">
        <f>IFERROR(IF(V260="","",V260*0.00936),"")</f>
        <v>0</v>
      </c>
      <c r="Y260" s="69" t="s">
        <v>49</v>
      </c>
      <c r="Z260" s="70" t="s">
        <v>49</v>
      </c>
      <c r="AD260" s="74"/>
      <c r="BA260" s="167" t="s">
        <v>89</v>
      </c>
    </row>
    <row r="261" spans="1:53" ht="27" customHeight="1" x14ac:dyDescent="0.25">
      <c r="A261" s="64" t="s">
        <v>340</v>
      </c>
      <c r="B261" s="64" t="s">
        <v>341</v>
      </c>
      <c r="C261" s="37">
        <v>4301135193</v>
      </c>
      <c r="D261" s="184">
        <v>4640242180403</v>
      </c>
      <c r="E261" s="184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90</v>
      </c>
      <c r="L261" s="39" t="s">
        <v>83</v>
      </c>
      <c r="M261" s="38">
        <v>180</v>
      </c>
      <c r="N261" s="188" t="s">
        <v>342</v>
      </c>
      <c r="O261" s="186"/>
      <c r="P261" s="186"/>
      <c r="Q261" s="186"/>
      <c r="R261" s="187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si="4"/>
        <v>0</v>
      </c>
      <c r="X261" s="42">
        <f>IFERROR(IF(V261="","",V261*0.00936),"")</f>
        <v>0</v>
      </c>
      <c r="Y261" s="69" t="s">
        <v>49</v>
      </c>
      <c r="Z261" s="70" t="s">
        <v>49</v>
      </c>
      <c r="AD261" s="74"/>
      <c r="BA261" s="168" t="s">
        <v>89</v>
      </c>
    </row>
    <row r="262" spans="1:53" ht="27" customHeight="1" x14ac:dyDescent="0.25">
      <c r="A262" s="64" t="s">
        <v>343</v>
      </c>
      <c r="B262" s="64" t="s">
        <v>344</v>
      </c>
      <c r="C262" s="37">
        <v>4301135153</v>
      </c>
      <c r="D262" s="184">
        <v>4607111037480</v>
      </c>
      <c r="E262" s="184"/>
      <c r="F262" s="63">
        <v>1</v>
      </c>
      <c r="G262" s="38">
        <v>4</v>
      </c>
      <c r="H262" s="63">
        <v>4</v>
      </c>
      <c r="I262" s="63">
        <v>4.2724000000000002</v>
      </c>
      <c r="J262" s="38">
        <v>84</v>
      </c>
      <c r="K262" s="38" t="s">
        <v>84</v>
      </c>
      <c r="L262" s="39" t="s">
        <v>83</v>
      </c>
      <c r="M262" s="38">
        <v>180</v>
      </c>
      <c r="N262" s="18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86"/>
      <c r="P262" s="186"/>
      <c r="Q262" s="186"/>
      <c r="R262" s="187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4"/>
        <v>0</v>
      </c>
      <c r="X262" s="42">
        <f>IFERROR(IF(V262="","",V262*0.0155),"")</f>
        <v>0</v>
      </c>
      <c r="Y262" s="69" t="s">
        <v>49</v>
      </c>
      <c r="Z262" s="70" t="s">
        <v>49</v>
      </c>
      <c r="AD262" s="74"/>
      <c r="BA262" s="169" t="s">
        <v>89</v>
      </c>
    </row>
    <row r="263" spans="1:53" ht="27" customHeight="1" x14ac:dyDescent="0.25">
      <c r="A263" s="64" t="s">
        <v>345</v>
      </c>
      <c r="B263" s="64" t="s">
        <v>346</v>
      </c>
      <c r="C263" s="37">
        <v>4301135152</v>
      </c>
      <c r="D263" s="184">
        <v>4607111037473</v>
      </c>
      <c r="E263" s="184"/>
      <c r="F263" s="63">
        <v>1</v>
      </c>
      <c r="G263" s="38">
        <v>4</v>
      </c>
      <c r="H263" s="63">
        <v>4</v>
      </c>
      <c r="I263" s="63">
        <v>4.2300000000000004</v>
      </c>
      <c r="J263" s="38">
        <v>84</v>
      </c>
      <c r="K263" s="38" t="s">
        <v>84</v>
      </c>
      <c r="L263" s="39" t="s">
        <v>83</v>
      </c>
      <c r="M263" s="38">
        <v>180</v>
      </c>
      <c r="N263" s="19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86"/>
      <c r="P263" s="186"/>
      <c r="Q263" s="186"/>
      <c r="R263" s="187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4"/>
        <v>0</v>
      </c>
      <c r="X263" s="42">
        <f>IFERROR(IF(V263="","",V263*0.0155),"")</f>
        <v>0</v>
      </c>
      <c r="Y263" s="69" t="s">
        <v>49</v>
      </c>
      <c r="Z263" s="70" t="s">
        <v>49</v>
      </c>
      <c r="AD263" s="74"/>
      <c r="BA263" s="170" t="s">
        <v>89</v>
      </c>
    </row>
    <row r="264" spans="1:53" ht="27" customHeight="1" x14ac:dyDescent="0.25">
      <c r="A264" s="64" t="s">
        <v>347</v>
      </c>
      <c r="B264" s="64" t="s">
        <v>348</v>
      </c>
      <c r="C264" s="37">
        <v>4301135198</v>
      </c>
      <c r="D264" s="184">
        <v>4640242180663</v>
      </c>
      <c r="E264" s="184"/>
      <c r="F264" s="63">
        <v>0.9</v>
      </c>
      <c r="G264" s="38">
        <v>4</v>
      </c>
      <c r="H264" s="63">
        <v>3.6</v>
      </c>
      <c r="I264" s="63">
        <v>3.83</v>
      </c>
      <c r="J264" s="38">
        <v>84</v>
      </c>
      <c r="K264" s="38" t="s">
        <v>84</v>
      </c>
      <c r="L264" s="39" t="s">
        <v>83</v>
      </c>
      <c r="M264" s="38">
        <v>180</v>
      </c>
      <c r="N264" s="191" t="s">
        <v>349</v>
      </c>
      <c r="O264" s="186"/>
      <c r="P264" s="186"/>
      <c r="Q264" s="186"/>
      <c r="R264" s="187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4"/>
        <v>0</v>
      </c>
      <c r="X264" s="42">
        <f>IFERROR(IF(V264="","",V264*0.0155),"")</f>
        <v>0</v>
      </c>
      <c r="Y264" s="69" t="s">
        <v>49</v>
      </c>
      <c r="Z264" s="70" t="s">
        <v>49</v>
      </c>
      <c r="AD264" s="74"/>
      <c r="BA264" s="171" t="s">
        <v>89</v>
      </c>
    </row>
    <row r="265" spans="1:53" x14ac:dyDescent="0.2">
      <c r="A265" s="178"/>
      <c r="B265" s="178"/>
      <c r="C265" s="178"/>
      <c r="D265" s="178"/>
      <c r="E265" s="178"/>
      <c r="F265" s="178"/>
      <c r="G265" s="178"/>
      <c r="H265" s="178"/>
      <c r="I265" s="178"/>
      <c r="J265" s="178"/>
      <c r="K265" s="178"/>
      <c r="L265" s="178"/>
      <c r="M265" s="179"/>
      <c r="N265" s="175" t="s">
        <v>43</v>
      </c>
      <c r="O265" s="176"/>
      <c r="P265" s="176"/>
      <c r="Q265" s="176"/>
      <c r="R265" s="176"/>
      <c r="S265" s="176"/>
      <c r="T265" s="177"/>
      <c r="U265" s="43" t="s">
        <v>42</v>
      </c>
      <c r="V265" s="44">
        <f>IFERROR(SUM(V252:V264),"0")</f>
        <v>0</v>
      </c>
      <c r="W265" s="44">
        <f>IFERROR(SUM(W252:W264),"0")</f>
        <v>0</v>
      </c>
      <c r="X265" s="44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178"/>
      <c r="B266" s="178"/>
      <c r="C266" s="178"/>
      <c r="D266" s="178"/>
      <c r="E266" s="178"/>
      <c r="F266" s="178"/>
      <c r="G266" s="178"/>
      <c r="H266" s="178"/>
      <c r="I266" s="178"/>
      <c r="J266" s="178"/>
      <c r="K266" s="178"/>
      <c r="L266" s="178"/>
      <c r="M266" s="179"/>
      <c r="N266" s="175" t="s">
        <v>43</v>
      </c>
      <c r="O266" s="176"/>
      <c r="P266" s="176"/>
      <c r="Q266" s="176"/>
      <c r="R266" s="176"/>
      <c r="S266" s="176"/>
      <c r="T266" s="177"/>
      <c r="U266" s="43" t="s">
        <v>0</v>
      </c>
      <c r="V266" s="44">
        <f>IFERROR(SUMPRODUCT(V252:V264*H252:H264),"0")</f>
        <v>0</v>
      </c>
      <c r="W266" s="44">
        <f>IFERROR(SUMPRODUCT(W252:W264*H252:H264),"0")</f>
        <v>0</v>
      </c>
      <c r="X266" s="43"/>
      <c r="Y266" s="68"/>
      <c r="Z266" s="68"/>
    </row>
    <row r="267" spans="1:53" ht="15" customHeight="1" x14ac:dyDescent="0.2">
      <c r="A267" s="178"/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78"/>
      <c r="M267" s="183"/>
      <c r="N267" s="180" t="s">
        <v>36</v>
      </c>
      <c r="O267" s="181"/>
      <c r="P267" s="181"/>
      <c r="Q267" s="181"/>
      <c r="R267" s="181"/>
      <c r="S267" s="181"/>
      <c r="T267" s="182"/>
      <c r="U267" s="43" t="s">
        <v>0</v>
      </c>
      <c r="V267" s="44">
        <f>IFERROR(V24+V33+V41+V47+V57+V63+V68+V74+V84+V91+V100+V106+V111+V119+V124+V130+V135+V141+V146+V154+V159+V166+V171+V176+V183+V190+V197+V205+V210+V216+V222+V228+V233+V239+V243+V250+V266,"0")</f>
        <v>0</v>
      </c>
      <c r="W267" s="44">
        <f>IFERROR(W24+W33+W41+W47+W57+W63+W68+W74+W84+W91+W100+W106+W111+W119+W124+W130+W135+W141+W146+W154+W159+W166+W171+W176+W183+W190+W197+W205+W210+W216+W222+W228+W233+W239+W243+W250+W266,"0")</f>
        <v>0</v>
      </c>
      <c r="X267" s="43"/>
      <c r="Y267" s="68"/>
      <c r="Z267" s="68"/>
    </row>
    <row r="268" spans="1:53" x14ac:dyDescent="0.2">
      <c r="A268" s="178"/>
      <c r="B268" s="178"/>
      <c r="C268" s="178"/>
      <c r="D268" s="178"/>
      <c r="E268" s="178"/>
      <c r="F268" s="178"/>
      <c r="G268" s="178"/>
      <c r="H268" s="178"/>
      <c r="I268" s="178"/>
      <c r="J268" s="178"/>
      <c r="K268" s="178"/>
      <c r="L268" s="178"/>
      <c r="M268" s="183"/>
      <c r="N268" s="180" t="s">
        <v>37</v>
      </c>
      <c r="O268" s="181"/>
      <c r="P268" s="181"/>
      <c r="Q268" s="181"/>
      <c r="R268" s="181"/>
      <c r="S268" s="181"/>
      <c r="T268" s="182"/>
      <c r="U268" s="43" t="s">
        <v>0</v>
      </c>
      <c r="V26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0</v>
      </c>
      <c r="W26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0</v>
      </c>
      <c r="X268" s="43"/>
      <c r="Y268" s="68"/>
      <c r="Z268" s="68"/>
    </row>
    <row r="269" spans="1:53" x14ac:dyDescent="0.2">
      <c r="A269" s="178"/>
      <c r="B269" s="178"/>
      <c r="C269" s="178"/>
      <c r="D269" s="178"/>
      <c r="E269" s="178"/>
      <c r="F269" s="178"/>
      <c r="G269" s="178"/>
      <c r="H269" s="178"/>
      <c r="I269" s="178"/>
      <c r="J269" s="178"/>
      <c r="K269" s="178"/>
      <c r="L269" s="178"/>
      <c r="M269" s="183"/>
      <c r="N269" s="180" t="s">
        <v>38</v>
      </c>
      <c r="O269" s="181"/>
      <c r="P269" s="181"/>
      <c r="Q269" s="181"/>
      <c r="R269" s="181"/>
      <c r="S269" s="181"/>
      <c r="T269" s="182"/>
      <c r="U269" s="43" t="s">
        <v>23</v>
      </c>
      <c r="V26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0</v>
      </c>
      <c r="W26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0</v>
      </c>
      <c r="X269" s="43"/>
      <c r="Y269" s="68"/>
      <c r="Z269" s="68"/>
    </row>
    <row r="270" spans="1:53" x14ac:dyDescent="0.2">
      <c r="A270" s="178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83"/>
      <c r="N270" s="180" t="s">
        <v>39</v>
      </c>
      <c r="O270" s="181"/>
      <c r="P270" s="181"/>
      <c r="Q270" s="181"/>
      <c r="R270" s="181"/>
      <c r="S270" s="181"/>
      <c r="T270" s="182"/>
      <c r="U270" s="43" t="s">
        <v>0</v>
      </c>
      <c r="V270" s="44">
        <f>GrossWeightTotal+PalletQtyTotal*25</f>
        <v>0</v>
      </c>
      <c r="W270" s="44">
        <f>GrossWeightTotalR+PalletQtyTotalR*25</f>
        <v>0</v>
      </c>
      <c r="X270" s="43"/>
      <c r="Y270" s="68"/>
      <c r="Z270" s="68"/>
    </row>
    <row r="271" spans="1:53" x14ac:dyDescent="0.2">
      <c r="A271" s="178"/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78"/>
      <c r="M271" s="183"/>
      <c r="N271" s="180" t="s">
        <v>40</v>
      </c>
      <c r="O271" s="181"/>
      <c r="P271" s="181"/>
      <c r="Q271" s="181"/>
      <c r="R271" s="181"/>
      <c r="S271" s="181"/>
      <c r="T271" s="182"/>
      <c r="U271" s="43" t="s">
        <v>23</v>
      </c>
      <c r="V271" s="44">
        <f>IFERROR(V23+V32+V40+V46+V56+V62+V67+V73+V83+V90+V99+V105+V110+V118+V123+V129+V134+V140+V145+V153+V158+V165+V170+V175+V182+V189+V196+V204+V209+V215+V221+V227+V232+V238+V242+V249+V265,"0")</f>
        <v>0</v>
      </c>
      <c r="W271" s="44">
        <f>IFERROR(W23+W32+W40+W46+W56+W62+W67+W73+W83+W90+W99+W105+W110+W118+W123+W129+W134+W140+W145+W153+W158+W165+W170+W175+W182+W189+W196+W204+W209+W215+W221+W227+W232+W238+W242+W249+W265,"0")</f>
        <v>0</v>
      </c>
      <c r="X271" s="43"/>
      <c r="Y271" s="68"/>
      <c r="Z271" s="68"/>
    </row>
    <row r="272" spans="1:53" ht="14.25" x14ac:dyDescent="0.2">
      <c r="A272" s="178"/>
      <c r="B272" s="178"/>
      <c r="C272" s="178"/>
      <c r="D272" s="178"/>
      <c r="E272" s="178"/>
      <c r="F272" s="178"/>
      <c r="G272" s="178"/>
      <c r="H272" s="178"/>
      <c r="I272" s="178"/>
      <c r="J272" s="178"/>
      <c r="K272" s="178"/>
      <c r="L272" s="178"/>
      <c r="M272" s="183"/>
      <c r="N272" s="180" t="s">
        <v>41</v>
      </c>
      <c r="O272" s="181"/>
      <c r="P272" s="181"/>
      <c r="Q272" s="181"/>
      <c r="R272" s="181"/>
      <c r="S272" s="181"/>
      <c r="T272" s="182"/>
      <c r="U272" s="46" t="s">
        <v>55</v>
      </c>
      <c r="V272" s="43"/>
      <c r="W272" s="43"/>
      <c r="X272" s="43">
        <f>IFERROR(X23+X32+X40+X46+X56+X62+X67+X73+X83+X90+X99+X105+X110+X118+X123+X129+X134+X140+X145+X153+X158+X165+X170+X175+X182+X189+X196+X204+X209+X215+X221+X227+X232+X238+X242+X249+X265,"0")</f>
        <v>0</v>
      </c>
      <c r="Y272" s="68"/>
      <c r="Z272" s="68"/>
    </row>
    <row r="273" spans="1:34" ht="13.5" thickBot="1" x14ac:dyDescent="0.25"/>
    <row r="274" spans="1:34" ht="27" thickTop="1" thickBot="1" x14ac:dyDescent="0.25">
      <c r="A274" s="47" t="s">
        <v>9</v>
      </c>
      <c r="B274" s="75" t="s">
        <v>79</v>
      </c>
      <c r="C274" s="172" t="s">
        <v>48</v>
      </c>
      <c r="D274" s="172" t="s">
        <v>48</v>
      </c>
      <c r="E274" s="172" t="s">
        <v>48</v>
      </c>
      <c r="F274" s="172" t="s">
        <v>48</v>
      </c>
      <c r="G274" s="172" t="s">
        <v>48</v>
      </c>
      <c r="H274" s="172" t="s">
        <v>48</v>
      </c>
      <c r="I274" s="172" t="s">
        <v>48</v>
      </c>
      <c r="J274" s="172" t="s">
        <v>48</v>
      </c>
      <c r="K274" s="172" t="s">
        <v>48</v>
      </c>
      <c r="L274" s="172" t="s">
        <v>48</v>
      </c>
      <c r="M274" s="172" t="s">
        <v>48</v>
      </c>
      <c r="N274" s="172" t="s">
        <v>48</v>
      </c>
      <c r="O274" s="172" t="s">
        <v>48</v>
      </c>
      <c r="P274" s="172" t="s">
        <v>48</v>
      </c>
      <c r="Q274" s="172" t="s">
        <v>48</v>
      </c>
      <c r="R274" s="172" t="s">
        <v>48</v>
      </c>
      <c r="S274" s="172" t="s">
        <v>206</v>
      </c>
      <c r="T274" s="172" t="s">
        <v>206</v>
      </c>
      <c r="U274" s="172" t="s">
        <v>206</v>
      </c>
      <c r="V274" s="172" t="s">
        <v>231</v>
      </c>
      <c r="W274" s="172" t="s">
        <v>231</v>
      </c>
      <c r="X274" s="172" t="s">
        <v>231</v>
      </c>
      <c r="Y274" s="172" t="s">
        <v>231</v>
      </c>
      <c r="Z274" s="172" t="s">
        <v>252</v>
      </c>
      <c r="AA274" s="172" t="s">
        <v>252</v>
      </c>
      <c r="AB274" s="172" t="s">
        <v>252</v>
      </c>
      <c r="AC274" s="172" t="s">
        <v>252</v>
      </c>
      <c r="AD274" s="172" t="s">
        <v>252</v>
      </c>
      <c r="AE274" s="75" t="s">
        <v>282</v>
      </c>
      <c r="AF274" s="172" t="s">
        <v>286</v>
      </c>
      <c r="AG274" s="172" t="s">
        <v>286</v>
      </c>
      <c r="AH274" s="75" t="s">
        <v>293</v>
      </c>
    </row>
    <row r="275" spans="1:34" ht="14.25" customHeight="1" thickTop="1" x14ac:dyDescent="0.2">
      <c r="A275" s="173" t="s">
        <v>10</v>
      </c>
      <c r="B275" s="172" t="s">
        <v>79</v>
      </c>
      <c r="C275" s="172" t="s">
        <v>85</v>
      </c>
      <c r="D275" s="172" t="s">
        <v>97</v>
      </c>
      <c r="E275" s="172" t="s">
        <v>107</v>
      </c>
      <c r="F275" s="172" t="s">
        <v>114</v>
      </c>
      <c r="G275" s="172" t="s">
        <v>127</v>
      </c>
      <c r="H275" s="172" t="s">
        <v>133</v>
      </c>
      <c r="I275" s="172" t="s">
        <v>137</v>
      </c>
      <c r="J275" s="172" t="s">
        <v>143</v>
      </c>
      <c r="K275" s="172" t="s">
        <v>156</v>
      </c>
      <c r="L275" s="172" t="s">
        <v>163</v>
      </c>
      <c r="M275" s="172" t="s">
        <v>174</v>
      </c>
      <c r="N275" s="172" t="s">
        <v>179</v>
      </c>
      <c r="O275" s="172" t="s">
        <v>182</v>
      </c>
      <c r="P275" s="172" t="s">
        <v>192</v>
      </c>
      <c r="Q275" s="172" t="s">
        <v>195</v>
      </c>
      <c r="R275" s="172" t="s">
        <v>203</v>
      </c>
      <c r="S275" s="172" t="s">
        <v>207</v>
      </c>
      <c r="T275" s="172" t="s">
        <v>211</v>
      </c>
      <c r="U275" s="172" t="s">
        <v>214</v>
      </c>
      <c r="V275" s="172" t="s">
        <v>232</v>
      </c>
      <c r="W275" s="172" t="s">
        <v>237</v>
      </c>
      <c r="X275" s="172" t="s">
        <v>231</v>
      </c>
      <c r="Y275" s="172" t="s">
        <v>245</v>
      </c>
      <c r="Z275" s="172" t="s">
        <v>253</v>
      </c>
      <c r="AA275" s="172" t="s">
        <v>258</v>
      </c>
      <c r="AB275" s="172" t="s">
        <v>265</v>
      </c>
      <c r="AC275" s="172" t="s">
        <v>274</v>
      </c>
      <c r="AD275" s="172" t="s">
        <v>277</v>
      </c>
      <c r="AE275" s="172" t="s">
        <v>283</v>
      </c>
      <c r="AF275" s="172" t="s">
        <v>287</v>
      </c>
      <c r="AG275" s="172" t="s">
        <v>290</v>
      </c>
      <c r="AH275" s="172" t="s">
        <v>294</v>
      </c>
    </row>
    <row r="276" spans="1:34" ht="13.5" thickBot="1" x14ac:dyDescent="0.25">
      <c r="A276" s="174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</row>
    <row r="277" spans="1:34" ht="18" thickTop="1" thickBot="1" x14ac:dyDescent="0.25">
      <c r="A277" s="47" t="s">
        <v>13</v>
      </c>
      <c r="B277" s="53">
        <f>IFERROR(V22*H22,"0")</f>
        <v>0</v>
      </c>
      <c r="C277" s="53">
        <f>IFERROR(V28*H28,"0")+IFERROR(V29*H29,"0")+IFERROR(V30*H30,"0")+IFERROR(V31*H31,"0")</f>
        <v>0</v>
      </c>
      <c r="D277" s="53">
        <f>IFERROR(V36*H36,"0")+IFERROR(V37*H37,"0")+IFERROR(V38*H38,"0")+IFERROR(V39*H39,"0")</f>
        <v>0</v>
      </c>
      <c r="E277" s="53">
        <f>IFERROR(V44*H44,"0")+IFERROR(V45*H45,"0")</f>
        <v>0</v>
      </c>
      <c r="F277" s="53">
        <f>IFERROR(V50*H50,"0")+IFERROR(V51*H51,"0")+IFERROR(V52*H52,"0")+IFERROR(V53*H53,"0")+IFERROR(V54*H54,"0")+IFERROR(V55*H55,"0")</f>
        <v>0</v>
      </c>
      <c r="G277" s="53">
        <f>IFERROR(V60*H60,"0")+IFERROR(V61*H61,"0")</f>
        <v>0</v>
      </c>
      <c r="H277" s="53">
        <f>IFERROR(V66*H66,"0")</f>
        <v>0</v>
      </c>
      <c r="I277" s="53">
        <f>IFERROR(V71*H71,"0")+IFERROR(V72*H72,"0")</f>
        <v>0</v>
      </c>
      <c r="J277" s="53">
        <f>IFERROR(V77*H77,"0")+IFERROR(V78*H78,"0")+IFERROR(V79*H79,"0")+IFERROR(V80*H80,"0")+IFERROR(V81*H81,"0")+IFERROR(V82*H82,"0")</f>
        <v>0</v>
      </c>
      <c r="K277" s="53">
        <f>IFERROR(V87*H87,"0")+IFERROR(V88*H88,"0")+IFERROR(V89*H89,"0")</f>
        <v>0</v>
      </c>
      <c r="L277" s="53">
        <f>IFERROR(V94*H94,"0")+IFERROR(V95*H95,"0")+IFERROR(V96*H96,"0")+IFERROR(V97*H97,"0")+IFERROR(V98*H98,"0")</f>
        <v>0</v>
      </c>
      <c r="M277" s="53">
        <f>IFERROR(V103*H103,"0")+IFERROR(V104*H104,"0")</f>
        <v>0</v>
      </c>
      <c r="N277" s="53">
        <f>IFERROR(V109*H109,"0")</f>
        <v>0</v>
      </c>
      <c r="O277" s="53">
        <f>IFERROR(V114*H114,"0")+IFERROR(V115*H115,"0")+IFERROR(V116*H116,"0")+IFERROR(V117*H117,"0")</f>
        <v>0</v>
      </c>
      <c r="P277" s="53">
        <f>IFERROR(V122*H122,"0")</f>
        <v>0</v>
      </c>
      <c r="Q277" s="53">
        <f>IFERROR(V127*H127,"0")+IFERROR(V128*H128,"0")</f>
        <v>0</v>
      </c>
      <c r="R277" s="53">
        <f>IFERROR(V133*H133,"0")</f>
        <v>0</v>
      </c>
      <c r="S277" s="53">
        <f>IFERROR(V139*H139,"0")</f>
        <v>0</v>
      </c>
      <c r="T277" s="53">
        <f>IFERROR(V144*H144,"0")</f>
        <v>0</v>
      </c>
      <c r="U277" s="53">
        <f>IFERROR(V149*H149,"0")+IFERROR(V150*H150,"0")+IFERROR(V151*H151,"0")+IFERROR(V152*H152,"0")+IFERROR(V156*H156,"0")+IFERROR(V157*H157,"0")</f>
        <v>0</v>
      </c>
      <c r="V277" s="53">
        <f>IFERROR(V163*H163,"0")+IFERROR(V164*H164,"0")</f>
        <v>0</v>
      </c>
      <c r="W277" s="53">
        <f>IFERROR(V169*H169,"0")</f>
        <v>0</v>
      </c>
      <c r="X277" s="53">
        <f>IFERROR(V174*H174,"0")</f>
        <v>0</v>
      </c>
      <c r="Y277" s="53">
        <f>IFERROR(V179*H179,"0")+IFERROR(V180*H180,"0")+IFERROR(V181*H181,"0")</f>
        <v>0</v>
      </c>
      <c r="Z277" s="53">
        <f>IFERROR(V187*H187,"0")+IFERROR(V188*H188,"0")</f>
        <v>0</v>
      </c>
      <c r="AA277" s="53">
        <f>IFERROR(V193*H193,"0")+IFERROR(V194*H194,"0")+IFERROR(V195*H195,"0")</f>
        <v>0</v>
      </c>
      <c r="AB277" s="53">
        <f>IFERROR(V200*H200,"0")+IFERROR(V201*H201,"0")+IFERROR(V202*H202,"0")+IFERROR(V203*H203,"0")</f>
        <v>0</v>
      </c>
      <c r="AC277" s="53">
        <f>IFERROR(V208*H208,"0")</f>
        <v>0</v>
      </c>
      <c r="AD277" s="53">
        <f>IFERROR(V213*H213,"0")+IFERROR(V214*H214,"0")</f>
        <v>0</v>
      </c>
      <c r="AE277" s="53">
        <f>IFERROR(V220*H220,"0")</f>
        <v>0</v>
      </c>
      <c r="AF277" s="53">
        <f>IFERROR(V226*H226,"0")</f>
        <v>0</v>
      </c>
      <c r="AG277" s="53">
        <f>IFERROR(V231*H231,"0")</f>
        <v>0</v>
      </c>
      <c r="AH277" s="53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0</v>
      </c>
    </row>
    <row r="278" spans="1:34" ht="13.5" thickTop="1" x14ac:dyDescent="0.2">
      <c r="C278" s="1"/>
    </row>
    <row r="279" spans="1:34" ht="19.5" customHeight="1" x14ac:dyDescent="0.2">
      <c r="A279" s="71" t="s">
        <v>65</v>
      </c>
      <c r="B279" s="71" t="s">
        <v>66</v>
      </c>
      <c r="C279" s="71" t="s">
        <v>68</v>
      </c>
    </row>
    <row r="280" spans="1:34" x14ac:dyDescent="0.2">
      <c r="A280" s="72">
        <f>SUMPRODUCT(--(BA:BA="ЗПФ"),--(U:U="кор"),H:H,W:W)+SUMPRODUCT(--(BA:BA="ЗПФ"),--(U:U="кг"),W:W)</f>
        <v>0</v>
      </c>
      <c r="B280" s="73">
        <f>SUMPRODUCT(--(BA:BA="ПГП"),--(U:U="кор"),H:H,W:W)+SUMPRODUCT(--(BA:BA="ПГП"),--(U:U="кг"),W:W)</f>
        <v>0</v>
      </c>
      <c r="C280" s="73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9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D180:E180"/>
    <mergeCell ref="N180:R180"/>
    <mergeCell ref="D181:E181"/>
    <mergeCell ref="N181:R181"/>
    <mergeCell ref="N182:T182"/>
    <mergeCell ref="A182:M183"/>
    <mergeCell ref="N183:T183"/>
    <mergeCell ref="A184:X184"/>
    <mergeCell ref="A185:X185"/>
    <mergeCell ref="A186:X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A192:X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N232:T232"/>
    <mergeCell ref="A232:M233"/>
    <mergeCell ref="N233:T233"/>
    <mergeCell ref="A234:X234"/>
    <mergeCell ref="A235:X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65:T265"/>
    <mergeCell ref="A265:M266"/>
    <mergeCell ref="N266:T266"/>
    <mergeCell ref="N267:T267"/>
    <mergeCell ref="A267:M272"/>
    <mergeCell ref="N268:T268"/>
    <mergeCell ref="N269:T269"/>
    <mergeCell ref="N270:T270"/>
    <mergeCell ref="N271:T271"/>
    <mergeCell ref="N272:T272"/>
    <mergeCell ref="C274:R274"/>
    <mergeCell ref="S274:U274"/>
    <mergeCell ref="V274:Y274"/>
    <mergeCell ref="Z274:AD274"/>
    <mergeCell ref="AF274:AG274"/>
    <mergeCell ref="A275:A276"/>
    <mergeCell ref="B275:B276"/>
    <mergeCell ref="C275:C276"/>
    <mergeCell ref="D275:D276"/>
    <mergeCell ref="E275:E276"/>
    <mergeCell ref="F275:F276"/>
    <mergeCell ref="G275:G276"/>
    <mergeCell ref="H275:H276"/>
    <mergeCell ref="I275:I276"/>
    <mergeCell ref="J275:J276"/>
    <mergeCell ref="K275:K276"/>
    <mergeCell ref="L275:L276"/>
    <mergeCell ref="M275:M276"/>
    <mergeCell ref="N275:N276"/>
    <mergeCell ref="O275:O276"/>
    <mergeCell ref="P275:P276"/>
    <mergeCell ref="Q275:Q276"/>
    <mergeCell ref="R275:R276"/>
    <mergeCell ref="S275:S276"/>
    <mergeCell ref="AC275:AC276"/>
    <mergeCell ref="AD275:AD276"/>
    <mergeCell ref="AE275:AE276"/>
    <mergeCell ref="AF275:AF276"/>
    <mergeCell ref="AG275:AG276"/>
    <mergeCell ref="AH275:AH276"/>
    <mergeCell ref="T275:T276"/>
    <mergeCell ref="U275:U276"/>
    <mergeCell ref="V275:V276"/>
    <mergeCell ref="W275:W276"/>
    <mergeCell ref="X275:X276"/>
    <mergeCell ref="Y275:Y276"/>
    <mergeCell ref="Z275:Z276"/>
    <mergeCell ref="AA275:AA276"/>
    <mergeCell ref="AB275:AB27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350</v>
      </c>
      <c r="H1" s="9"/>
    </row>
    <row r="3" spans="2:8" x14ac:dyDescent="0.2">
      <c r="B3" s="54" t="s">
        <v>351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353</v>
      </c>
      <c r="C6" s="54" t="s">
        <v>354</v>
      </c>
      <c r="D6" s="54" t="s">
        <v>355</v>
      </c>
      <c r="E6" s="54" t="s">
        <v>49</v>
      </c>
    </row>
    <row r="7" spans="2:8" x14ac:dyDescent="0.2">
      <c r="B7" s="54" t="s">
        <v>356</v>
      </c>
      <c r="C7" s="54" t="s">
        <v>357</v>
      </c>
      <c r="D7" s="54" t="s">
        <v>358</v>
      </c>
      <c r="E7" s="54" t="s">
        <v>49</v>
      </c>
    </row>
    <row r="8" spans="2:8" x14ac:dyDescent="0.2">
      <c r="B8" s="54" t="s">
        <v>359</v>
      </c>
      <c r="C8" s="54" t="s">
        <v>360</v>
      </c>
      <c r="D8" s="54" t="s">
        <v>361</v>
      </c>
      <c r="E8" s="54" t="s">
        <v>49</v>
      </c>
    </row>
    <row r="9" spans="2:8" x14ac:dyDescent="0.2">
      <c r="B9" s="54" t="s">
        <v>362</v>
      </c>
      <c r="C9" s="54" t="s">
        <v>363</v>
      </c>
      <c r="D9" s="54" t="s">
        <v>364</v>
      </c>
      <c r="E9" s="54" t="s">
        <v>49</v>
      </c>
    </row>
    <row r="11" spans="2:8" x14ac:dyDescent="0.2">
      <c r="B11" s="54" t="s">
        <v>365</v>
      </c>
      <c r="C11" s="54" t="s">
        <v>354</v>
      </c>
      <c r="D11" s="54" t="s">
        <v>49</v>
      </c>
      <c r="E11" s="54" t="s">
        <v>49</v>
      </c>
    </row>
    <row r="13" spans="2:8" x14ac:dyDescent="0.2">
      <c r="B13" s="54" t="s">
        <v>366</v>
      </c>
      <c r="C13" s="54" t="s">
        <v>357</v>
      </c>
      <c r="D13" s="54" t="s">
        <v>49</v>
      </c>
      <c r="E13" s="54" t="s">
        <v>49</v>
      </c>
    </row>
    <row r="15" spans="2:8" x14ac:dyDescent="0.2">
      <c r="B15" s="54" t="s">
        <v>367</v>
      </c>
      <c r="C15" s="54" t="s">
        <v>360</v>
      </c>
      <c r="D15" s="54" t="s">
        <v>49</v>
      </c>
      <c r="E15" s="54" t="s">
        <v>49</v>
      </c>
    </row>
    <row r="17" spans="2:5" x14ac:dyDescent="0.2">
      <c r="B17" s="54" t="s">
        <v>368</v>
      </c>
      <c r="C17" s="54" t="s">
        <v>363</v>
      </c>
      <c r="D17" s="54" t="s">
        <v>49</v>
      </c>
      <c r="E17" s="54" t="s">
        <v>49</v>
      </c>
    </row>
    <row r="19" spans="2:5" x14ac:dyDescent="0.2">
      <c r="B19" s="54" t="s">
        <v>369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373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374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375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376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377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378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379</v>
      </c>
      <c r="C29" s="54" t="s">
        <v>49</v>
      </c>
      <c r="D29" s="54" t="s">
        <v>49</v>
      </c>
      <c r="E29" s="54" t="s">
        <v>49</v>
      </c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432</vt:i4>
      </vt:variant>
    </vt:vector>
  </HeadingPairs>
  <TitlesOfParts>
    <vt:vector size="4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2024-03-18T10:56:45Z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