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3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заказа'!$V$266:$V$266</definedName>
    <definedName name="GrossWeightTotalR">'Бланк заказа'!$W$266:$W$266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заказа'!$V$267:$V$267</definedName>
    <definedName name="PalletQtyTotalR">'Бланк заказа'!$W$267:$W$267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заказа'!$B$206:$B$206</definedName>
    <definedName name="ProductId71">'Бланк заказа'!$B$211:$B$211</definedName>
    <definedName name="ProductId72">'Бланк заказа'!$B$212:$B$212</definedName>
    <definedName name="ProductId73">'Бланк заказа'!$B$218:$B$218</definedName>
    <definedName name="ProductId74">'Бланк заказа'!$B$224:$B$224</definedName>
    <definedName name="ProductId75">'Бланк заказа'!$B$229:$B$229</definedName>
    <definedName name="ProductId76">'Бланк заказа'!$B$235:$B$235</definedName>
    <definedName name="ProductId77">'Бланк заказа'!$B$239:$B$239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заказа'!$V$206:$V$206</definedName>
    <definedName name="SalesQty71">'Бланк заказа'!$V$211:$V$211</definedName>
    <definedName name="SalesQty72">'Бланк заказа'!$V$212:$V$212</definedName>
    <definedName name="SalesQty73">'Бланк заказа'!$V$218:$V$218</definedName>
    <definedName name="SalesQty74">'Бланк заказа'!$V$224:$V$224</definedName>
    <definedName name="SalesQty75">'Бланк заказа'!$V$229:$V$229</definedName>
    <definedName name="SalesQty76">'Бланк заказа'!$V$235:$V$235</definedName>
    <definedName name="SalesQty77">'Бланк заказа'!$V$239:$V$239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заказа'!$W$206:$W$206</definedName>
    <definedName name="SalesRoundBox71">'Бланк заказа'!$W$211:$W$211</definedName>
    <definedName name="SalesRoundBox72">'Бланк заказа'!$W$212:$W$212</definedName>
    <definedName name="SalesRoundBox73">'Бланк заказа'!$W$218:$W$218</definedName>
    <definedName name="SalesRoundBox74">'Бланк заказа'!$W$224:$W$224</definedName>
    <definedName name="SalesRoundBox75">'Бланк заказа'!$W$229:$W$229</definedName>
    <definedName name="SalesRoundBox76">'Бланк заказа'!$W$235:$W$235</definedName>
    <definedName name="SalesRoundBox77">'Бланк заказа'!$W$239:$W$239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заказа'!$U$206:$U$206</definedName>
    <definedName name="UnitOfMeasure71">'Бланк заказа'!$U$211:$U$211</definedName>
    <definedName name="UnitOfMeasure72">'Бланк заказа'!$U$212:$U$212</definedName>
    <definedName name="UnitOfMeasure73">'Бланк заказа'!$U$218:$U$218</definedName>
    <definedName name="UnitOfMeasure74">'Бланк заказа'!$U$224:$U$224</definedName>
    <definedName name="UnitOfMeasure75">'Бланк заказа'!$U$229:$U$229</definedName>
    <definedName name="UnitOfMeasure76">'Бланк заказа'!$U$235:$U$235</definedName>
    <definedName name="UnitOfMeasure77">'Бланк заказа'!$U$239:$U$239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AH275" i="2" l="1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V267" i="2"/>
  <c r="V266" i="2"/>
  <c r="V268" i="2" s="1"/>
  <c r="V264" i="2"/>
  <c r="W263" i="2"/>
  <c r="V263" i="2"/>
  <c r="X262" i="2"/>
  <c r="W262" i="2"/>
  <c r="X261" i="2"/>
  <c r="W261" i="2"/>
  <c r="N261" i="2"/>
  <c r="X260" i="2"/>
  <c r="W260" i="2"/>
  <c r="N260" i="2"/>
  <c r="X259" i="2"/>
  <c r="W259" i="2"/>
  <c r="X258" i="2"/>
  <c r="W258" i="2"/>
  <c r="X257" i="2"/>
  <c r="W257" i="2"/>
  <c r="X256" i="2"/>
  <c r="W256" i="2"/>
  <c r="X255" i="2"/>
  <c r="W255" i="2"/>
  <c r="X254" i="2"/>
  <c r="W254" i="2"/>
  <c r="X253" i="2"/>
  <c r="W253" i="2"/>
  <c r="X252" i="2"/>
  <c r="X263" i="2" s="1"/>
  <c r="W252" i="2"/>
  <c r="X251" i="2"/>
  <c r="W251" i="2"/>
  <c r="X250" i="2"/>
  <c r="W250" i="2"/>
  <c r="W264" i="2" s="1"/>
  <c r="V248" i="2"/>
  <c r="V247" i="2"/>
  <c r="X246" i="2"/>
  <c r="W246" i="2"/>
  <c r="W247" i="2" s="1"/>
  <c r="X245" i="2"/>
  <c r="W245" i="2"/>
  <c r="X244" i="2"/>
  <c r="W244" i="2"/>
  <c r="X243" i="2"/>
  <c r="X247" i="2" s="1"/>
  <c r="W243" i="2"/>
  <c r="W248" i="2" s="1"/>
  <c r="W241" i="2"/>
  <c r="V241" i="2"/>
  <c r="W240" i="2"/>
  <c r="V240" i="2"/>
  <c r="X239" i="2"/>
  <c r="X240" i="2" s="1"/>
  <c r="W239" i="2"/>
  <c r="W237" i="2"/>
  <c r="V237" i="2"/>
  <c r="X236" i="2"/>
  <c r="V236" i="2"/>
  <c r="X235" i="2"/>
  <c r="W235" i="2"/>
  <c r="W236" i="2" s="1"/>
  <c r="W231" i="2"/>
  <c r="V231" i="2"/>
  <c r="X230" i="2"/>
  <c r="W230" i="2"/>
  <c r="V230" i="2"/>
  <c r="X229" i="2"/>
  <c r="W229" i="2"/>
  <c r="N229" i="2"/>
  <c r="V226" i="2"/>
  <c r="V225" i="2"/>
  <c r="X224" i="2"/>
  <c r="X225" i="2" s="1"/>
  <c r="W224" i="2"/>
  <c r="W226" i="2" s="1"/>
  <c r="N224" i="2"/>
  <c r="V220" i="2"/>
  <c r="W219" i="2"/>
  <c r="V219" i="2"/>
  <c r="X218" i="2"/>
  <c r="X219" i="2" s="1"/>
  <c r="W218" i="2"/>
  <c r="W220" i="2" s="1"/>
  <c r="N218" i="2"/>
  <c r="W214" i="2"/>
  <c r="V214" i="2"/>
  <c r="X213" i="2"/>
  <c r="W213" i="2"/>
  <c r="V213" i="2"/>
  <c r="X212" i="2"/>
  <c r="W212" i="2"/>
  <c r="N212" i="2"/>
  <c r="X211" i="2"/>
  <c r="W211" i="2"/>
  <c r="N211" i="2"/>
  <c r="W208" i="2"/>
  <c r="V208" i="2"/>
  <c r="X207" i="2"/>
  <c r="W207" i="2"/>
  <c r="V207" i="2"/>
  <c r="X206" i="2"/>
  <c r="W206" i="2"/>
  <c r="N206" i="2"/>
  <c r="V203" i="2"/>
  <c r="V202" i="2"/>
  <c r="X201" i="2"/>
  <c r="W201" i="2"/>
  <c r="N201" i="2"/>
  <c r="X200" i="2"/>
  <c r="W200" i="2"/>
  <c r="N200" i="2"/>
  <c r="X199" i="2"/>
  <c r="W199" i="2"/>
  <c r="N199" i="2"/>
  <c r="X198" i="2"/>
  <c r="X202" i="2" s="1"/>
  <c r="W198" i="2"/>
  <c r="W202" i="2" s="1"/>
  <c r="N198" i="2"/>
  <c r="W195" i="2"/>
  <c r="V195" i="2"/>
  <c r="X194" i="2"/>
  <c r="W194" i="2"/>
  <c r="V194" i="2"/>
  <c r="X193" i="2"/>
  <c r="W193" i="2"/>
  <c r="N193" i="2"/>
  <c r="X192" i="2"/>
  <c r="W192" i="2"/>
  <c r="N192" i="2"/>
  <c r="X191" i="2"/>
  <c r="W191" i="2"/>
  <c r="N191" i="2"/>
  <c r="W188" i="2"/>
  <c r="V188" i="2"/>
  <c r="V187" i="2"/>
  <c r="X186" i="2"/>
  <c r="W186" i="2"/>
  <c r="N186" i="2"/>
  <c r="X185" i="2"/>
  <c r="X187" i="2" s="1"/>
  <c r="W185" i="2"/>
  <c r="W187" i="2" s="1"/>
  <c r="N185" i="2"/>
  <c r="W181" i="2"/>
  <c r="V181" i="2"/>
  <c r="X180" i="2"/>
  <c r="V180" i="2"/>
  <c r="X179" i="2"/>
  <c r="W179" i="2"/>
  <c r="N179" i="2"/>
  <c r="X178" i="2"/>
  <c r="W178" i="2"/>
  <c r="W180" i="2" s="1"/>
  <c r="N178" i="2"/>
  <c r="W175" i="2"/>
  <c r="V175" i="2"/>
  <c r="X174" i="2"/>
  <c r="W174" i="2"/>
  <c r="V174" i="2"/>
  <c r="X173" i="2"/>
  <c r="W173" i="2"/>
  <c r="N173" i="2"/>
  <c r="V170" i="2"/>
  <c r="V169" i="2"/>
  <c r="X168" i="2"/>
  <c r="X169" i="2" s="1"/>
  <c r="W168" i="2"/>
  <c r="W170" i="2" s="1"/>
  <c r="N168" i="2"/>
  <c r="V165" i="2"/>
  <c r="V164" i="2"/>
  <c r="X163" i="2"/>
  <c r="W163" i="2"/>
  <c r="N163" i="2"/>
  <c r="X162" i="2"/>
  <c r="X164" i="2" s="1"/>
  <c r="W162" i="2"/>
  <c r="W165" i="2" s="1"/>
  <c r="N162" i="2"/>
  <c r="W158" i="2"/>
  <c r="V158" i="2"/>
  <c r="V157" i="2"/>
  <c r="X156" i="2"/>
  <c r="W156" i="2"/>
  <c r="N156" i="2"/>
  <c r="X155" i="2"/>
  <c r="X157" i="2" s="1"/>
  <c r="W155" i="2"/>
  <c r="W157" i="2" s="1"/>
  <c r="N155" i="2"/>
  <c r="V153" i="2"/>
  <c r="V152" i="2"/>
  <c r="X151" i="2"/>
  <c r="W151" i="2"/>
  <c r="X150" i="2"/>
  <c r="W150" i="2"/>
  <c r="N150" i="2"/>
  <c r="X149" i="2"/>
  <c r="W149" i="2"/>
  <c r="X148" i="2"/>
  <c r="X152" i="2" s="1"/>
  <c r="W148" i="2"/>
  <c r="W152" i="2" s="1"/>
  <c r="V145" i="2"/>
  <c r="V144" i="2"/>
  <c r="X143" i="2"/>
  <c r="X144" i="2" s="1"/>
  <c r="W143" i="2"/>
  <c r="W145" i="2" s="1"/>
  <c r="N143" i="2"/>
  <c r="W140" i="2"/>
  <c r="V140" i="2"/>
  <c r="X139" i="2"/>
  <c r="W139" i="2"/>
  <c r="V139" i="2"/>
  <c r="X138" i="2"/>
  <c r="W138" i="2"/>
  <c r="V134" i="2"/>
  <c r="V133" i="2"/>
  <c r="X132" i="2"/>
  <c r="X133" i="2" s="1"/>
  <c r="W132" i="2"/>
  <c r="W133" i="2" s="1"/>
  <c r="N132" i="2"/>
  <c r="W129" i="2"/>
  <c r="V129" i="2"/>
  <c r="V128" i="2"/>
  <c r="X127" i="2"/>
  <c r="W127" i="2"/>
  <c r="N127" i="2"/>
  <c r="X126" i="2"/>
  <c r="X128" i="2" s="1"/>
  <c r="W126" i="2"/>
  <c r="W128" i="2" s="1"/>
  <c r="N126" i="2"/>
  <c r="W123" i="2"/>
  <c r="V123" i="2"/>
  <c r="V122" i="2"/>
  <c r="X121" i="2"/>
  <c r="X122" i="2" s="1"/>
  <c r="W121" i="2"/>
  <c r="W122" i="2" s="1"/>
  <c r="N121" i="2"/>
  <c r="V118" i="2"/>
  <c r="V117" i="2"/>
  <c r="X116" i="2"/>
  <c r="W116" i="2"/>
  <c r="N116" i="2"/>
  <c r="X115" i="2"/>
  <c r="W115" i="2"/>
  <c r="N115" i="2"/>
  <c r="X114" i="2"/>
  <c r="W114" i="2"/>
  <c r="N114" i="2"/>
  <c r="X113" i="2"/>
  <c r="X117" i="2" s="1"/>
  <c r="W113" i="2"/>
  <c r="W117" i="2" s="1"/>
  <c r="N113" i="2"/>
  <c r="W110" i="2"/>
  <c r="V110" i="2"/>
  <c r="V109" i="2"/>
  <c r="X108" i="2"/>
  <c r="X109" i="2" s="1"/>
  <c r="W108" i="2"/>
  <c r="W109" i="2" s="1"/>
  <c r="N108" i="2"/>
  <c r="W105" i="2"/>
  <c r="V105" i="2"/>
  <c r="X104" i="2"/>
  <c r="W104" i="2"/>
  <c r="V104" i="2"/>
  <c r="X103" i="2"/>
  <c r="W103" i="2"/>
  <c r="N103" i="2"/>
  <c r="X102" i="2"/>
  <c r="W102" i="2"/>
  <c r="N102" i="2"/>
  <c r="V99" i="2"/>
  <c r="V98" i="2"/>
  <c r="X97" i="2"/>
  <c r="W97" i="2"/>
  <c r="N97" i="2"/>
  <c r="X96" i="2"/>
  <c r="W96" i="2"/>
  <c r="N96" i="2"/>
  <c r="X95" i="2"/>
  <c r="W95" i="2"/>
  <c r="N95" i="2"/>
  <c r="X94" i="2"/>
  <c r="X98" i="2" s="1"/>
  <c r="W94" i="2"/>
  <c r="W99" i="2" s="1"/>
  <c r="N94" i="2"/>
  <c r="W91" i="2"/>
  <c r="V91" i="2"/>
  <c r="V90" i="2"/>
  <c r="X89" i="2"/>
  <c r="W89" i="2"/>
  <c r="N89" i="2"/>
  <c r="X88" i="2"/>
  <c r="W88" i="2"/>
  <c r="N88" i="2"/>
  <c r="X87" i="2"/>
  <c r="X90" i="2" s="1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X83" i="2" s="1"/>
  <c r="W77" i="2"/>
  <c r="W84" i="2" s="1"/>
  <c r="N77" i="2"/>
  <c r="V74" i="2"/>
  <c r="V73" i="2"/>
  <c r="X72" i="2"/>
  <c r="W72" i="2"/>
  <c r="N72" i="2"/>
  <c r="X71" i="2"/>
  <c r="X73" i="2" s="1"/>
  <c r="W71" i="2"/>
  <c r="W74" i="2" s="1"/>
  <c r="N71" i="2"/>
  <c r="W68" i="2"/>
  <c r="V68" i="2"/>
  <c r="X67" i="2"/>
  <c r="V67" i="2"/>
  <c r="X66" i="2"/>
  <c r="W66" i="2"/>
  <c r="W67" i="2" s="1"/>
  <c r="N66" i="2"/>
  <c r="W63" i="2"/>
  <c r="V63" i="2"/>
  <c r="X62" i="2"/>
  <c r="W62" i="2"/>
  <c r="V62" i="2"/>
  <c r="V269" i="2" s="1"/>
  <c r="X61" i="2"/>
  <c r="W61" i="2"/>
  <c r="N61" i="2"/>
  <c r="X60" i="2"/>
  <c r="W60" i="2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W57" i="2" s="1"/>
  <c r="N52" i="2"/>
  <c r="X51" i="2"/>
  <c r="X56" i="2" s="1"/>
  <c r="W51" i="2"/>
  <c r="N51" i="2"/>
  <c r="X50" i="2"/>
  <c r="W50" i="2"/>
  <c r="N50" i="2"/>
  <c r="V47" i="2"/>
  <c r="V46" i="2"/>
  <c r="X45" i="2"/>
  <c r="X46" i="2" s="1"/>
  <c r="W45" i="2"/>
  <c r="W46" i="2" s="1"/>
  <c r="N45" i="2"/>
  <c r="X44" i="2"/>
  <c r="W44" i="2"/>
  <c r="N44" i="2"/>
  <c r="V41" i="2"/>
  <c r="V40" i="2"/>
  <c r="X39" i="2"/>
  <c r="X40" i="2" s="1"/>
  <c r="W39" i="2"/>
  <c r="W40" i="2" s="1"/>
  <c r="N39" i="2"/>
  <c r="X38" i="2"/>
  <c r="W38" i="2"/>
  <c r="N38" i="2"/>
  <c r="X37" i="2"/>
  <c r="W37" i="2"/>
  <c r="X36" i="2"/>
  <c r="W36" i="2"/>
  <c r="W41" i="2" s="1"/>
  <c r="N36" i="2"/>
  <c r="V33" i="2"/>
  <c r="X32" i="2"/>
  <c r="V32" i="2"/>
  <c r="X31" i="2"/>
  <c r="W31" i="2"/>
  <c r="N31" i="2"/>
  <c r="X30" i="2"/>
  <c r="W30" i="2"/>
  <c r="N30" i="2"/>
  <c r="X29" i="2"/>
  <c r="W29" i="2"/>
  <c r="N29" i="2"/>
  <c r="X28" i="2"/>
  <c r="W28" i="2"/>
  <c r="W33" i="2" s="1"/>
  <c r="N28" i="2"/>
  <c r="V24" i="2"/>
  <c r="V265" i="2" s="1"/>
  <c r="V23" i="2"/>
  <c r="X22" i="2"/>
  <c r="X23" i="2" s="1"/>
  <c r="W22" i="2"/>
  <c r="W24" i="2" s="1"/>
  <c r="N22" i="2"/>
  <c r="H10" i="2"/>
  <c r="A9" i="2"/>
  <c r="J9" i="2" s="1"/>
  <c r="D7" i="2"/>
  <c r="O6" i="2"/>
  <c r="N2" i="2"/>
  <c r="F10" i="2" l="1"/>
  <c r="A10" i="2"/>
  <c r="X270" i="2"/>
  <c r="W32" i="2"/>
  <c r="W169" i="2"/>
  <c r="W225" i="2"/>
  <c r="W56" i="2"/>
  <c r="W118" i="2"/>
  <c r="W47" i="2"/>
  <c r="W265" i="2" s="1"/>
  <c r="W23" i="2"/>
  <c r="W83" i="2"/>
  <c r="W266" i="2"/>
  <c r="W268" i="2" s="1"/>
  <c r="W203" i="2"/>
  <c r="W153" i="2"/>
  <c r="W134" i="2"/>
  <c r="F9" i="2"/>
  <c r="W267" i="2"/>
  <c r="W73" i="2"/>
  <c r="W144" i="2"/>
  <c r="W164" i="2"/>
  <c r="H9" i="2"/>
  <c r="W98" i="2"/>
  <c r="W269" i="2" l="1"/>
  <c r="C278" i="2"/>
  <c r="B278" i="2"/>
  <c r="A278" i="2"/>
</calcChain>
</file>

<file path=xl/sharedStrings.xml><?xml version="1.0" encoding="utf-8"?>
<sst xmlns="http://schemas.openxmlformats.org/spreadsheetml/2006/main" count="1430" uniqueCount="380">
  <si>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</si>
  <si>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</si>
  <si>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</si>
  <si>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</si>
  <si>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</si>
  <si>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</si>
  <si>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</si>
  <si>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</si>
  <si>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</si>
  <si>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</si>
  <si>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</si>
  <si>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</si>
  <si>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</si>
  <si>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</si>
  <si>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</si>
  <si>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</si>
  <si>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</si>
  <si>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</si>
  <si>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</si>
  <si>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</si>
  <si>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</si>
  <si>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</si>
  <si>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</si>
  <si>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</si>
  <si>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</si>
  <si>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</si>
  <si>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</si>
  <si>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</si>
  <si>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</si>
  <si>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</si>
  <si>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</si>
  <si>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</si>
  <si>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</si>
  <si>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</si>
  <si>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</si>
  <si>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</si>
  <si>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</si>
  <si>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</si>
  <si>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</si>
  <si>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</si>
  <si>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</si>
  <si>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</si>
  <si>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</si>
  <si>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</si>
  <si>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</si>
  <si>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</si>
  <si>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</si>
  <si>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</si>
  <si>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</si>
  <si>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</si>
  <si>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</si>
  <si>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</si>
  <si>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</si>
  <si>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</si>
  <si>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</si>
  <si>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</si>
  <si>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</si>
  <si>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</si>
  <si>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</si>
  <si>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</si>
  <si>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</si>
  <si>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</si>
  <si>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</si>
  <si>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</si>
  <si>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</si>
  <si>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</si>
  <si>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</si>
  <si>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</si>
  <si>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</si>
  <si>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</si>
  <si>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</si>
  <si>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01.04.2024</t>
  </si>
  <si>
    <t>29.03.2024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</si>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</sst>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8"/>
  <sheetViews>
    <sheetView showGridLines="0" tabSelected="1" topLeftCell="F2" zoomScaleNormal="100" zoomScaleSheetLayoutView="100" workbookViewId="0">
      <selection activeCell="V28" sqref="V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0" t="s">
        <v>29</v>
      </c>
      <c r="E1" s="330"/>
      <c r="F1" s="330"/>
      <c r="G1" s="14" t="s">
        <v>70</v>
      </c>
      <c r="H1" s="330" t="s">
        <v>50</v>
      </c>
      <c r="I1" s="330"/>
      <c r="J1" s="330"/>
      <c r="K1" s="330"/>
      <c r="L1" s="330"/>
      <c r="M1" s="330"/>
      <c r="N1" s="330"/>
      <c r="O1" s="330"/>
      <c r="P1" s="331" t="s">
        <v>71</v>
      </c>
      <c r="Q1" s="332"/>
      <c r="R1" s="33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3"/>
      <c r="O3" s="333"/>
      <c r="P3" s="333"/>
      <c r="Q3" s="333"/>
      <c r="R3" s="333"/>
      <c r="S3" s="333"/>
      <c r="T3" s="333"/>
      <c r="U3" s="33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2" t="s">
        <v>8</v>
      </c>
      <c r="B5" s="312"/>
      <c r="C5" s="312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N5" s="27" t="s">
        <v>4</v>
      </c>
      <c r="O5" s="329">
        <v>45383</v>
      </c>
      <c r="P5" s="329"/>
      <c r="R5" s="336" t="s">
        <v>3</v>
      </c>
      <c r="S5" s="337"/>
      <c r="T5" s="338" t="s">
        <v>348</v>
      </c>
      <c r="U5" s="339"/>
      <c r="Z5" s="60"/>
      <c r="AA5" s="60"/>
      <c r="AB5" s="60"/>
    </row>
    <row r="6" spans="1:29" s="17" customFormat="1" ht="24" customHeight="1" x14ac:dyDescent="0.2">
      <c r="A6" s="312" t="s">
        <v>1</v>
      </c>
      <c r="B6" s="312"/>
      <c r="C6" s="312"/>
      <c r="D6" s="313" t="s">
        <v>361</v>
      </c>
      <c r="E6" s="313"/>
      <c r="F6" s="313"/>
      <c r="G6" s="313"/>
      <c r="H6" s="313"/>
      <c r="I6" s="313"/>
      <c r="J6" s="313"/>
      <c r="K6" s="313"/>
      <c r="L6" s="313"/>
      <c r="N6" s="27" t="s">
        <v>30</v>
      </c>
      <c r="O6" s="314" t="str">
        <f>IF(O5=0," ",CHOOSE(WEEKDAY(O5,2),"Понедельник","Вторник","Среда","Четверг","Пятница","Суббота","Воскресенье"))</f>
        <v>Понедельник</v>
      </c>
      <c r="P6" s="314"/>
      <c r="R6" s="315" t="s">
        <v>5</v>
      </c>
      <c r="S6" s="316"/>
      <c r="T6" s="317" t="s">
        <v>73</v>
      </c>
      <c r="U6" s="31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3" t="str">
        <f>IFERROR(VLOOKUP(DeliveryAddress,Table,3,0),1)</f>
        <v>5</v>
      </c>
      <c r="E7" s="324"/>
      <c r="F7" s="324"/>
      <c r="G7" s="324"/>
      <c r="H7" s="324"/>
      <c r="I7" s="324"/>
      <c r="J7" s="324"/>
      <c r="K7" s="324"/>
      <c r="L7" s="325"/>
      <c r="N7" s="29"/>
      <c r="O7" s="49"/>
      <c r="P7" s="49"/>
      <c r="R7" s="315"/>
      <c r="S7" s="316"/>
      <c r="T7" s="319"/>
      <c r="U7" s="320"/>
      <c r="Z7" s="60"/>
      <c r="AA7" s="60"/>
      <c r="AB7" s="60"/>
    </row>
    <row r="8" spans="1:29" s="17" customFormat="1" ht="25.5" customHeight="1" x14ac:dyDescent="0.2">
      <c r="A8" s="326" t="s">
        <v>61</v>
      </c>
      <c r="B8" s="326"/>
      <c r="C8" s="326"/>
      <c r="D8" s="327"/>
      <c r="E8" s="327"/>
      <c r="F8" s="327"/>
      <c r="G8" s="327"/>
      <c r="H8" s="327"/>
      <c r="I8" s="327"/>
      <c r="J8" s="327"/>
      <c r="K8" s="327"/>
      <c r="L8" s="327"/>
      <c r="N8" s="27" t="s">
        <v>11</v>
      </c>
      <c r="O8" s="307">
        <v>0.375</v>
      </c>
      <c r="P8" s="307"/>
      <c r="R8" s="315"/>
      <c r="S8" s="316"/>
      <c r="T8" s="319"/>
      <c r="U8" s="320"/>
      <c r="Z8" s="60"/>
      <c r="AA8" s="60"/>
      <c r="AB8" s="60"/>
    </row>
    <row r="9" spans="1:29" s="17" customFormat="1" ht="39.950000000000003" customHeight="1" x14ac:dyDescent="0.2">
      <c r="A9" s="3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04" t="s">
        <v>49</v>
      </c>
      <c r="E9" s="305"/>
      <c r="F9" s="3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31" t="s">
        <v>15</v>
      </c>
      <c r="O9" s="329"/>
      <c r="P9" s="329"/>
      <c r="R9" s="315"/>
      <c r="S9" s="316"/>
      <c r="T9" s="321"/>
      <c r="U9" s="32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04"/>
      <c r="E10" s="305"/>
      <c r="F10" s="3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06" t="str">
        <f>IFERROR(VLOOKUP($D$10,Proxy,2,FALSE),"")</f>
        <v/>
      </c>
      <c r="I10" s="306"/>
      <c r="J10" s="306"/>
      <c r="K10" s="306"/>
      <c r="L10" s="306"/>
      <c r="N10" s="31" t="s">
        <v>35</v>
      </c>
      <c r="O10" s="307"/>
      <c r="P10" s="307"/>
      <c r="S10" s="29" t="s">
        <v>12</v>
      </c>
      <c r="T10" s="308" t="s">
        <v>74</v>
      </c>
      <c r="U10" s="30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7"/>
      <c r="P11" s="307"/>
      <c r="S11" s="29" t="s">
        <v>31</v>
      </c>
      <c r="T11" s="295" t="s">
        <v>58</v>
      </c>
      <c r="U11" s="29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4" t="s">
        <v>75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N12" s="27" t="s">
        <v>33</v>
      </c>
      <c r="O12" s="310"/>
      <c r="P12" s="310"/>
      <c r="Q12" s="28"/>
      <c r="R12"/>
      <c r="S12" s="29" t="s">
        <v>49</v>
      </c>
      <c r="T12" s="311"/>
      <c r="U12" s="311"/>
      <c r="V12"/>
      <c r="Z12" s="60"/>
      <c r="AA12" s="60"/>
      <c r="AB12" s="60"/>
    </row>
    <row r="13" spans="1:29" s="17" customFormat="1" ht="23.25" customHeight="1" x14ac:dyDescent="0.2">
      <c r="A13" s="294" t="s">
        <v>76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31"/>
      <c r="N13" s="31" t="s">
        <v>34</v>
      </c>
      <c r="O13" s="295"/>
      <c r="P13" s="29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4" t="s">
        <v>77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6" t="s">
        <v>78</v>
      </c>
      <c r="B15" s="296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/>
      <c r="N15" s="297" t="s">
        <v>64</v>
      </c>
      <c r="O15" s="297"/>
      <c r="P15" s="297"/>
      <c r="Q15" s="297"/>
      <c r="R15" s="29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8"/>
      <c r="O16" s="298"/>
      <c r="P16" s="298"/>
      <c r="Q16" s="298"/>
      <c r="R16" s="29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2" t="s">
        <v>62</v>
      </c>
      <c r="B17" s="282" t="s">
        <v>52</v>
      </c>
      <c r="C17" s="300" t="s">
        <v>51</v>
      </c>
      <c r="D17" s="282" t="s">
        <v>53</v>
      </c>
      <c r="E17" s="282"/>
      <c r="F17" s="282" t="s">
        <v>24</v>
      </c>
      <c r="G17" s="282" t="s">
        <v>27</v>
      </c>
      <c r="H17" s="282" t="s">
        <v>25</v>
      </c>
      <c r="I17" s="282" t="s">
        <v>26</v>
      </c>
      <c r="J17" s="301" t="s">
        <v>16</v>
      </c>
      <c r="K17" s="301" t="s">
        <v>69</v>
      </c>
      <c r="L17" s="301" t="s">
        <v>2</v>
      </c>
      <c r="M17" s="282" t="s">
        <v>28</v>
      </c>
      <c r="N17" s="282" t="s">
        <v>17</v>
      </c>
      <c r="O17" s="282"/>
      <c r="P17" s="282"/>
      <c r="Q17" s="282"/>
      <c r="R17" s="282"/>
      <c r="S17" s="299" t="s">
        <v>59</v>
      </c>
      <c r="T17" s="282"/>
      <c r="U17" s="282" t="s">
        <v>6</v>
      </c>
      <c r="V17" s="282" t="s">
        <v>44</v>
      </c>
      <c r="W17" s="283" t="s">
        <v>57</v>
      </c>
      <c r="X17" s="282" t="s">
        <v>18</v>
      </c>
      <c r="Y17" s="285" t="s">
        <v>63</v>
      </c>
      <c r="Z17" s="285" t="s">
        <v>19</v>
      </c>
      <c r="AA17" s="286" t="s">
        <v>60</v>
      </c>
      <c r="AB17" s="287"/>
      <c r="AC17" s="288"/>
      <c r="AD17" s="292"/>
      <c r="BA17" s="293" t="s">
        <v>67</v>
      </c>
    </row>
    <row r="18" spans="1:53" ht="14.25" customHeight="1" x14ac:dyDescent="0.2">
      <c r="A18" s="282"/>
      <c r="B18" s="282"/>
      <c r="C18" s="300"/>
      <c r="D18" s="282"/>
      <c r="E18" s="282"/>
      <c r="F18" s="282" t="s">
        <v>20</v>
      </c>
      <c r="G18" s="282" t="s">
        <v>21</v>
      </c>
      <c r="H18" s="282" t="s">
        <v>22</v>
      </c>
      <c r="I18" s="282" t="s">
        <v>22</v>
      </c>
      <c r="J18" s="302"/>
      <c r="K18" s="302"/>
      <c r="L18" s="302"/>
      <c r="M18" s="282"/>
      <c r="N18" s="282"/>
      <c r="O18" s="282"/>
      <c r="P18" s="282"/>
      <c r="Q18" s="282"/>
      <c r="R18" s="282"/>
      <c r="S18" s="36" t="s">
        <v>47</v>
      </c>
      <c r="T18" s="36" t="s">
        <v>46</v>
      </c>
      <c r="U18" s="282"/>
      <c r="V18" s="282"/>
      <c r="W18" s="284"/>
      <c r="X18" s="282"/>
      <c r="Y18" s="285"/>
      <c r="Z18" s="285"/>
      <c r="AA18" s="289"/>
      <c r="AB18" s="290"/>
      <c r="AC18" s="291"/>
      <c r="AD18" s="292"/>
      <c r="BA18" s="293"/>
    </row>
    <row r="19" spans="1:53" ht="27.75" customHeight="1" x14ac:dyDescent="0.2">
      <c r="A19" s="205" t="s">
        <v>79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55"/>
      <c r="Z19" s="55"/>
    </row>
    <row r="20" spans="1:53" ht="16.5" customHeight="1" x14ac:dyDescent="0.25">
      <c r="A20" s="206" t="s">
        <v>79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66"/>
      <c r="Z20" s="66"/>
    </row>
    <row r="21" spans="1:53" ht="14.25" customHeight="1" x14ac:dyDescent="0.25">
      <c r="A21" s="195" t="s">
        <v>80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2">
        <v>4607111035752</v>
      </c>
      <c r="E22" s="18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5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  <c r="N23" s="173" t="s">
        <v>43</v>
      </c>
      <c r="O23" s="174"/>
      <c r="P23" s="174"/>
      <c r="Q23" s="174"/>
      <c r="R23" s="174"/>
      <c r="S23" s="174"/>
      <c r="T23" s="17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7"/>
      <c r="N24" s="173" t="s">
        <v>43</v>
      </c>
      <c r="O24" s="174"/>
      <c r="P24" s="174"/>
      <c r="Q24" s="174"/>
      <c r="R24" s="174"/>
      <c r="S24" s="174"/>
      <c r="T24" s="17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5" t="s">
        <v>48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55"/>
      <c r="Z25" s="55"/>
    </row>
    <row r="26" spans="1:53" ht="16.5" customHeight="1" x14ac:dyDescent="0.25">
      <c r="A26" s="206" t="s">
        <v>85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66"/>
      <c r="Z26" s="66"/>
    </row>
    <row r="27" spans="1:53" ht="14.25" customHeight="1" x14ac:dyDescent="0.25">
      <c r="A27" s="195" t="s">
        <v>86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82">
        <v>4607111036520</v>
      </c>
      <c r="E28" s="18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5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82">
        <v>4607111036605</v>
      </c>
      <c r="E29" s="18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5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82">
        <v>4607111036537</v>
      </c>
      <c r="E30" s="18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7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5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82">
        <v>4607111036599</v>
      </c>
      <c r="E31" s="18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8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5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  <c r="N32" s="173" t="s">
        <v>43</v>
      </c>
      <c r="O32" s="174"/>
      <c r="P32" s="174"/>
      <c r="Q32" s="174"/>
      <c r="R32" s="174"/>
      <c r="S32" s="174"/>
      <c r="T32" s="175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7"/>
      <c r="N33" s="173" t="s">
        <v>43</v>
      </c>
      <c r="O33" s="174"/>
      <c r="P33" s="174"/>
      <c r="Q33" s="174"/>
      <c r="R33" s="174"/>
      <c r="S33" s="174"/>
      <c r="T33" s="175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6" t="s">
        <v>97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66"/>
      <c r="Z34" s="66"/>
    </row>
    <row r="35" spans="1:53" ht="14.25" customHeight="1" x14ac:dyDescent="0.25">
      <c r="A35" s="195" t="s">
        <v>80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82">
        <v>4607111036285</v>
      </c>
      <c r="E36" s="18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7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5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82">
        <v>4607111036308</v>
      </c>
      <c r="E37" s="18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76" t="s">
        <v>102</v>
      </c>
      <c r="O37" s="184"/>
      <c r="P37" s="184"/>
      <c r="Q37" s="184"/>
      <c r="R37" s="185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82">
        <v>4607111036315</v>
      </c>
      <c r="E38" s="18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5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82">
        <v>4607111036292</v>
      </c>
      <c r="E39" s="182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7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5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7"/>
      <c r="N40" s="173" t="s">
        <v>43</v>
      </c>
      <c r="O40" s="174"/>
      <c r="P40" s="174"/>
      <c r="Q40" s="174"/>
      <c r="R40" s="174"/>
      <c r="S40" s="174"/>
      <c r="T40" s="175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7"/>
      <c r="N41" s="173" t="s">
        <v>43</v>
      </c>
      <c r="O41" s="174"/>
      <c r="P41" s="174"/>
      <c r="Q41" s="174"/>
      <c r="R41" s="174"/>
      <c r="S41" s="174"/>
      <c r="T41" s="175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6" t="s">
        <v>107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66"/>
      <c r="Z42" s="66"/>
    </row>
    <row r="43" spans="1:53" ht="14.25" customHeight="1" x14ac:dyDescent="0.25">
      <c r="A43" s="195" t="s">
        <v>108</v>
      </c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4301190022</v>
      </c>
      <c r="D44" s="182">
        <v>4607111037053</v>
      </c>
      <c r="E44" s="18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7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85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82">
        <v>4607111037060</v>
      </c>
      <c r="E45" s="18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7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5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7"/>
      <c r="N46" s="173" t="s">
        <v>43</v>
      </c>
      <c r="O46" s="174"/>
      <c r="P46" s="174"/>
      <c r="Q46" s="174"/>
      <c r="R46" s="174"/>
      <c r="S46" s="174"/>
      <c r="T46" s="17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7"/>
      <c r="N47" s="173" t="s">
        <v>43</v>
      </c>
      <c r="O47" s="174"/>
      <c r="P47" s="174"/>
      <c r="Q47" s="174"/>
      <c r="R47" s="174"/>
      <c r="S47" s="174"/>
      <c r="T47" s="17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6" t="s">
        <v>114</v>
      </c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66"/>
      <c r="Z48" s="66"/>
    </row>
    <row r="49" spans="1:53" ht="14.25" customHeight="1" x14ac:dyDescent="0.25">
      <c r="A49" s="195" t="s">
        <v>80</v>
      </c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182">
        <v>4607111037190</v>
      </c>
      <c r="E50" s="182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6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5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82">
        <v>4607111037183</v>
      </c>
      <c r="E51" s="182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6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5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82">
        <v>4607111037091</v>
      </c>
      <c r="E52" s="182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6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5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182">
        <v>4607111036902</v>
      </c>
      <c r="E53" s="182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6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5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182">
        <v>4607111036858</v>
      </c>
      <c r="E54" s="182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7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5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182">
        <v>4607111036889</v>
      </c>
      <c r="E55" s="182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6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5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7"/>
      <c r="N56" s="173" t="s">
        <v>43</v>
      </c>
      <c r="O56" s="174"/>
      <c r="P56" s="174"/>
      <c r="Q56" s="174"/>
      <c r="R56" s="174"/>
      <c r="S56" s="174"/>
      <c r="T56" s="175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  <c r="N57" s="173" t="s">
        <v>43</v>
      </c>
      <c r="O57" s="174"/>
      <c r="P57" s="174"/>
      <c r="Q57" s="174"/>
      <c r="R57" s="174"/>
      <c r="S57" s="174"/>
      <c r="T57" s="175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6" t="s">
        <v>127</v>
      </c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66"/>
      <c r="Z58" s="66"/>
    </row>
    <row r="59" spans="1:53" ht="14.25" customHeight="1" x14ac:dyDescent="0.25">
      <c r="A59" s="195" t="s">
        <v>80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182">
        <v>4607111037411</v>
      </c>
      <c r="E60" s="182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6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5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182">
        <v>4607111036728</v>
      </c>
      <c r="E61" s="182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6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5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7"/>
      <c r="N62" s="173" t="s">
        <v>43</v>
      </c>
      <c r="O62" s="174"/>
      <c r="P62" s="174"/>
      <c r="Q62" s="174"/>
      <c r="R62" s="174"/>
      <c r="S62" s="174"/>
      <c r="T62" s="175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7"/>
      <c r="N63" s="173" t="s">
        <v>43</v>
      </c>
      <c r="O63" s="174"/>
      <c r="P63" s="174"/>
      <c r="Q63" s="174"/>
      <c r="R63" s="174"/>
      <c r="S63" s="174"/>
      <c r="T63" s="175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6" t="s">
        <v>133</v>
      </c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66"/>
      <c r="Z64" s="66"/>
    </row>
    <row r="65" spans="1:53" ht="14.25" customHeight="1" x14ac:dyDescent="0.25">
      <c r="A65" s="195" t="s">
        <v>134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182">
        <v>4607111033659</v>
      </c>
      <c r="E66" s="182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5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7"/>
      <c r="N67" s="173" t="s">
        <v>43</v>
      </c>
      <c r="O67" s="174"/>
      <c r="P67" s="174"/>
      <c r="Q67" s="174"/>
      <c r="R67" s="174"/>
      <c r="S67" s="174"/>
      <c r="T67" s="175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7"/>
      <c r="N68" s="173" t="s">
        <v>43</v>
      </c>
      <c r="O68" s="174"/>
      <c r="P68" s="174"/>
      <c r="Q68" s="174"/>
      <c r="R68" s="174"/>
      <c r="S68" s="174"/>
      <c r="T68" s="175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6" t="s">
        <v>137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66"/>
      <c r="Z69" s="66"/>
    </row>
    <row r="70" spans="1:53" ht="14.25" customHeight="1" x14ac:dyDescent="0.25">
      <c r="A70" s="195" t="s">
        <v>138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182">
        <v>4607111034137</v>
      </c>
      <c r="E71" s="182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5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182">
        <v>4607111034120</v>
      </c>
      <c r="E72" s="182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5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7"/>
      <c r="N73" s="173" t="s">
        <v>43</v>
      </c>
      <c r="O73" s="174"/>
      <c r="P73" s="174"/>
      <c r="Q73" s="174"/>
      <c r="R73" s="174"/>
      <c r="S73" s="174"/>
      <c r="T73" s="175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7"/>
      <c r="N74" s="173" t="s">
        <v>43</v>
      </c>
      <c r="O74" s="174"/>
      <c r="P74" s="174"/>
      <c r="Q74" s="174"/>
      <c r="R74" s="174"/>
      <c r="S74" s="174"/>
      <c r="T74" s="175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6" t="s">
        <v>143</v>
      </c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66"/>
      <c r="Z75" s="66"/>
    </row>
    <row r="76" spans="1:53" ht="14.25" customHeight="1" x14ac:dyDescent="0.25">
      <c r="A76" s="195" t="s">
        <v>134</v>
      </c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182">
        <v>4607111036407</v>
      </c>
      <c r="E77" s="182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5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5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182">
        <v>4607111033628</v>
      </c>
      <c r="E78" s="182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5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182">
        <v>4607111033451</v>
      </c>
      <c r="E79" s="182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5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182">
        <v>4607111035141</v>
      </c>
      <c r="E80" s="182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5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182">
        <v>4607111035028</v>
      </c>
      <c r="E81" s="182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5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5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182">
        <v>4607111033444</v>
      </c>
      <c r="E82" s="18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5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5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7"/>
      <c r="N83" s="173" t="s">
        <v>43</v>
      </c>
      <c r="O83" s="174"/>
      <c r="P83" s="174"/>
      <c r="Q83" s="174"/>
      <c r="R83" s="174"/>
      <c r="S83" s="174"/>
      <c r="T83" s="175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7"/>
      <c r="N84" s="173" t="s">
        <v>43</v>
      </c>
      <c r="O84" s="174"/>
      <c r="P84" s="174"/>
      <c r="Q84" s="174"/>
      <c r="R84" s="174"/>
      <c r="S84" s="174"/>
      <c r="T84" s="175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6" t="s">
        <v>156</v>
      </c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66"/>
      <c r="Z85" s="66"/>
    </row>
    <row r="86" spans="1:53" ht="14.25" customHeight="1" x14ac:dyDescent="0.25">
      <c r="A86" s="195" t="s">
        <v>156</v>
      </c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182">
        <v>4607025784012</v>
      </c>
      <c r="E87" s="182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5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182">
        <v>4607025784319</v>
      </c>
      <c r="E88" s="182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5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182">
        <v>4607111035370</v>
      </c>
      <c r="E89" s="182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5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7"/>
      <c r="N90" s="173" t="s">
        <v>43</v>
      </c>
      <c r="O90" s="174"/>
      <c r="P90" s="174"/>
      <c r="Q90" s="174"/>
      <c r="R90" s="174"/>
      <c r="S90" s="174"/>
      <c r="T90" s="175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7"/>
      <c r="N91" s="173" t="s">
        <v>43</v>
      </c>
      <c r="O91" s="174"/>
      <c r="P91" s="174"/>
      <c r="Q91" s="174"/>
      <c r="R91" s="174"/>
      <c r="S91" s="174"/>
      <c r="T91" s="175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6" t="s">
        <v>163</v>
      </c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66"/>
      <c r="Z92" s="66"/>
    </row>
    <row r="93" spans="1:53" ht="14.25" customHeight="1" x14ac:dyDescent="0.25">
      <c r="A93" s="195" t="s">
        <v>80</v>
      </c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182">
        <v>4607111033970</v>
      </c>
      <c r="E94" s="182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4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5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182">
        <v>4607111034144</v>
      </c>
      <c r="E95" s="182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4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5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182">
        <v>4607111033987</v>
      </c>
      <c r="E96" s="182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4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5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182">
        <v>4607111034151</v>
      </c>
      <c r="E97" s="182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5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6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7"/>
      <c r="N98" s="173" t="s">
        <v>43</v>
      </c>
      <c r="O98" s="174"/>
      <c r="P98" s="174"/>
      <c r="Q98" s="174"/>
      <c r="R98" s="174"/>
      <c r="S98" s="174"/>
      <c r="T98" s="175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76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7"/>
      <c r="N99" s="173" t="s">
        <v>43</v>
      </c>
      <c r="O99" s="174"/>
      <c r="P99" s="174"/>
      <c r="Q99" s="174"/>
      <c r="R99" s="174"/>
      <c r="S99" s="174"/>
      <c r="T99" s="175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06" t="s">
        <v>172</v>
      </c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66"/>
      <c r="Z100" s="66"/>
    </row>
    <row r="101" spans="1:53" ht="14.25" customHeight="1" x14ac:dyDescent="0.25">
      <c r="A101" s="195" t="s">
        <v>134</v>
      </c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67"/>
      <c r="Z101" s="67"/>
    </row>
    <row r="102" spans="1:53" ht="27" customHeight="1" x14ac:dyDescent="0.25">
      <c r="A102" s="64" t="s">
        <v>173</v>
      </c>
      <c r="B102" s="64" t="s">
        <v>174</v>
      </c>
      <c r="C102" s="37">
        <v>4301135162</v>
      </c>
      <c r="D102" s="182">
        <v>4607111034014</v>
      </c>
      <c r="E102" s="182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90</v>
      </c>
      <c r="L102" s="39" t="s">
        <v>83</v>
      </c>
      <c r="M102" s="38">
        <v>180</v>
      </c>
      <c r="N102" s="24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5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89</v>
      </c>
    </row>
    <row r="103" spans="1:53" ht="27" customHeight="1" x14ac:dyDescent="0.25">
      <c r="A103" s="64" t="s">
        <v>175</v>
      </c>
      <c r="B103" s="64" t="s">
        <v>176</v>
      </c>
      <c r="C103" s="37">
        <v>4301135117</v>
      </c>
      <c r="D103" s="182">
        <v>4607111033994</v>
      </c>
      <c r="E103" s="182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4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5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x14ac:dyDescent="0.2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7"/>
      <c r="N104" s="173" t="s">
        <v>43</v>
      </c>
      <c r="O104" s="174"/>
      <c r="P104" s="174"/>
      <c r="Q104" s="174"/>
      <c r="R104" s="174"/>
      <c r="S104" s="174"/>
      <c r="T104" s="175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7"/>
      <c r="N105" s="173" t="s">
        <v>43</v>
      </c>
      <c r="O105" s="174"/>
      <c r="P105" s="174"/>
      <c r="Q105" s="174"/>
      <c r="R105" s="174"/>
      <c r="S105" s="174"/>
      <c r="T105" s="175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06" t="s">
        <v>177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66"/>
      <c r="Z106" s="66"/>
    </row>
    <row r="107" spans="1:53" ht="14.25" customHeight="1" x14ac:dyDescent="0.25">
      <c r="A107" s="195" t="s">
        <v>134</v>
      </c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67"/>
      <c r="Z107" s="67"/>
    </row>
    <row r="108" spans="1:53" ht="16.5" customHeight="1" x14ac:dyDescent="0.25">
      <c r="A108" s="64" t="s">
        <v>178</v>
      </c>
      <c r="B108" s="64" t="s">
        <v>179</v>
      </c>
      <c r="C108" s="37">
        <v>4301135112</v>
      </c>
      <c r="D108" s="182">
        <v>4607111034199</v>
      </c>
      <c r="E108" s="182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8">
        <v>180</v>
      </c>
      <c r="N108" s="24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5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89</v>
      </c>
    </row>
    <row r="109" spans="1:53" x14ac:dyDescent="0.2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7"/>
      <c r="N109" s="173" t="s">
        <v>43</v>
      </c>
      <c r="O109" s="174"/>
      <c r="P109" s="174"/>
      <c r="Q109" s="174"/>
      <c r="R109" s="174"/>
      <c r="S109" s="174"/>
      <c r="T109" s="175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7"/>
      <c r="N110" s="173" t="s">
        <v>43</v>
      </c>
      <c r="O110" s="174"/>
      <c r="P110" s="174"/>
      <c r="Q110" s="174"/>
      <c r="R110" s="174"/>
      <c r="S110" s="174"/>
      <c r="T110" s="175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06" t="s">
        <v>180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66"/>
      <c r="Z111" s="66"/>
    </row>
    <row r="112" spans="1:53" ht="14.25" customHeight="1" x14ac:dyDescent="0.25">
      <c r="A112" s="195" t="s">
        <v>134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67"/>
      <c r="Z112" s="67"/>
    </row>
    <row r="113" spans="1:53" ht="27" customHeight="1" x14ac:dyDescent="0.25">
      <c r="A113" s="64" t="s">
        <v>181</v>
      </c>
      <c r="B113" s="64" t="s">
        <v>182</v>
      </c>
      <c r="C113" s="37">
        <v>4301130006</v>
      </c>
      <c r="D113" s="182">
        <v>4607111034670</v>
      </c>
      <c r="E113" s="182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90</v>
      </c>
      <c r="L113" s="39" t="s">
        <v>83</v>
      </c>
      <c r="M113" s="38">
        <v>180</v>
      </c>
      <c r="N113" s="24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5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183</v>
      </c>
      <c r="Z113" s="70" t="s">
        <v>49</v>
      </c>
      <c r="AD113" s="74"/>
      <c r="BA113" s="114" t="s">
        <v>89</v>
      </c>
    </row>
    <row r="114" spans="1:53" ht="27" customHeight="1" x14ac:dyDescent="0.25">
      <c r="A114" s="64" t="s">
        <v>184</v>
      </c>
      <c r="B114" s="64" t="s">
        <v>185</v>
      </c>
      <c r="C114" s="37">
        <v>4301130003</v>
      </c>
      <c r="D114" s="182">
        <v>4607111034687</v>
      </c>
      <c r="E114" s="182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4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5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183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4301135181</v>
      </c>
      <c r="D115" s="182">
        <v>4607111034380</v>
      </c>
      <c r="E115" s="182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8" t="s">
        <v>90</v>
      </c>
      <c r="L115" s="39" t="s">
        <v>83</v>
      </c>
      <c r="M115" s="38">
        <v>180</v>
      </c>
      <c r="N115" s="24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5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4301135180</v>
      </c>
      <c r="D116" s="182">
        <v>4607111034397</v>
      </c>
      <c r="E116" s="182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90</v>
      </c>
      <c r="L116" s="39" t="s">
        <v>83</v>
      </c>
      <c r="M116" s="38">
        <v>180</v>
      </c>
      <c r="N116" s="24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4"/>
      <c r="P116" s="184"/>
      <c r="Q116" s="184"/>
      <c r="R116" s="185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x14ac:dyDescent="0.2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7"/>
      <c r="N117" s="173" t="s">
        <v>43</v>
      </c>
      <c r="O117" s="174"/>
      <c r="P117" s="174"/>
      <c r="Q117" s="174"/>
      <c r="R117" s="174"/>
      <c r="S117" s="174"/>
      <c r="T117" s="175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7"/>
      <c r="N118" s="173" t="s">
        <v>43</v>
      </c>
      <c r="O118" s="174"/>
      <c r="P118" s="174"/>
      <c r="Q118" s="174"/>
      <c r="R118" s="174"/>
      <c r="S118" s="174"/>
      <c r="T118" s="175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06" t="s">
        <v>190</v>
      </c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66"/>
      <c r="Z119" s="66"/>
    </row>
    <row r="120" spans="1:53" ht="14.25" customHeight="1" x14ac:dyDescent="0.25">
      <c r="A120" s="195" t="s">
        <v>134</v>
      </c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67"/>
      <c r="Z120" s="67"/>
    </row>
    <row r="121" spans="1:53" ht="27" customHeight="1" x14ac:dyDescent="0.25">
      <c r="A121" s="64" t="s">
        <v>191</v>
      </c>
      <c r="B121" s="64" t="s">
        <v>192</v>
      </c>
      <c r="C121" s="37">
        <v>4301135134</v>
      </c>
      <c r="D121" s="182">
        <v>4607111035806</v>
      </c>
      <c r="E121" s="182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90</v>
      </c>
      <c r="L121" s="39" t="s">
        <v>83</v>
      </c>
      <c r="M121" s="38">
        <v>180</v>
      </c>
      <c r="N121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5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89</v>
      </c>
    </row>
    <row r="122" spans="1:53" x14ac:dyDescent="0.2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7"/>
      <c r="N122" s="173" t="s">
        <v>43</v>
      </c>
      <c r="O122" s="174"/>
      <c r="P122" s="174"/>
      <c r="Q122" s="174"/>
      <c r="R122" s="174"/>
      <c r="S122" s="174"/>
      <c r="T122" s="175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7"/>
      <c r="N123" s="173" t="s">
        <v>43</v>
      </c>
      <c r="O123" s="174"/>
      <c r="P123" s="174"/>
      <c r="Q123" s="174"/>
      <c r="R123" s="174"/>
      <c r="S123" s="174"/>
      <c r="T123" s="175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06" t="s">
        <v>193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66"/>
      <c r="Z124" s="66"/>
    </row>
    <row r="125" spans="1:53" ht="14.25" customHeight="1" x14ac:dyDescent="0.25">
      <c r="A125" s="195" t="s">
        <v>194</v>
      </c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67"/>
      <c r="Z125" s="67"/>
    </row>
    <row r="126" spans="1:53" ht="27" customHeight="1" x14ac:dyDescent="0.25">
      <c r="A126" s="64" t="s">
        <v>195</v>
      </c>
      <c r="B126" s="64" t="s">
        <v>196</v>
      </c>
      <c r="C126" s="37">
        <v>4301070768</v>
      </c>
      <c r="D126" s="182">
        <v>4607111035639</v>
      </c>
      <c r="E126" s="182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197</v>
      </c>
      <c r="L126" s="39" t="s">
        <v>83</v>
      </c>
      <c r="M126" s="38">
        <v>180</v>
      </c>
      <c r="N126" s="23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5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89</v>
      </c>
    </row>
    <row r="127" spans="1:53" ht="27" customHeight="1" x14ac:dyDescent="0.25">
      <c r="A127" s="64" t="s">
        <v>198</v>
      </c>
      <c r="B127" s="64" t="s">
        <v>199</v>
      </c>
      <c r="C127" s="37">
        <v>4301070797</v>
      </c>
      <c r="D127" s="182">
        <v>4607111035646</v>
      </c>
      <c r="E127" s="182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200</v>
      </c>
      <c r="L127" s="39" t="s">
        <v>83</v>
      </c>
      <c r="M127" s="38">
        <v>180</v>
      </c>
      <c r="N127" s="23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5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x14ac:dyDescent="0.2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7"/>
      <c r="N128" s="173" t="s">
        <v>43</v>
      </c>
      <c r="O128" s="174"/>
      <c r="P128" s="174"/>
      <c r="Q128" s="174"/>
      <c r="R128" s="174"/>
      <c r="S128" s="174"/>
      <c r="T128" s="175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7"/>
      <c r="N129" s="173" t="s">
        <v>43</v>
      </c>
      <c r="O129" s="174"/>
      <c r="P129" s="174"/>
      <c r="Q129" s="174"/>
      <c r="R129" s="174"/>
      <c r="S129" s="174"/>
      <c r="T129" s="175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06" t="s">
        <v>201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66"/>
      <c r="Z130" s="66"/>
    </row>
    <row r="131" spans="1:53" ht="14.25" customHeight="1" x14ac:dyDescent="0.25">
      <c r="A131" s="195" t="s">
        <v>134</v>
      </c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67"/>
      <c r="Z131" s="67"/>
    </row>
    <row r="132" spans="1:53" ht="27" customHeight="1" x14ac:dyDescent="0.25">
      <c r="A132" s="64" t="s">
        <v>202</v>
      </c>
      <c r="B132" s="64" t="s">
        <v>203</v>
      </c>
      <c r="C132" s="37">
        <v>4301135133</v>
      </c>
      <c r="D132" s="182">
        <v>4607111036568</v>
      </c>
      <c r="E132" s="182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90</v>
      </c>
      <c r="L132" s="39" t="s">
        <v>83</v>
      </c>
      <c r="M132" s="38">
        <v>180</v>
      </c>
      <c r="N132" s="23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5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89</v>
      </c>
    </row>
    <row r="133" spans="1:53" x14ac:dyDescent="0.2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7"/>
      <c r="N133" s="173" t="s">
        <v>43</v>
      </c>
      <c r="O133" s="174"/>
      <c r="P133" s="174"/>
      <c r="Q133" s="174"/>
      <c r="R133" s="174"/>
      <c r="S133" s="174"/>
      <c r="T133" s="175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7"/>
      <c r="N134" s="173" t="s">
        <v>43</v>
      </c>
      <c r="O134" s="174"/>
      <c r="P134" s="174"/>
      <c r="Q134" s="174"/>
      <c r="R134" s="174"/>
      <c r="S134" s="174"/>
      <c r="T134" s="175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05" t="s">
        <v>204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55"/>
      <c r="Z135" s="55"/>
    </row>
    <row r="136" spans="1:53" ht="16.5" customHeight="1" x14ac:dyDescent="0.25">
      <c r="A136" s="206" t="s">
        <v>205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66"/>
      <c r="Z136" s="66"/>
    </row>
    <row r="137" spans="1:53" ht="14.25" customHeight="1" x14ac:dyDescent="0.25">
      <c r="A137" s="195" t="s">
        <v>134</v>
      </c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67"/>
      <c r="Z137" s="67"/>
    </row>
    <row r="138" spans="1:53" ht="16.5" customHeight="1" x14ac:dyDescent="0.25">
      <c r="A138" s="64" t="s">
        <v>206</v>
      </c>
      <c r="B138" s="64" t="s">
        <v>207</v>
      </c>
      <c r="C138" s="37">
        <v>4301135317</v>
      </c>
      <c r="D138" s="182">
        <v>4607111039057</v>
      </c>
      <c r="E138" s="182"/>
      <c r="F138" s="63">
        <v>1.8</v>
      </c>
      <c r="G138" s="38">
        <v>1</v>
      </c>
      <c r="H138" s="63">
        <v>1.8</v>
      </c>
      <c r="I138" s="63">
        <v>1.9</v>
      </c>
      <c r="J138" s="38">
        <v>234</v>
      </c>
      <c r="K138" s="38" t="s">
        <v>130</v>
      </c>
      <c r="L138" s="39" t="s">
        <v>83</v>
      </c>
      <c r="M138" s="38">
        <v>180</v>
      </c>
      <c r="N138" s="234" t="s">
        <v>208</v>
      </c>
      <c r="O138" s="184"/>
      <c r="P138" s="184"/>
      <c r="Q138" s="184"/>
      <c r="R138" s="185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IFERROR(IF(V138="","",V138*0.00502),"")</f>
        <v>0</v>
      </c>
      <c r="Y138" s="69" t="s">
        <v>49</v>
      </c>
      <c r="Z138" s="70" t="s">
        <v>49</v>
      </c>
      <c r="AD138" s="74"/>
      <c r="BA138" s="122" t="s">
        <v>89</v>
      </c>
    </row>
    <row r="139" spans="1:53" x14ac:dyDescent="0.2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7"/>
      <c r="N139" s="173" t="s">
        <v>43</v>
      </c>
      <c r="O139" s="174"/>
      <c r="P139" s="174"/>
      <c r="Q139" s="174"/>
      <c r="R139" s="174"/>
      <c r="S139" s="174"/>
      <c r="T139" s="175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7"/>
      <c r="N140" s="173" t="s">
        <v>43</v>
      </c>
      <c r="O140" s="174"/>
      <c r="P140" s="174"/>
      <c r="Q140" s="174"/>
      <c r="R140" s="174"/>
      <c r="S140" s="174"/>
      <c r="T140" s="175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06" t="s">
        <v>209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66"/>
      <c r="Z141" s="66"/>
    </row>
    <row r="142" spans="1:53" ht="14.25" customHeight="1" x14ac:dyDescent="0.25">
      <c r="A142" s="195" t="s">
        <v>194</v>
      </c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67"/>
      <c r="Z142" s="67"/>
    </row>
    <row r="143" spans="1:53" ht="16.5" customHeight="1" x14ac:dyDescent="0.25">
      <c r="A143" s="64" t="s">
        <v>210</v>
      </c>
      <c r="B143" s="64" t="s">
        <v>211</v>
      </c>
      <c r="C143" s="37">
        <v>4301071010</v>
      </c>
      <c r="D143" s="182">
        <v>4607111037701</v>
      </c>
      <c r="E143" s="182"/>
      <c r="F143" s="63">
        <v>5</v>
      </c>
      <c r="G143" s="38">
        <v>1</v>
      </c>
      <c r="H143" s="63">
        <v>5</v>
      </c>
      <c r="I143" s="63">
        <v>5.2</v>
      </c>
      <c r="J143" s="38">
        <v>144</v>
      </c>
      <c r="K143" s="38" t="s">
        <v>84</v>
      </c>
      <c r="L143" s="39" t="s">
        <v>83</v>
      </c>
      <c r="M143" s="38">
        <v>180</v>
      </c>
      <c r="N143" s="2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4"/>
      <c r="P143" s="184"/>
      <c r="Q143" s="184"/>
      <c r="R143" s="185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89</v>
      </c>
    </row>
    <row r="144" spans="1:53" x14ac:dyDescent="0.2">
      <c r="A144" s="176"/>
      <c r="B144" s="176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7"/>
      <c r="N144" s="173" t="s">
        <v>43</v>
      </c>
      <c r="O144" s="174"/>
      <c r="P144" s="174"/>
      <c r="Q144" s="174"/>
      <c r="R144" s="174"/>
      <c r="S144" s="174"/>
      <c r="T144" s="175"/>
      <c r="U144" s="43" t="s">
        <v>42</v>
      </c>
      <c r="V144" s="44">
        <f>IFERROR(SUM(V143:V143),"0")</f>
        <v>0</v>
      </c>
      <c r="W144" s="44">
        <f>IFERROR(SUM(W143:W143),"0")</f>
        <v>0</v>
      </c>
      <c r="X144" s="44">
        <f>IFERROR(IF(X143="",0,X143),"0")</f>
        <v>0</v>
      </c>
      <c r="Y144" s="68"/>
      <c r="Z144" s="68"/>
    </row>
    <row r="145" spans="1:53" x14ac:dyDescent="0.2">
      <c r="A145" s="176"/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7"/>
      <c r="N145" s="173" t="s">
        <v>43</v>
      </c>
      <c r="O145" s="174"/>
      <c r="P145" s="174"/>
      <c r="Q145" s="174"/>
      <c r="R145" s="174"/>
      <c r="S145" s="174"/>
      <c r="T145" s="175"/>
      <c r="U145" s="43" t="s">
        <v>0</v>
      </c>
      <c r="V145" s="44">
        <f>IFERROR(SUMPRODUCT(V143:V143*H143:H143),"0")</f>
        <v>0</v>
      </c>
      <c r="W145" s="44">
        <f>IFERROR(SUMPRODUCT(W143:W143*H143:H143),"0")</f>
        <v>0</v>
      </c>
      <c r="X145" s="43"/>
      <c r="Y145" s="68"/>
      <c r="Z145" s="68"/>
    </row>
    <row r="146" spans="1:53" ht="16.5" customHeight="1" x14ac:dyDescent="0.25">
      <c r="A146" s="206" t="s">
        <v>212</v>
      </c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66"/>
      <c r="Z146" s="66"/>
    </row>
    <row r="147" spans="1:53" ht="14.25" customHeight="1" x14ac:dyDescent="0.25">
      <c r="A147" s="195" t="s">
        <v>80</v>
      </c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67"/>
      <c r="Z147" s="67"/>
    </row>
    <row r="148" spans="1:53" ht="16.5" customHeight="1" x14ac:dyDescent="0.25">
      <c r="A148" s="64" t="s">
        <v>213</v>
      </c>
      <c r="B148" s="64" t="s">
        <v>214</v>
      </c>
      <c r="C148" s="37">
        <v>4301071026</v>
      </c>
      <c r="D148" s="182">
        <v>4607111036384</v>
      </c>
      <c r="E148" s="182"/>
      <c r="F148" s="63">
        <v>1</v>
      </c>
      <c r="G148" s="38">
        <v>5</v>
      </c>
      <c r="H148" s="63">
        <v>5</v>
      </c>
      <c r="I148" s="63">
        <v>5.2530000000000001</v>
      </c>
      <c r="J148" s="38">
        <v>144</v>
      </c>
      <c r="K148" s="38" t="s">
        <v>84</v>
      </c>
      <c r="L148" s="39" t="s">
        <v>83</v>
      </c>
      <c r="M148" s="38">
        <v>180</v>
      </c>
      <c r="N148" s="232" t="s">
        <v>215</v>
      </c>
      <c r="O148" s="184"/>
      <c r="P148" s="184"/>
      <c r="Q148" s="184"/>
      <c r="R148" s="185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4" t="s">
        <v>70</v>
      </c>
    </row>
    <row r="149" spans="1:53" ht="27" customHeight="1" x14ac:dyDescent="0.25">
      <c r="A149" s="64" t="s">
        <v>216</v>
      </c>
      <c r="B149" s="64" t="s">
        <v>217</v>
      </c>
      <c r="C149" s="37">
        <v>4301070956</v>
      </c>
      <c r="D149" s="182">
        <v>4640242180250</v>
      </c>
      <c r="E149" s="182"/>
      <c r="F149" s="63">
        <v>5</v>
      </c>
      <c r="G149" s="38">
        <v>1</v>
      </c>
      <c r="H149" s="63">
        <v>5</v>
      </c>
      <c r="I149" s="63">
        <v>5.2131999999999996</v>
      </c>
      <c r="J149" s="38">
        <v>144</v>
      </c>
      <c r="K149" s="38" t="s">
        <v>84</v>
      </c>
      <c r="L149" s="39" t="s">
        <v>83</v>
      </c>
      <c r="M149" s="38">
        <v>180</v>
      </c>
      <c r="N149" s="233" t="s">
        <v>218</v>
      </c>
      <c r="O149" s="184"/>
      <c r="P149" s="184"/>
      <c r="Q149" s="184"/>
      <c r="R149" s="185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5" t="s">
        <v>70</v>
      </c>
    </row>
    <row r="150" spans="1:53" ht="27" customHeight="1" x14ac:dyDescent="0.25">
      <c r="A150" s="64" t="s">
        <v>219</v>
      </c>
      <c r="B150" s="64" t="s">
        <v>220</v>
      </c>
      <c r="C150" s="37">
        <v>4301071028</v>
      </c>
      <c r="D150" s="182">
        <v>4607111036216</v>
      </c>
      <c r="E150" s="182"/>
      <c r="F150" s="63">
        <v>1</v>
      </c>
      <c r="G150" s="38">
        <v>5</v>
      </c>
      <c r="H150" s="63">
        <v>5</v>
      </c>
      <c r="I150" s="63">
        <v>5.266</v>
      </c>
      <c r="J150" s="38">
        <v>144</v>
      </c>
      <c r="K150" s="38" t="s">
        <v>84</v>
      </c>
      <c r="L150" s="39" t="s">
        <v>83</v>
      </c>
      <c r="M150" s="38">
        <v>180</v>
      </c>
      <c r="N150" s="22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4"/>
      <c r="P150" s="184"/>
      <c r="Q150" s="184"/>
      <c r="R150" s="185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6" t="s">
        <v>70</v>
      </c>
    </row>
    <row r="151" spans="1:53" ht="27" customHeight="1" x14ac:dyDescent="0.25">
      <c r="A151" s="64" t="s">
        <v>221</v>
      </c>
      <c r="B151" s="64" t="s">
        <v>222</v>
      </c>
      <c r="C151" s="37">
        <v>4301071027</v>
      </c>
      <c r="D151" s="182">
        <v>4607111036278</v>
      </c>
      <c r="E151" s="182"/>
      <c r="F151" s="63">
        <v>1</v>
      </c>
      <c r="G151" s="38">
        <v>5</v>
      </c>
      <c r="H151" s="63">
        <v>5</v>
      </c>
      <c r="I151" s="63">
        <v>5.2830000000000004</v>
      </c>
      <c r="J151" s="38">
        <v>84</v>
      </c>
      <c r="K151" s="38" t="s">
        <v>84</v>
      </c>
      <c r="L151" s="39" t="s">
        <v>83</v>
      </c>
      <c r="M151" s="38">
        <v>180</v>
      </c>
      <c r="N151" s="230" t="s">
        <v>223</v>
      </c>
      <c r="O151" s="184"/>
      <c r="P151" s="184"/>
      <c r="Q151" s="184"/>
      <c r="R151" s="185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IFERROR(IF(V151="","",V151*0.0155),"")</f>
        <v>0</v>
      </c>
      <c r="Y151" s="69" t="s">
        <v>49</v>
      </c>
      <c r="Z151" s="70" t="s">
        <v>49</v>
      </c>
      <c r="AD151" s="74"/>
      <c r="BA151" s="127" t="s">
        <v>70</v>
      </c>
    </row>
    <row r="152" spans="1:53" x14ac:dyDescent="0.2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7"/>
      <c r="N152" s="173" t="s">
        <v>43</v>
      </c>
      <c r="O152" s="174"/>
      <c r="P152" s="174"/>
      <c r="Q152" s="174"/>
      <c r="R152" s="174"/>
      <c r="S152" s="174"/>
      <c r="T152" s="175"/>
      <c r="U152" s="43" t="s">
        <v>42</v>
      </c>
      <c r="V152" s="44">
        <f>IFERROR(SUM(V148:V151),"0")</f>
        <v>0</v>
      </c>
      <c r="W152" s="44">
        <f>IFERROR(SUM(W148:W151),"0")</f>
        <v>0</v>
      </c>
      <c r="X152" s="44">
        <f>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7"/>
      <c r="N153" s="173" t="s">
        <v>43</v>
      </c>
      <c r="O153" s="174"/>
      <c r="P153" s="174"/>
      <c r="Q153" s="174"/>
      <c r="R153" s="174"/>
      <c r="S153" s="174"/>
      <c r="T153" s="175"/>
      <c r="U153" s="43" t="s">
        <v>0</v>
      </c>
      <c r="V153" s="44">
        <f>IFERROR(SUMPRODUCT(V148:V151*H148:H151),"0")</f>
        <v>0</v>
      </c>
      <c r="W153" s="44">
        <f>IFERROR(SUMPRODUCT(W148:W151*H148:H151),"0")</f>
        <v>0</v>
      </c>
      <c r="X153" s="43"/>
      <c r="Y153" s="68"/>
      <c r="Z153" s="68"/>
    </row>
    <row r="154" spans="1:53" ht="14.25" customHeight="1" x14ac:dyDescent="0.25">
      <c r="A154" s="195" t="s">
        <v>224</v>
      </c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67"/>
      <c r="Z154" s="67"/>
    </row>
    <row r="155" spans="1:53" ht="27" customHeight="1" x14ac:dyDescent="0.25">
      <c r="A155" s="64" t="s">
        <v>225</v>
      </c>
      <c r="B155" s="64" t="s">
        <v>226</v>
      </c>
      <c r="C155" s="37">
        <v>4301080153</v>
      </c>
      <c r="D155" s="182">
        <v>4607111036827</v>
      </c>
      <c r="E155" s="182"/>
      <c r="F155" s="63">
        <v>1</v>
      </c>
      <c r="G155" s="38">
        <v>5</v>
      </c>
      <c r="H155" s="63">
        <v>5</v>
      </c>
      <c r="I155" s="63">
        <v>5.2</v>
      </c>
      <c r="J155" s="38">
        <v>144</v>
      </c>
      <c r="K155" s="38" t="s">
        <v>84</v>
      </c>
      <c r="L155" s="39" t="s">
        <v>83</v>
      </c>
      <c r="M155" s="38">
        <v>90</v>
      </c>
      <c r="N155" s="2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4"/>
      <c r="P155" s="184"/>
      <c r="Q155" s="184"/>
      <c r="R155" s="185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227</v>
      </c>
      <c r="B156" s="64" t="s">
        <v>228</v>
      </c>
      <c r="C156" s="37">
        <v>4301080154</v>
      </c>
      <c r="D156" s="182">
        <v>4607111036834</v>
      </c>
      <c r="E156" s="182"/>
      <c r="F156" s="63">
        <v>1</v>
      </c>
      <c r="G156" s="38">
        <v>5</v>
      </c>
      <c r="H156" s="63">
        <v>5</v>
      </c>
      <c r="I156" s="63">
        <v>5.2530000000000001</v>
      </c>
      <c r="J156" s="38">
        <v>144</v>
      </c>
      <c r="K156" s="38" t="s">
        <v>84</v>
      </c>
      <c r="L156" s="39" t="s">
        <v>83</v>
      </c>
      <c r="M156" s="38">
        <v>90</v>
      </c>
      <c r="N156" s="2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4"/>
      <c r="P156" s="184"/>
      <c r="Q156" s="184"/>
      <c r="R156" s="185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x14ac:dyDescent="0.2">
      <c r="A157" s="176"/>
      <c r="B157" s="176"/>
      <c r="C157" s="176"/>
      <c r="D157" s="176"/>
      <c r="E157" s="176"/>
      <c r="F157" s="176"/>
      <c r="G157" s="176"/>
      <c r="H157" s="176"/>
      <c r="I157" s="176"/>
      <c r="J157" s="176"/>
      <c r="K157" s="176"/>
      <c r="L157" s="176"/>
      <c r="M157" s="177"/>
      <c r="N157" s="173" t="s">
        <v>43</v>
      </c>
      <c r="O157" s="174"/>
      <c r="P157" s="174"/>
      <c r="Q157" s="174"/>
      <c r="R157" s="174"/>
      <c r="S157" s="174"/>
      <c r="T157" s="175"/>
      <c r="U157" s="43" t="s">
        <v>42</v>
      </c>
      <c r="V157" s="44">
        <f>IFERROR(SUM(V155:V156),"0")</f>
        <v>0</v>
      </c>
      <c r="W157" s="44">
        <f>IFERROR(SUM(W155:W156),"0")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176"/>
      <c r="B158" s="176"/>
      <c r="C158" s="176"/>
      <c r="D158" s="176"/>
      <c r="E158" s="176"/>
      <c r="F158" s="176"/>
      <c r="G158" s="176"/>
      <c r="H158" s="176"/>
      <c r="I158" s="176"/>
      <c r="J158" s="176"/>
      <c r="K158" s="176"/>
      <c r="L158" s="176"/>
      <c r="M158" s="177"/>
      <c r="N158" s="173" t="s">
        <v>43</v>
      </c>
      <c r="O158" s="174"/>
      <c r="P158" s="174"/>
      <c r="Q158" s="174"/>
      <c r="R158" s="174"/>
      <c r="S158" s="174"/>
      <c r="T158" s="175"/>
      <c r="U158" s="43" t="s">
        <v>0</v>
      </c>
      <c r="V158" s="44">
        <f>IFERROR(SUMPRODUCT(V155:V156*H155:H156),"0")</f>
        <v>0</v>
      </c>
      <c r="W158" s="44">
        <f>IFERROR(SUMPRODUCT(W155:W156*H155:H156),"0")</f>
        <v>0</v>
      </c>
      <c r="X158" s="43"/>
      <c r="Y158" s="68"/>
      <c r="Z158" s="68"/>
    </row>
    <row r="159" spans="1:53" ht="27.75" customHeight="1" x14ac:dyDescent="0.2">
      <c r="A159" s="205" t="s">
        <v>229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55"/>
      <c r="Z159" s="55"/>
    </row>
    <row r="160" spans="1:53" ht="16.5" customHeight="1" x14ac:dyDescent="0.25">
      <c r="A160" s="206" t="s">
        <v>230</v>
      </c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66"/>
      <c r="Z160" s="66"/>
    </row>
    <row r="161" spans="1:53" ht="14.25" customHeight="1" x14ac:dyDescent="0.25">
      <c r="A161" s="195" t="s">
        <v>86</v>
      </c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67"/>
      <c r="Z161" s="67"/>
    </row>
    <row r="162" spans="1:53" ht="16.5" customHeight="1" x14ac:dyDescent="0.25">
      <c r="A162" s="64" t="s">
        <v>231</v>
      </c>
      <c r="B162" s="64" t="s">
        <v>232</v>
      </c>
      <c r="C162" s="37">
        <v>4301132048</v>
      </c>
      <c r="D162" s="182">
        <v>4607111035721</v>
      </c>
      <c r="E162" s="182"/>
      <c r="F162" s="63">
        <v>0.25</v>
      </c>
      <c r="G162" s="38">
        <v>12</v>
      </c>
      <c r="H162" s="63">
        <v>3</v>
      </c>
      <c r="I162" s="63">
        <v>3.3879999999999999</v>
      </c>
      <c r="J162" s="38">
        <v>70</v>
      </c>
      <c r="K162" s="38" t="s">
        <v>90</v>
      </c>
      <c r="L162" s="39" t="s">
        <v>83</v>
      </c>
      <c r="M162" s="38">
        <v>180</v>
      </c>
      <c r="N162" s="22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4"/>
      <c r="P162" s="184"/>
      <c r="Q162" s="184"/>
      <c r="R162" s="185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IFERROR(IF(V162="","",V162*0.01788),"")</f>
        <v>0</v>
      </c>
      <c r="Y162" s="69" t="s">
        <v>49</v>
      </c>
      <c r="Z162" s="70" t="s">
        <v>49</v>
      </c>
      <c r="AD162" s="74"/>
      <c r="BA162" s="130" t="s">
        <v>89</v>
      </c>
    </row>
    <row r="163" spans="1:53" ht="27" customHeight="1" x14ac:dyDescent="0.25">
      <c r="A163" s="64" t="s">
        <v>233</v>
      </c>
      <c r="B163" s="64" t="s">
        <v>234</v>
      </c>
      <c r="C163" s="37">
        <v>4301132046</v>
      </c>
      <c r="D163" s="182">
        <v>4607111035691</v>
      </c>
      <c r="E163" s="182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90</v>
      </c>
      <c r="L163" s="39" t="s">
        <v>83</v>
      </c>
      <c r="M163" s="38">
        <v>180</v>
      </c>
      <c r="N163" s="22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4"/>
      <c r="P163" s="184"/>
      <c r="Q163" s="184"/>
      <c r="R163" s="185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IFERROR(IF(V163="","",V163*0.01788),"")</f>
        <v>0</v>
      </c>
      <c r="Y163" s="69" t="s">
        <v>49</v>
      </c>
      <c r="Z163" s="70" t="s">
        <v>49</v>
      </c>
      <c r="AD163" s="74"/>
      <c r="BA163" s="131" t="s">
        <v>89</v>
      </c>
    </row>
    <row r="164" spans="1:53" x14ac:dyDescent="0.2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7"/>
      <c r="N164" s="173" t="s">
        <v>43</v>
      </c>
      <c r="O164" s="174"/>
      <c r="P164" s="174"/>
      <c r="Q164" s="174"/>
      <c r="R164" s="174"/>
      <c r="S164" s="174"/>
      <c r="T164" s="175"/>
      <c r="U164" s="43" t="s">
        <v>42</v>
      </c>
      <c r="V164" s="44">
        <f>IFERROR(SUM(V162:V163),"0")</f>
        <v>0</v>
      </c>
      <c r="W164" s="44">
        <f>IFERROR(SUM(W162:W163),"0")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7"/>
      <c r="N165" s="173" t="s">
        <v>43</v>
      </c>
      <c r="O165" s="174"/>
      <c r="P165" s="174"/>
      <c r="Q165" s="174"/>
      <c r="R165" s="174"/>
      <c r="S165" s="174"/>
      <c r="T165" s="175"/>
      <c r="U165" s="43" t="s">
        <v>0</v>
      </c>
      <c r="V165" s="44">
        <f>IFERROR(SUMPRODUCT(V162:V163*H162:H163),"0")</f>
        <v>0</v>
      </c>
      <c r="W165" s="44">
        <f>IFERROR(SUMPRODUCT(W162:W163*H162:H163),"0")</f>
        <v>0</v>
      </c>
      <c r="X165" s="43"/>
      <c r="Y165" s="68"/>
      <c r="Z165" s="68"/>
    </row>
    <row r="166" spans="1:53" ht="16.5" customHeight="1" x14ac:dyDescent="0.25">
      <c r="A166" s="206" t="s">
        <v>235</v>
      </c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66"/>
      <c r="Z166" s="66"/>
    </row>
    <row r="167" spans="1:53" ht="14.25" customHeight="1" x14ac:dyDescent="0.25">
      <c r="A167" s="195" t="s">
        <v>235</v>
      </c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67"/>
      <c r="Z167" s="67"/>
    </row>
    <row r="168" spans="1:53" ht="27" customHeight="1" x14ac:dyDescent="0.25">
      <c r="A168" s="64" t="s">
        <v>236</v>
      </c>
      <c r="B168" s="64" t="s">
        <v>237</v>
      </c>
      <c r="C168" s="37">
        <v>4301133002</v>
      </c>
      <c r="D168" s="182">
        <v>4607111035783</v>
      </c>
      <c r="E168" s="182"/>
      <c r="F168" s="63">
        <v>0.2</v>
      </c>
      <c r="G168" s="38">
        <v>8</v>
      </c>
      <c r="H168" s="63">
        <v>1.6</v>
      </c>
      <c r="I168" s="63">
        <v>2.12</v>
      </c>
      <c r="J168" s="38">
        <v>72</v>
      </c>
      <c r="K168" s="38" t="s">
        <v>200</v>
      </c>
      <c r="L168" s="39" t="s">
        <v>83</v>
      </c>
      <c r="M168" s="38">
        <v>180</v>
      </c>
      <c r="N168" s="22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4"/>
      <c r="P168" s="184"/>
      <c r="Q168" s="184"/>
      <c r="R168" s="185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IFERROR(IF(V168="","",V168*0.01157),"")</f>
        <v>0</v>
      </c>
      <c r="Y168" s="69" t="s">
        <v>49</v>
      </c>
      <c r="Z168" s="70" t="s">
        <v>49</v>
      </c>
      <c r="AD168" s="74"/>
      <c r="BA168" s="132" t="s">
        <v>89</v>
      </c>
    </row>
    <row r="169" spans="1:53" x14ac:dyDescent="0.2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7"/>
      <c r="N169" s="173" t="s">
        <v>43</v>
      </c>
      <c r="O169" s="174"/>
      <c r="P169" s="174"/>
      <c r="Q169" s="174"/>
      <c r="R169" s="174"/>
      <c r="S169" s="174"/>
      <c r="T169" s="175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7"/>
      <c r="N170" s="173" t="s">
        <v>43</v>
      </c>
      <c r="O170" s="174"/>
      <c r="P170" s="174"/>
      <c r="Q170" s="174"/>
      <c r="R170" s="174"/>
      <c r="S170" s="174"/>
      <c r="T170" s="175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06" t="s">
        <v>229</v>
      </c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66"/>
      <c r="Z171" s="66"/>
    </row>
    <row r="172" spans="1:53" ht="14.25" customHeight="1" x14ac:dyDescent="0.25">
      <c r="A172" s="195" t="s">
        <v>238</v>
      </c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67"/>
      <c r="Z172" s="67"/>
    </row>
    <row r="173" spans="1:53" ht="27" customHeight="1" x14ac:dyDescent="0.25">
      <c r="A173" s="64" t="s">
        <v>239</v>
      </c>
      <c r="B173" s="64" t="s">
        <v>240</v>
      </c>
      <c r="C173" s="37">
        <v>4301051319</v>
      </c>
      <c r="D173" s="182">
        <v>4680115881204</v>
      </c>
      <c r="E173" s="182"/>
      <c r="F173" s="63">
        <v>0.33</v>
      </c>
      <c r="G173" s="38">
        <v>6</v>
      </c>
      <c r="H173" s="63">
        <v>1.98</v>
      </c>
      <c r="I173" s="63">
        <v>2.246</v>
      </c>
      <c r="J173" s="38">
        <v>156</v>
      </c>
      <c r="K173" s="38" t="s">
        <v>84</v>
      </c>
      <c r="L173" s="39" t="s">
        <v>242</v>
      </c>
      <c r="M173" s="38">
        <v>365</v>
      </c>
      <c r="N173" s="22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4"/>
      <c r="P173" s="184"/>
      <c r="Q173" s="184"/>
      <c r="R173" s="185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IFERROR(IF(V173="","",V173*0.00753),"")</f>
        <v>0</v>
      </c>
      <c r="Y173" s="69" t="s">
        <v>49</v>
      </c>
      <c r="Z173" s="70" t="s">
        <v>49</v>
      </c>
      <c r="AD173" s="74"/>
      <c r="BA173" s="133" t="s">
        <v>241</v>
      </c>
    </row>
    <row r="174" spans="1:53" x14ac:dyDescent="0.2">
      <c r="A174" s="176"/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7"/>
      <c r="N174" s="173" t="s">
        <v>43</v>
      </c>
      <c r="O174" s="174"/>
      <c r="P174" s="174"/>
      <c r="Q174" s="174"/>
      <c r="R174" s="174"/>
      <c r="S174" s="174"/>
      <c r="T174" s="175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176"/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7"/>
      <c r="N175" s="173" t="s">
        <v>43</v>
      </c>
      <c r="O175" s="174"/>
      <c r="P175" s="174"/>
      <c r="Q175" s="174"/>
      <c r="R175" s="174"/>
      <c r="S175" s="174"/>
      <c r="T175" s="175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16.5" customHeight="1" x14ac:dyDescent="0.25">
      <c r="A176" s="206" t="s">
        <v>243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66"/>
      <c r="Z176" s="66"/>
    </row>
    <row r="177" spans="1:53" ht="14.25" customHeight="1" x14ac:dyDescent="0.25">
      <c r="A177" s="195" t="s">
        <v>86</v>
      </c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67"/>
      <c r="Z177" s="67"/>
    </row>
    <row r="178" spans="1:53" ht="16.5" customHeight="1" x14ac:dyDescent="0.25">
      <c r="A178" s="64" t="s">
        <v>244</v>
      </c>
      <c r="B178" s="64" t="s">
        <v>245</v>
      </c>
      <c r="C178" s="37">
        <v>4301132076</v>
      </c>
      <c r="D178" s="182">
        <v>4607111035721</v>
      </c>
      <c r="E178" s="182"/>
      <c r="F178" s="63">
        <v>0.25</v>
      </c>
      <c r="G178" s="38">
        <v>12</v>
      </c>
      <c r="H178" s="63">
        <v>3</v>
      </c>
      <c r="I178" s="63">
        <v>3.3879999999999999</v>
      </c>
      <c r="J178" s="38">
        <v>70</v>
      </c>
      <c r="K178" s="38" t="s">
        <v>90</v>
      </c>
      <c r="L178" s="39" t="s">
        <v>83</v>
      </c>
      <c r="M178" s="38">
        <v>180</v>
      </c>
      <c r="N178" s="222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4"/>
      <c r="P178" s="184"/>
      <c r="Q178" s="184"/>
      <c r="R178" s="185"/>
      <c r="S178" s="40" t="s">
        <v>49</v>
      </c>
      <c r="T178" s="40" t="s">
        <v>49</v>
      </c>
      <c r="U178" s="41" t="s">
        <v>42</v>
      </c>
      <c r="V178" s="59">
        <v>0</v>
      </c>
      <c r="W178" s="56">
        <f>IFERROR(IF(V178="","",V178),"")</f>
        <v>0</v>
      </c>
      <c r="X178" s="42">
        <f>IFERROR(IF(V178="","",V178*0.01788),"")</f>
        <v>0</v>
      </c>
      <c r="Y178" s="69" t="s">
        <v>49</v>
      </c>
      <c r="Z178" s="70" t="s">
        <v>49</v>
      </c>
      <c r="AD178" s="74"/>
      <c r="BA178" s="134" t="s">
        <v>89</v>
      </c>
    </row>
    <row r="179" spans="1:53" ht="27" customHeight="1" x14ac:dyDescent="0.25">
      <c r="A179" s="64" t="s">
        <v>246</v>
      </c>
      <c r="B179" s="64" t="s">
        <v>247</v>
      </c>
      <c r="C179" s="37">
        <v>4301132079</v>
      </c>
      <c r="D179" s="182">
        <v>4607111038487</v>
      </c>
      <c r="E179" s="182"/>
      <c r="F179" s="63">
        <v>0.25</v>
      </c>
      <c r="G179" s="38">
        <v>12</v>
      </c>
      <c r="H179" s="63">
        <v>3</v>
      </c>
      <c r="I179" s="63">
        <v>3.7360000000000002</v>
      </c>
      <c r="J179" s="38">
        <v>70</v>
      </c>
      <c r="K179" s="38" t="s">
        <v>90</v>
      </c>
      <c r="L179" s="39" t="s">
        <v>83</v>
      </c>
      <c r="M179" s="38">
        <v>180</v>
      </c>
      <c r="N179" s="22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4"/>
      <c r="P179" s="184"/>
      <c r="Q179" s="184"/>
      <c r="R179" s="185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IFERROR(IF(V179="","",V179*0.01788),"")</f>
        <v>0</v>
      </c>
      <c r="Y179" s="69" t="s">
        <v>49</v>
      </c>
      <c r="Z179" s="70" t="s">
        <v>49</v>
      </c>
      <c r="AD179" s="74"/>
      <c r="BA179" s="135" t="s">
        <v>89</v>
      </c>
    </row>
    <row r="180" spans="1:53" x14ac:dyDescent="0.2">
      <c r="A180" s="176"/>
      <c r="B180" s="176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7"/>
      <c r="N180" s="173" t="s">
        <v>43</v>
      </c>
      <c r="O180" s="174"/>
      <c r="P180" s="174"/>
      <c r="Q180" s="174"/>
      <c r="R180" s="174"/>
      <c r="S180" s="174"/>
      <c r="T180" s="175"/>
      <c r="U180" s="43" t="s">
        <v>42</v>
      </c>
      <c r="V180" s="44">
        <f>IFERROR(SUM(V178:V179),"0")</f>
        <v>0</v>
      </c>
      <c r="W180" s="44">
        <f>IFERROR(SUM(W178:W179),"0")</f>
        <v>0</v>
      </c>
      <c r="X180" s="44">
        <f>IFERROR(IF(X178="",0,X178),"0")+IFERROR(IF(X179="",0,X179),"0")</f>
        <v>0</v>
      </c>
      <c r="Y180" s="68"/>
      <c r="Z180" s="68"/>
    </row>
    <row r="181" spans="1:53" x14ac:dyDescent="0.2">
      <c r="A181" s="176"/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7"/>
      <c r="N181" s="173" t="s">
        <v>43</v>
      </c>
      <c r="O181" s="174"/>
      <c r="P181" s="174"/>
      <c r="Q181" s="174"/>
      <c r="R181" s="174"/>
      <c r="S181" s="174"/>
      <c r="T181" s="175"/>
      <c r="U181" s="43" t="s">
        <v>0</v>
      </c>
      <c r="V181" s="44">
        <f>IFERROR(SUMPRODUCT(V178:V179*H178:H179),"0")</f>
        <v>0</v>
      </c>
      <c r="W181" s="44">
        <f>IFERROR(SUMPRODUCT(W178:W179*H178:H179),"0")</f>
        <v>0</v>
      </c>
      <c r="X181" s="43"/>
      <c r="Y181" s="68"/>
      <c r="Z181" s="68"/>
    </row>
    <row r="182" spans="1:53" ht="27.75" customHeight="1" x14ac:dyDescent="0.2">
      <c r="A182" s="205" t="s">
        <v>248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55"/>
      <c r="Z182" s="55"/>
    </row>
    <row r="183" spans="1:53" ht="16.5" customHeight="1" x14ac:dyDescent="0.25">
      <c r="A183" s="206" t="s">
        <v>249</v>
      </c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66"/>
      <c r="Z183" s="66"/>
    </row>
    <row r="184" spans="1:53" ht="14.25" customHeight="1" x14ac:dyDescent="0.25">
      <c r="A184" s="195" t="s">
        <v>80</v>
      </c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67"/>
      <c r="Z184" s="67"/>
    </row>
    <row r="185" spans="1:53" ht="16.5" customHeight="1" x14ac:dyDescent="0.25">
      <c r="A185" s="64" t="s">
        <v>250</v>
      </c>
      <c r="B185" s="64" t="s">
        <v>251</v>
      </c>
      <c r="C185" s="37">
        <v>4301070913</v>
      </c>
      <c r="D185" s="182">
        <v>4607111036957</v>
      </c>
      <c r="E185" s="182"/>
      <c r="F185" s="63">
        <v>0.4</v>
      </c>
      <c r="G185" s="38">
        <v>8</v>
      </c>
      <c r="H185" s="63">
        <v>3.2</v>
      </c>
      <c r="I185" s="63">
        <v>3.44</v>
      </c>
      <c r="J185" s="38">
        <v>144</v>
      </c>
      <c r="K185" s="38" t="s">
        <v>84</v>
      </c>
      <c r="L185" s="39" t="s">
        <v>83</v>
      </c>
      <c r="M185" s="38">
        <v>180</v>
      </c>
      <c r="N185" s="22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4"/>
      <c r="P185" s="184"/>
      <c r="Q185" s="184"/>
      <c r="R185" s="185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IFERROR(IF(V185="","",V185*0.00866),"")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16.5" customHeight="1" x14ac:dyDescent="0.25">
      <c r="A186" s="64" t="s">
        <v>252</v>
      </c>
      <c r="B186" s="64" t="s">
        <v>253</v>
      </c>
      <c r="C186" s="37">
        <v>4301070912</v>
      </c>
      <c r="D186" s="182">
        <v>4607111037213</v>
      </c>
      <c r="E186" s="182"/>
      <c r="F186" s="63">
        <v>0.4</v>
      </c>
      <c r="G186" s="38">
        <v>8</v>
      </c>
      <c r="H186" s="63">
        <v>3.2</v>
      </c>
      <c r="I186" s="63">
        <v>3.44</v>
      </c>
      <c r="J186" s="38">
        <v>144</v>
      </c>
      <c r="K186" s="38" t="s">
        <v>84</v>
      </c>
      <c r="L186" s="39" t="s">
        <v>83</v>
      </c>
      <c r="M186" s="38">
        <v>180</v>
      </c>
      <c r="N186" s="22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4"/>
      <c r="P186" s="184"/>
      <c r="Q186" s="184"/>
      <c r="R186" s="185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IFERROR(IF(V186="","",V186*0.00866),"")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x14ac:dyDescent="0.2">
      <c r="A187" s="176"/>
      <c r="B187" s="176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7"/>
      <c r="N187" s="173" t="s">
        <v>43</v>
      </c>
      <c r="O187" s="174"/>
      <c r="P187" s="174"/>
      <c r="Q187" s="174"/>
      <c r="R187" s="174"/>
      <c r="S187" s="174"/>
      <c r="T187" s="175"/>
      <c r="U187" s="43" t="s">
        <v>42</v>
      </c>
      <c r="V187" s="44">
        <f>IFERROR(SUM(V185:V186),"0")</f>
        <v>0</v>
      </c>
      <c r="W187" s="44">
        <f>IFERROR(SUM(W185:W186),"0")</f>
        <v>0</v>
      </c>
      <c r="X187" s="44">
        <f>IFERROR(IF(X185="",0,X185),"0")+IFERROR(IF(X186="",0,X186),"0")</f>
        <v>0</v>
      </c>
      <c r="Y187" s="68"/>
      <c r="Z187" s="68"/>
    </row>
    <row r="188" spans="1:53" x14ac:dyDescent="0.2">
      <c r="A188" s="176"/>
      <c r="B188" s="176"/>
      <c r="C188" s="176"/>
      <c r="D188" s="176"/>
      <c r="E188" s="176"/>
      <c r="F188" s="176"/>
      <c r="G188" s="176"/>
      <c r="H188" s="176"/>
      <c r="I188" s="176"/>
      <c r="J188" s="176"/>
      <c r="K188" s="176"/>
      <c r="L188" s="176"/>
      <c r="M188" s="177"/>
      <c r="N188" s="173" t="s">
        <v>43</v>
      </c>
      <c r="O188" s="174"/>
      <c r="P188" s="174"/>
      <c r="Q188" s="174"/>
      <c r="R188" s="174"/>
      <c r="S188" s="174"/>
      <c r="T188" s="175"/>
      <c r="U188" s="43" t="s">
        <v>0</v>
      </c>
      <c r="V188" s="44">
        <f>IFERROR(SUMPRODUCT(V185:V186*H185:H186),"0")</f>
        <v>0</v>
      </c>
      <c r="W188" s="44">
        <f>IFERROR(SUMPRODUCT(W185:W186*H185:H186),"0")</f>
        <v>0</v>
      </c>
      <c r="X188" s="43"/>
      <c r="Y188" s="68"/>
      <c r="Z188" s="68"/>
    </row>
    <row r="189" spans="1:53" ht="16.5" customHeight="1" x14ac:dyDescent="0.25">
      <c r="A189" s="206" t="s">
        <v>254</v>
      </c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66"/>
      <c r="Z189" s="66"/>
    </row>
    <row r="190" spans="1:53" ht="14.25" customHeight="1" x14ac:dyDescent="0.25">
      <c r="A190" s="195" t="s">
        <v>80</v>
      </c>
      <c r="B190" s="195"/>
      <c r="C190" s="195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67"/>
      <c r="Z190" s="67"/>
    </row>
    <row r="191" spans="1:53" ht="16.5" customHeight="1" x14ac:dyDescent="0.25">
      <c r="A191" s="64" t="s">
        <v>255</v>
      </c>
      <c r="B191" s="64" t="s">
        <v>256</v>
      </c>
      <c r="C191" s="37">
        <v>4301070948</v>
      </c>
      <c r="D191" s="182">
        <v>4607111037022</v>
      </c>
      <c r="E191" s="182"/>
      <c r="F191" s="63">
        <v>0.7</v>
      </c>
      <c r="G191" s="38">
        <v>8</v>
      </c>
      <c r="H191" s="63">
        <v>5.6</v>
      </c>
      <c r="I191" s="63">
        <v>5.87</v>
      </c>
      <c r="J191" s="38">
        <v>84</v>
      </c>
      <c r="K191" s="38" t="s">
        <v>84</v>
      </c>
      <c r="L191" s="39" t="s">
        <v>83</v>
      </c>
      <c r="M191" s="38">
        <v>180</v>
      </c>
      <c r="N191" s="2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4"/>
      <c r="P191" s="184"/>
      <c r="Q191" s="184"/>
      <c r="R191" s="185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257</v>
      </c>
      <c r="B192" s="64" t="s">
        <v>258</v>
      </c>
      <c r="C192" s="37">
        <v>4301070990</v>
      </c>
      <c r="D192" s="182">
        <v>4607111038494</v>
      </c>
      <c r="E192" s="182"/>
      <c r="F192" s="63">
        <v>0.7</v>
      </c>
      <c r="G192" s="38">
        <v>8</v>
      </c>
      <c r="H192" s="63">
        <v>5.6</v>
      </c>
      <c r="I192" s="63">
        <v>5.87</v>
      </c>
      <c r="J192" s="38">
        <v>84</v>
      </c>
      <c r="K192" s="38" t="s">
        <v>84</v>
      </c>
      <c r="L192" s="39" t="s">
        <v>83</v>
      </c>
      <c r="M192" s="38">
        <v>180</v>
      </c>
      <c r="N192" s="2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4"/>
      <c r="P192" s="184"/>
      <c r="Q192" s="184"/>
      <c r="R192" s="185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259</v>
      </c>
      <c r="B193" s="64" t="s">
        <v>260</v>
      </c>
      <c r="C193" s="37">
        <v>4301070966</v>
      </c>
      <c r="D193" s="182">
        <v>4607111038135</v>
      </c>
      <c r="E193" s="182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84</v>
      </c>
      <c r="L193" s="39" t="s">
        <v>83</v>
      </c>
      <c r="M193" s="38">
        <v>180</v>
      </c>
      <c r="N193" s="2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4"/>
      <c r="P193" s="184"/>
      <c r="Q193" s="184"/>
      <c r="R193" s="185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x14ac:dyDescent="0.2">
      <c r="A194" s="176"/>
      <c r="B194" s="176"/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7"/>
      <c r="N194" s="173" t="s">
        <v>43</v>
      </c>
      <c r="O194" s="174"/>
      <c r="P194" s="174"/>
      <c r="Q194" s="174"/>
      <c r="R194" s="174"/>
      <c r="S194" s="174"/>
      <c r="T194" s="175"/>
      <c r="U194" s="43" t="s">
        <v>42</v>
      </c>
      <c r="V194" s="44">
        <f>IFERROR(SUM(V191:V193),"0")</f>
        <v>0</v>
      </c>
      <c r="W194" s="44">
        <f>IFERROR(SUM(W191:W193),"0")</f>
        <v>0</v>
      </c>
      <c r="X194" s="44">
        <f>IFERROR(IF(X191="",0,X191),"0")+IFERROR(IF(X192="",0,X192),"0")+IFERROR(IF(X193="",0,X193),"0")</f>
        <v>0</v>
      </c>
      <c r="Y194" s="68"/>
      <c r="Z194" s="68"/>
    </row>
    <row r="195" spans="1:53" x14ac:dyDescent="0.2">
      <c r="A195" s="176"/>
      <c r="B195" s="176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7"/>
      <c r="N195" s="173" t="s">
        <v>43</v>
      </c>
      <c r="O195" s="174"/>
      <c r="P195" s="174"/>
      <c r="Q195" s="174"/>
      <c r="R195" s="174"/>
      <c r="S195" s="174"/>
      <c r="T195" s="175"/>
      <c r="U195" s="43" t="s">
        <v>0</v>
      </c>
      <c r="V195" s="44">
        <f>IFERROR(SUMPRODUCT(V191:V193*H191:H193),"0")</f>
        <v>0</v>
      </c>
      <c r="W195" s="44">
        <f>IFERROR(SUMPRODUCT(W191:W193*H191:H193),"0")</f>
        <v>0</v>
      </c>
      <c r="X195" s="43"/>
      <c r="Y195" s="68"/>
      <c r="Z195" s="68"/>
    </row>
    <row r="196" spans="1:53" ht="16.5" customHeight="1" x14ac:dyDescent="0.25">
      <c r="A196" s="206" t="s">
        <v>261</v>
      </c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  <c r="Y196" s="66"/>
      <c r="Z196" s="66"/>
    </row>
    <row r="197" spans="1:53" ht="14.25" customHeight="1" x14ac:dyDescent="0.25">
      <c r="A197" s="195" t="s">
        <v>80</v>
      </c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67"/>
      <c r="Z197" s="67"/>
    </row>
    <row r="198" spans="1:53" ht="27" customHeight="1" x14ac:dyDescent="0.25">
      <c r="A198" s="64" t="s">
        <v>262</v>
      </c>
      <c r="B198" s="64" t="s">
        <v>263</v>
      </c>
      <c r="C198" s="37">
        <v>4301070915</v>
      </c>
      <c r="D198" s="182">
        <v>4607111035882</v>
      </c>
      <c r="E198" s="182"/>
      <c r="F198" s="63">
        <v>0.43</v>
      </c>
      <c r="G198" s="38">
        <v>16</v>
      </c>
      <c r="H198" s="63">
        <v>6.88</v>
      </c>
      <c r="I198" s="63">
        <v>7.19</v>
      </c>
      <c r="J198" s="38">
        <v>84</v>
      </c>
      <c r="K198" s="38" t="s">
        <v>84</v>
      </c>
      <c r="L198" s="39" t="s">
        <v>83</v>
      </c>
      <c r="M198" s="38">
        <v>180</v>
      </c>
      <c r="N198" s="2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8" s="184"/>
      <c r="P198" s="184"/>
      <c r="Q198" s="184"/>
      <c r="R198" s="185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1" t="s">
        <v>70</v>
      </c>
    </row>
    <row r="199" spans="1:53" ht="27" customHeight="1" x14ac:dyDescent="0.25">
      <c r="A199" s="64" t="s">
        <v>264</v>
      </c>
      <c r="B199" s="64" t="s">
        <v>265</v>
      </c>
      <c r="C199" s="37">
        <v>4301070921</v>
      </c>
      <c r="D199" s="182">
        <v>4607111035905</v>
      </c>
      <c r="E199" s="182"/>
      <c r="F199" s="63">
        <v>0.9</v>
      </c>
      <c r="G199" s="38">
        <v>8</v>
      </c>
      <c r="H199" s="63">
        <v>7.2</v>
      </c>
      <c r="I199" s="63">
        <v>7.47</v>
      </c>
      <c r="J199" s="38">
        <v>84</v>
      </c>
      <c r="K199" s="38" t="s">
        <v>84</v>
      </c>
      <c r="L199" s="39" t="s">
        <v>83</v>
      </c>
      <c r="M199" s="38">
        <v>180</v>
      </c>
      <c r="N199" s="21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9" s="184"/>
      <c r="P199" s="184"/>
      <c r="Q199" s="184"/>
      <c r="R199" s="185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27" customHeight="1" x14ac:dyDescent="0.25">
      <c r="A200" s="64" t="s">
        <v>266</v>
      </c>
      <c r="B200" s="64" t="s">
        <v>267</v>
      </c>
      <c r="C200" s="37">
        <v>4301070917</v>
      </c>
      <c r="D200" s="182">
        <v>4607111035912</v>
      </c>
      <c r="E200" s="182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84</v>
      </c>
      <c r="L200" s="39" t="s">
        <v>83</v>
      </c>
      <c r="M200" s="38">
        <v>180</v>
      </c>
      <c r="N200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0" s="184"/>
      <c r="P200" s="184"/>
      <c r="Q200" s="184"/>
      <c r="R200" s="185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27" customHeight="1" x14ac:dyDescent="0.25">
      <c r="A201" s="64" t="s">
        <v>268</v>
      </c>
      <c r="B201" s="64" t="s">
        <v>269</v>
      </c>
      <c r="C201" s="37">
        <v>4301070920</v>
      </c>
      <c r="D201" s="182">
        <v>4607111035929</v>
      </c>
      <c r="E201" s="182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84</v>
      </c>
      <c r="L201" s="39" t="s">
        <v>83</v>
      </c>
      <c r="M201" s="38">
        <v>180</v>
      </c>
      <c r="N201" s="2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1" s="184"/>
      <c r="P201" s="184"/>
      <c r="Q201" s="184"/>
      <c r="R201" s="185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x14ac:dyDescent="0.2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7"/>
      <c r="N202" s="173" t="s">
        <v>43</v>
      </c>
      <c r="O202" s="174"/>
      <c r="P202" s="174"/>
      <c r="Q202" s="174"/>
      <c r="R202" s="174"/>
      <c r="S202" s="174"/>
      <c r="T202" s="175"/>
      <c r="U202" s="43" t="s">
        <v>42</v>
      </c>
      <c r="V202" s="44">
        <f>IFERROR(SUM(V198:V201),"0")</f>
        <v>0</v>
      </c>
      <c r="W202" s="44">
        <f>IFERROR(SUM(W198:W201),"0")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7"/>
      <c r="N203" s="173" t="s">
        <v>43</v>
      </c>
      <c r="O203" s="174"/>
      <c r="P203" s="174"/>
      <c r="Q203" s="174"/>
      <c r="R203" s="174"/>
      <c r="S203" s="174"/>
      <c r="T203" s="175"/>
      <c r="U203" s="43" t="s">
        <v>0</v>
      </c>
      <c r="V203" s="44">
        <f>IFERROR(SUMPRODUCT(V198:V201*H198:H201),"0")</f>
        <v>0</v>
      </c>
      <c r="W203" s="44">
        <f>IFERROR(SUMPRODUCT(W198:W201*H198:H201),"0")</f>
        <v>0</v>
      </c>
      <c r="X203" s="43"/>
      <c r="Y203" s="68"/>
      <c r="Z203" s="68"/>
    </row>
    <row r="204" spans="1:53" ht="16.5" customHeight="1" x14ac:dyDescent="0.25">
      <c r="A204" s="206" t="s">
        <v>270</v>
      </c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66"/>
      <c r="Z204" s="66"/>
    </row>
    <row r="205" spans="1:53" ht="14.25" customHeight="1" x14ac:dyDescent="0.25">
      <c r="A205" s="195" t="s">
        <v>238</v>
      </c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67"/>
      <c r="Z205" s="67"/>
    </row>
    <row r="206" spans="1:53" ht="27" customHeight="1" x14ac:dyDescent="0.25">
      <c r="A206" s="64" t="s">
        <v>271</v>
      </c>
      <c r="B206" s="64" t="s">
        <v>272</v>
      </c>
      <c r="C206" s="37">
        <v>4301051320</v>
      </c>
      <c r="D206" s="182">
        <v>4680115881334</v>
      </c>
      <c r="E206" s="182"/>
      <c r="F206" s="63">
        <v>0.33</v>
      </c>
      <c r="G206" s="38">
        <v>6</v>
      </c>
      <c r="H206" s="63">
        <v>1.98</v>
      </c>
      <c r="I206" s="63">
        <v>2.27</v>
      </c>
      <c r="J206" s="38">
        <v>156</v>
      </c>
      <c r="K206" s="38" t="s">
        <v>84</v>
      </c>
      <c r="L206" s="39" t="s">
        <v>242</v>
      </c>
      <c r="M206" s="38">
        <v>365</v>
      </c>
      <c r="N206" s="2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6" s="184"/>
      <c r="P206" s="184"/>
      <c r="Q206" s="184"/>
      <c r="R206" s="185"/>
      <c r="S206" s="40" t="s">
        <v>49</v>
      </c>
      <c r="T206" s="40" t="s">
        <v>49</v>
      </c>
      <c r="U206" s="41" t="s">
        <v>42</v>
      </c>
      <c r="V206" s="59">
        <v>0</v>
      </c>
      <c r="W206" s="56">
        <f>IFERROR(IF(V206="","",V206),"")</f>
        <v>0</v>
      </c>
      <c r="X206" s="42">
        <f>IFERROR(IF(V206="","",V206*0.00753),"")</f>
        <v>0</v>
      </c>
      <c r="Y206" s="69" t="s">
        <v>49</v>
      </c>
      <c r="Z206" s="70" t="s">
        <v>49</v>
      </c>
      <c r="AD206" s="74"/>
      <c r="BA206" s="145" t="s">
        <v>241</v>
      </c>
    </row>
    <row r="207" spans="1:53" x14ac:dyDescent="0.2">
      <c r="A207" s="176"/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7"/>
      <c r="N207" s="173" t="s">
        <v>43</v>
      </c>
      <c r="O207" s="174"/>
      <c r="P207" s="174"/>
      <c r="Q207" s="174"/>
      <c r="R207" s="174"/>
      <c r="S207" s="174"/>
      <c r="T207" s="175"/>
      <c r="U207" s="43" t="s">
        <v>42</v>
      </c>
      <c r="V207" s="44">
        <f>IFERROR(SUM(V206:V206),"0")</f>
        <v>0</v>
      </c>
      <c r="W207" s="44">
        <f>IFERROR(SUM(W206:W206),"0")</f>
        <v>0</v>
      </c>
      <c r="X207" s="44">
        <f>IFERROR(IF(X206="",0,X206),"0")</f>
        <v>0</v>
      </c>
      <c r="Y207" s="68"/>
      <c r="Z207" s="68"/>
    </row>
    <row r="208" spans="1:53" x14ac:dyDescent="0.2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7"/>
      <c r="N208" s="173" t="s">
        <v>43</v>
      </c>
      <c r="O208" s="174"/>
      <c r="P208" s="174"/>
      <c r="Q208" s="174"/>
      <c r="R208" s="174"/>
      <c r="S208" s="174"/>
      <c r="T208" s="175"/>
      <c r="U208" s="43" t="s">
        <v>0</v>
      </c>
      <c r="V208" s="44">
        <f>IFERROR(SUMPRODUCT(V206:V206*H206:H206),"0")</f>
        <v>0</v>
      </c>
      <c r="W208" s="44">
        <f>IFERROR(SUMPRODUCT(W206:W206*H206:H206),"0")</f>
        <v>0</v>
      </c>
      <c r="X208" s="43"/>
      <c r="Y208" s="68"/>
      <c r="Z208" s="68"/>
    </row>
    <row r="209" spans="1:53" ht="16.5" customHeight="1" x14ac:dyDescent="0.25">
      <c r="A209" s="206" t="s">
        <v>273</v>
      </c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  <c r="Y209" s="66"/>
      <c r="Z209" s="66"/>
    </row>
    <row r="210" spans="1:53" ht="14.25" customHeight="1" x14ac:dyDescent="0.25">
      <c r="A210" s="195" t="s">
        <v>80</v>
      </c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67"/>
      <c r="Z210" s="67"/>
    </row>
    <row r="211" spans="1:53" ht="16.5" customHeight="1" x14ac:dyDescent="0.25">
      <c r="A211" s="64" t="s">
        <v>274</v>
      </c>
      <c r="B211" s="64" t="s">
        <v>275</v>
      </c>
      <c r="C211" s="37">
        <v>4301070874</v>
      </c>
      <c r="D211" s="182">
        <v>4607111035332</v>
      </c>
      <c r="E211" s="182"/>
      <c r="F211" s="63">
        <v>0.43</v>
      </c>
      <c r="G211" s="38">
        <v>16</v>
      </c>
      <c r="H211" s="63">
        <v>6.88</v>
      </c>
      <c r="I211" s="63">
        <v>7.2060000000000004</v>
      </c>
      <c r="J211" s="38">
        <v>84</v>
      </c>
      <c r="K211" s="38" t="s">
        <v>84</v>
      </c>
      <c r="L211" s="39" t="s">
        <v>83</v>
      </c>
      <c r="M211" s="38">
        <v>180</v>
      </c>
      <c r="N211" s="2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1" s="184"/>
      <c r="P211" s="184"/>
      <c r="Q211" s="184"/>
      <c r="R211" s="185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6" t="s">
        <v>70</v>
      </c>
    </row>
    <row r="212" spans="1:53" ht="16.5" customHeight="1" x14ac:dyDescent="0.25">
      <c r="A212" s="64" t="s">
        <v>276</v>
      </c>
      <c r="B212" s="64" t="s">
        <v>277</v>
      </c>
      <c r="C212" s="37">
        <v>4301070873</v>
      </c>
      <c r="D212" s="182">
        <v>4607111035080</v>
      </c>
      <c r="E212" s="182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84</v>
      </c>
      <c r="L212" s="39" t="s">
        <v>83</v>
      </c>
      <c r="M212" s="38">
        <v>180</v>
      </c>
      <c r="N212" s="2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2" s="184"/>
      <c r="P212" s="184"/>
      <c r="Q212" s="184"/>
      <c r="R212" s="185"/>
      <c r="S212" s="40" t="s">
        <v>49</v>
      </c>
      <c r="T212" s="40" t="s">
        <v>49</v>
      </c>
      <c r="U212" s="41" t="s">
        <v>42</v>
      </c>
      <c r="V212" s="59">
        <v>0</v>
      </c>
      <c r="W212" s="56">
        <f>IFERROR(IF(V212="","",V212),"")</f>
        <v>0</v>
      </c>
      <c r="X212" s="42">
        <f>IFERROR(IF(V212="","",V212*0.0155),"")</f>
        <v>0</v>
      </c>
      <c r="Y212" s="69" t="s">
        <v>49</v>
      </c>
      <c r="Z212" s="70" t="s">
        <v>49</v>
      </c>
      <c r="AD212" s="74"/>
      <c r="BA212" s="147" t="s">
        <v>70</v>
      </c>
    </row>
    <row r="213" spans="1:53" x14ac:dyDescent="0.2">
      <c r="A213" s="176"/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7"/>
      <c r="N213" s="173" t="s">
        <v>43</v>
      </c>
      <c r="O213" s="174"/>
      <c r="P213" s="174"/>
      <c r="Q213" s="174"/>
      <c r="R213" s="174"/>
      <c r="S213" s="174"/>
      <c r="T213" s="175"/>
      <c r="U213" s="43" t="s">
        <v>42</v>
      </c>
      <c r="V213" s="44">
        <f>IFERROR(SUM(V211:V212),"0")</f>
        <v>0</v>
      </c>
      <c r="W213" s="44">
        <f>IFERROR(SUM(W211:W212),"0")</f>
        <v>0</v>
      </c>
      <c r="X213" s="44">
        <f>IFERROR(IF(X211="",0,X211),"0")+IFERROR(IF(X212="",0,X212),"0")</f>
        <v>0</v>
      </c>
      <c r="Y213" s="68"/>
      <c r="Z213" s="68"/>
    </row>
    <row r="214" spans="1:53" x14ac:dyDescent="0.2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7"/>
      <c r="N214" s="173" t="s">
        <v>43</v>
      </c>
      <c r="O214" s="174"/>
      <c r="P214" s="174"/>
      <c r="Q214" s="174"/>
      <c r="R214" s="174"/>
      <c r="S214" s="174"/>
      <c r="T214" s="175"/>
      <c r="U214" s="43" t="s">
        <v>0</v>
      </c>
      <c r="V214" s="44">
        <f>IFERROR(SUMPRODUCT(V211:V212*H211:H212),"0")</f>
        <v>0</v>
      </c>
      <c r="W214" s="44">
        <f>IFERROR(SUMPRODUCT(W211:W212*H211:H212),"0")</f>
        <v>0</v>
      </c>
      <c r="X214" s="43"/>
      <c r="Y214" s="68"/>
      <c r="Z214" s="68"/>
    </row>
    <row r="215" spans="1:53" ht="27.75" customHeight="1" x14ac:dyDescent="0.2">
      <c r="A215" s="205" t="s">
        <v>278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55"/>
      <c r="Z215" s="55"/>
    </row>
    <row r="216" spans="1:53" ht="16.5" customHeight="1" x14ac:dyDescent="0.25">
      <c r="A216" s="206" t="s">
        <v>279</v>
      </c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  <c r="W216" s="206"/>
      <c r="X216" s="206"/>
      <c r="Y216" s="66"/>
      <c r="Z216" s="66"/>
    </row>
    <row r="217" spans="1:53" ht="14.25" customHeight="1" x14ac:dyDescent="0.25">
      <c r="A217" s="195" t="s">
        <v>80</v>
      </c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67"/>
      <c r="Z217" s="67"/>
    </row>
    <row r="218" spans="1:53" ht="27" customHeight="1" x14ac:dyDescent="0.25">
      <c r="A218" s="64" t="s">
        <v>280</v>
      </c>
      <c r="B218" s="64" t="s">
        <v>281</v>
      </c>
      <c r="C218" s="37">
        <v>4301070941</v>
      </c>
      <c r="D218" s="182">
        <v>4607111036162</v>
      </c>
      <c r="E218" s="182"/>
      <c r="F218" s="63">
        <v>0.8</v>
      </c>
      <c r="G218" s="38">
        <v>8</v>
      </c>
      <c r="H218" s="63">
        <v>6.4</v>
      </c>
      <c r="I218" s="63">
        <v>6.6811999999999996</v>
      </c>
      <c r="J218" s="38">
        <v>84</v>
      </c>
      <c r="K218" s="38" t="s">
        <v>84</v>
      </c>
      <c r="L218" s="39" t="s">
        <v>83</v>
      </c>
      <c r="M218" s="38">
        <v>90</v>
      </c>
      <c r="N218" s="20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8" s="184"/>
      <c r="P218" s="184"/>
      <c r="Q218" s="184"/>
      <c r="R218" s="185"/>
      <c r="S218" s="40" t="s">
        <v>49</v>
      </c>
      <c r="T218" s="40" t="s">
        <v>49</v>
      </c>
      <c r="U218" s="41" t="s">
        <v>42</v>
      </c>
      <c r="V218" s="59">
        <v>0</v>
      </c>
      <c r="W218" s="56">
        <f>IFERROR(IF(V218="","",V218),"")</f>
        <v>0</v>
      </c>
      <c r="X218" s="42">
        <f>IFERROR(IF(V218="","",V218*0.0155),"")</f>
        <v>0</v>
      </c>
      <c r="Y218" s="69" t="s">
        <v>49</v>
      </c>
      <c r="Z218" s="70" t="s">
        <v>49</v>
      </c>
      <c r="AD218" s="74"/>
      <c r="BA218" s="148" t="s">
        <v>70</v>
      </c>
    </row>
    <row r="219" spans="1:53" x14ac:dyDescent="0.2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7"/>
      <c r="N219" s="173" t="s">
        <v>43</v>
      </c>
      <c r="O219" s="174"/>
      <c r="P219" s="174"/>
      <c r="Q219" s="174"/>
      <c r="R219" s="174"/>
      <c r="S219" s="174"/>
      <c r="T219" s="175"/>
      <c r="U219" s="43" t="s">
        <v>42</v>
      </c>
      <c r="V219" s="44">
        <f>IFERROR(SUM(V218:V218),"0")</f>
        <v>0</v>
      </c>
      <c r="W219" s="44">
        <f>IFERROR(SUM(W218:W218),"0")</f>
        <v>0</v>
      </c>
      <c r="X219" s="44">
        <f>IFERROR(IF(X218="",0,X218),"0")</f>
        <v>0</v>
      </c>
      <c r="Y219" s="68"/>
      <c r="Z219" s="68"/>
    </row>
    <row r="220" spans="1:53" x14ac:dyDescent="0.2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7"/>
      <c r="N220" s="173" t="s">
        <v>43</v>
      </c>
      <c r="O220" s="174"/>
      <c r="P220" s="174"/>
      <c r="Q220" s="174"/>
      <c r="R220" s="174"/>
      <c r="S220" s="174"/>
      <c r="T220" s="175"/>
      <c r="U220" s="43" t="s">
        <v>0</v>
      </c>
      <c r="V220" s="44">
        <f>IFERROR(SUMPRODUCT(V218:V218*H218:H218),"0")</f>
        <v>0</v>
      </c>
      <c r="W220" s="44">
        <f>IFERROR(SUMPRODUCT(W218:W218*H218:H218),"0")</f>
        <v>0</v>
      </c>
      <c r="X220" s="43"/>
      <c r="Y220" s="68"/>
      <c r="Z220" s="68"/>
    </row>
    <row r="221" spans="1:53" ht="27.75" customHeight="1" x14ac:dyDescent="0.2">
      <c r="A221" s="205" t="s">
        <v>282</v>
      </c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55"/>
      <c r="Z221" s="55"/>
    </row>
    <row r="222" spans="1:53" ht="16.5" customHeight="1" x14ac:dyDescent="0.25">
      <c r="A222" s="206" t="s">
        <v>283</v>
      </c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  <c r="W222" s="206"/>
      <c r="X222" s="206"/>
      <c r="Y222" s="66"/>
      <c r="Z222" s="66"/>
    </row>
    <row r="223" spans="1:53" ht="14.25" customHeight="1" x14ac:dyDescent="0.25">
      <c r="A223" s="195" t="s">
        <v>80</v>
      </c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67"/>
      <c r="Z223" s="67"/>
    </row>
    <row r="224" spans="1:53" ht="27" customHeight="1" x14ac:dyDescent="0.25">
      <c r="A224" s="64" t="s">
        <v>284</v>
      </c>
      <c r="B224" s="64" t="s">
        <v>285</v>
      </c>
      <c r="C224" s="37">
        <v>4301070965</v>
      </c>
      <c r="D224" s="182">
        <v>4607111035899</v>
      </c>
      <c r="E224" s="182"/>
      <c r="F224" s="63">
        <v>1</v>
      </c>
      <c r="G224" s="38">
        <v>5</v>
      </c>
      <c r="H224" s="63">
        <v>5</v>
      </c>
      <c r="I224" s="63">
        <v>5.2619999999999996</v>
      </c>
      <c r="J224" s="38">
        <v>84</v>
      </c>
      <c r="K224" s="38" t="s">
        <v>84</v>
      </c>
      <c r="L224" s="39" t="s">
        <v>83</v>
      </c>
      <c r="M224" s="38">
        <v>180</v>
      </c>
      <c r="N224" s="20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4" s="184"/>
      <c r="P224" s="184"/>
      <c r="Q224" s="184"/>
      <c r="R224" s="185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IFERROR(IF(V224="","",V224*0.0155),"")</f>
        <v>0</v>
      </c>
      <c r="Y224" s="69" t="s">
        <v>49</v>
      </c>
      <c r="Z224" s="70" t="s">
        <v>49</v>
      </c>
      <c r="AD224" s="74"/>
      <c r="BA224" s="149" t="s">
        <v>70</v>
      </c>
    </row>
    <row r="225" spans="1:53" x14ac:dyDescent="0.2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7"/>
      <c r="N225" s="173" t="s">
        <v>43</v>
      </c>
      <c r="O225" s="174"/>
      <c r="P225" s="174"/>
      <c r="Q225" s="174"/>
      <c r="R225" s="174"/>
      <c r="S225" s="174"/>
      <c r="T225" s="175"/>
      <c r="U225" s="43" t="s">
        <v>42</v>
      </c>
      <c r="V225" s="44">
        <f>IFERROR(SUM(V224:V224),"0")</f>
        <v>0</v>
      </c>
      <c r="W225" s="44">
        <f>IFERROR(SUM(W224:W224),"0")</f>
        <v>0</v>
      </c>
      <c r="X225" s="44">
        <f>IFERROR(IF(X224="",0,X224),"0")</f>
        <v>0</v>
      </c>
      <c r="Y225" s="68"/>
      <c r="Z225" s="68"/>
    </row>
    <row r="226" spans="1:53" x14ac:dyDescent="0.2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7"/>
      <c r="N226" s="173" t="s">
        <v>43</v>
      </c>
      <c r="O226" s="174"/>
      <c r="P226" s="174"/>
      <c r="Q226" s="174"/>
      <c r="R226" s="174"/>
      <c r="S226" s="174"/>
      <c r="T226" s="175"/>
      <c r="U226" s="43" t="s">
        <v>0</v>
      </c>
      <c r="V226" s="44">
        <f>IFERROR(SUMPRODUCT(V224:V224*H224:H224),"0")</f>
        <v>0</v>
      </c>
      <c r="W226" s="44">
        <f>IFERROR(SUMPRODUCT(W224:W224*H224:H224),"0")</f>
        <v>0</v>
      </c>
      <c r="X226" s="43"/>
      <c r="Y226" s="68"/>
      <c r="Z226" s="68"/>
    </row>
    <row r="227" spans="1:53" ht="16.5" customHeight="1" x14ac:dyDescent="0.25">
      <c r="A227" s="206" t="s">
        <v>286</v>
      </c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66"/>
      <c r="Z227" s="66"/>
    </row>
    <row r="228" spans="1:53" ht="14.25" customHeight="1" x14ac:dyDescent="0.25">
      <c r="A228" s="195" t="s">
        <v>80</v>
      </c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67"/>
      <c r="Z228" s="67"/>
    </row>
    <row r="229" spans="1:53" ht="27" customHeight="1" x14ac:dyDescent="0.25">
      <c r="A229" s="64" t="s">
        <v>287</v>
      </c>
      <c r="B229" s="64" t="s">
        <v>288</v>
      </c>
      <c r="C229" s="37">
        <v>4301070870</v>
      </c>
      <c r="D229" s="182">
        <v>4607111036711</v>
      </c>
      <c r="E229" s="182"/>
      <c r="F229" s="63">
        <v>0.8</v>
      </c>
      <c r="G229" s="38">
        <v>8</v>
      </c>
      <c r="H229" s="63">
        <v>6.4</v>
      </c>
      <c r="I229" s="63">
        <v>6.67</v>
      </c>
      <c r="J229" s="38">
        <v>84</v>
      </c>
      <c r="K229" s="38" t="s">
        <v>84</v>
      </c>
      <c r="L229" s="39" t="s">
        <v>83</v>
      </c>
      <c r="M229" s="38">
        <v>90</v>
      </c>
      <c r="N229" s="2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9" s="184"/>
      <c r="P229" s="184"/>
      <c r="Q229" s="184"/>
      <c r="R229" s="185"/>
      <c r="S229" s="40" t="s">
        <v>49</v>
      </c>
      <c r="T229" s="40" t="s">
        <v>49</v>
      </c>
      <c r="U229" s="41" t="s">
        <v>42</v>
      </c>
      <c r="V229" s="59">
        <v>0</v>
      </c>
      <c r="W229" s="56">
        <f>IFERROR(IF(V229="","",V229),"")</f>
        <v>0</v>
      </c>
      <c r="X229" s="42">
        <f>IFERROR(IF(V229="","",V229*0.0155),"")</f>
        <v>0</v>
      </c>
      <c r="Y229" s="69" t="s">
        <v>49</v>
      </c>
      <c r="Z229" s="70" t="s">
        <v>49</v>
      </c>
      <c r="AD229" s="74"/>
      <c r="BA229" s="150" t="s">
        <v>70</v>
      </c>
    </row>
    <row r="230" spans="1:53" x14ac:dyDescent="0.2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7"/>
      <c r="N230" s="173" t="s">
        <v>43</v>
      </c>
      <c r="O230" s="174"/>
      <c r="P230" s="174"/>
      <c r="Q230" s="174"/>
      <c r="R230" s="174"/>
      <c r="S230" s="174"/>
      <c r="T230" s="175"/>
      <c r="U230" s="43" t="s">
        <v>42</v>
      </c>
      <c r="V230" s="44">
        <f>IFERROR(SUM(V229:V229),"0")</f>
        <v>0</v>
      </c>
      <c r="W230" s="44">
        <f>IFERROR(SUM(W229:W229),"0")</f>
        <v>0</v>
      </c>
      <c r="X230" s="44">
        <f>IFERROR(IF(X229="",0,X229),"0")</f>
        <v>0</v>
      </c>
      <c r="Y230" s="68"/>
      <c r="Z230" s="68"/>
    </row>
    <row r="231" spans="1:53" x14ac:dyDescent="0.2">
      <c r="A231" s="176"/>
      <c r="B231" s="176"/>
      <c r="C231" s="176"/>
      <c r="D231" s="176"/>
      <c r="E231" s="176"/>
      <c r="F231" s="176"/>
      <c r="G231" s="176"/>
      <c r="H231" s="176"/>
      <c r="I231" s="176"/>
      <c r="J231" s="176"/>
      <c r="K231" s="176"/>
      <c r="L231" s="176"/>
      <c r="M231" s="177"/>
      <c r="N231" s="173" t="s">
        <v>43</v>
      </c>
      <c r="O231" s="174"/>
      <c r="P231" s="174"/>
      <c r="Q231" s="174"/>
      <c r="R231" s="174"/>
      <c r="S231" s="174"/>
      <c r="T231" s="175"/>
      <c r="U231" s="43" t="s">
        <v>0</v>
      </c>
      <c r="V231" s="44">
        <f>IFERROR(SUMPRODUCT(V229:V229*H229:H229),"0")</f>
        <v>0</v>
      </c>
      <c r="W231" s="44">
        <f>IFERROR(SUMPRODUCT(W229:W229*H229:H229),"0")</f>
        <v>0</v>
      </c>
      <c r="X231" s="43"/>
      <c r="Y231" s="68"/>
      <c r="Z231" s="68"/>
    </row>
    <row r="232" spans="1:53" ht="27.75" customHeight="1" x14ac:dyDescent="0.2">
      <c r="A232" s="205" t="s">
        <v>289</v>
      </c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55"/>
      <c r="Z232" s="55"/>
    </row>
    <row r="233" spans="1:53" ht="16.5" customHeight="1" x14ac:dyDescent="0.25">
      <c r="A233" s="206" t="s">
        <v>290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66"/>
      <c r="Z233" s="66"/>
    </row>
    <row r="234" spans="1:53" ht="14.25" customHeight="1" x14ac:dyDescent="0.25">
      <c r="A234" s="195" t="s">
        <v>138</v>
      </c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67"/>
      <c r="Z234" s="67"/>
    </row>
    <row r="235" spans="1:53" ht="27" customHeight="1" x14ac:dyDescent="0.25">
      <c r="A235" s="64" t="s">
        <v>291</v>
      </c>
      <c r="B235" s="64" t="s">
        <v>292</v>
      </c>
      <c r="C235" s="37">
        <v>4301131019</v>
      </c>
      <c r="D235" s="182">
        <v>4640242180427</v>
      </c>
      <c r="E235" s="182"/>
      <c r="F235" s="63">
        <v>1.8</v>
      </c>
      <c r="G235" s="38">
        <v>1</v>
      </c>
      <c r="H235" s="63">
        <v>1.8</v>
      </c>
      <c r="I235" s="63">
        <v>1.915</v>
      </c>
      <c r="J235" s="38">
        <v>234</v>
      </c>
      <c r="K235" s="38" t="s">
        <v>130</v>
      </c>
      <c r="L235" s="39" t="s">
        <v>83</v>
      </c>
      <c r="M235" s="38">
        <v>180</v>
      </c>
      <c r="N235" s="207" t="s">
        <v>293</v>
      </c>
      <c r="O235" s="184"/>
      <c r="P235" s="184"/>
      <c r="Q235" s="184"/>
      <c r="R235" s="185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IFERROR(IF(V235="","",V235*0.00502),"")</f>
        <v>0</v>
      </c>
      <c r="Y235" s="69" t="s">
        <v>49</v>
      </c>
      <c r="Z235" s="70" t="s">
        <v>49</v>
      </c>
      <c r="AD235" s="74"/>
      <c r="BA235" s="151" t="s">
        <v>89</v>
      </c>
    </row>
    <row r="236" spans="1:53" x14ac:dyDescent="0.2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7"/>
      <c r="N236" s="173" t="s">
        <v>43</v>
      </c>
      <c r="O236" s="174"/>
      <c r="P236" s="174"/>
      <c r="Q236" s="174"/>
      <c r="R236" s="174"/>
      <c r="S236" s="174"/>
      <c r="T236" s="175"/>
      <c r="U236" s="43" t="s">
        <v>42</v>
      </c>
      <c r="V236" s="44">
        <f>IFERROR(SUM(V235:V235),"0")</f>
        <v>0</v>
      </c>
      <c r="W236" s="44">
        <f>IFERROR(SUM(W235:W235),"0")</f>
        <v>0</v>
      </c>
      <c r="X236" s="44">
        <f>IFERROR(IF(X235="",0,X235),"0")</f>
        <v>0</v>
      </c>
      <c r="Y236" s="68"/>
      <c r="Z236" s="68"/>
    </row>
    <row r="237" spans="1:53" x14ac:dyDescent="0.2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7"/>
      <c r="N237" s="173" t="s">
        <v>43</v>
      </c>
      <c r="O237" s="174"/>
      <c r="P237" s="174"/>
      <c r="Q237" s="174"/>
      <c r="R237" s="174"/>
      <c r="S237" s="174"/>
      <c r="T237" s="175"/>
      <c r="U237" s="43" t="s">
        <v>0</v>
      </c>
      <c r="V237" s="44">
        <f>IFERROR(SUMPRODUCT(V235:V235*H235:H235),"0")</f>
        <v>0</v>
      </c>
      <c r="W237" s="44">
        <f>IFERROR(SUMPRODUCT(W235:W235*H235:H235),"0")</f>
        <v>0</v>
      </c>
      <c r="X237" s="43"/>
      <c r="Y237" s="68"/>
      <c r="Z237" s="68"/>
    </row>
    <row r="238" spans="1:53" ht="14.25" customHeight="1" x14ac:dyDescent="0.25">
      <c r="A238" s="195" t="s">
        <v>86</v>
      </c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67"/>
      <c r="Z238" s="67"/>
    </row>
    <row r="239" spans="1:53" ht="27" customHeight="1" x14ac:dyDescent="0.25">
      <c r="A239" s="64" t="s">
        <v>294</v>
      </c>
      <c r="B239" s="64" t="s">
        <v>295</v>
      </c>
      <c r="C239" s="37">
        <v>4301132080</v>
      </c>
      <c r="D239" s="182">
        <v>4640242180397</v>
      </c>
      <c r="E239" s="182"/>
      <c r="F239" s="63">
        <v>1</v>
      </c>
      <c r="G239" s="38">
        <v>6</v>
      </c>
      <c r="H239" s="63">
        <v>6</v>
      </c>
      <c r="I239" s="63">
        <v>6.26</v>
      </c>
      <c r="J239" s="38">
        <v>84</v>
      </c>
      <c r="K239" s="38" t="s">
        <v>84</v>
      </c>
      <c r="L239" s="39" t="s">
        <v>83</v>
      </c>
      <c r="M239" s="38">
        <v>180</v>
      </c>
      <c r="N239" s="203" t="s">
        <v>296</v>
      </c>
      <c r="O239" s="184"/>
      <c r="P239" s="184"/>
      <c r="Q239" s="184"/>
      <c r="R239" s="185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IFERROR(IF(V239="","",V239*0.0155),"")</f>
        <v>0</v>
      </c>
      <c r="Y239" s="69" t="s">
        <v>49</v>
      </c>
      <c r="Z239" s="70" t="s">
        <v>49</v>
      </c>
      <c r="AD239" s="74"/>
      <c r="BA239" s="152" t="s">
        <v>89</v>
      </c>
    </row>
    <row r="240" spans="1:53" x14ac:dyDescent="0.2">
      <c r="A240" s="176"/>
      <c r="B240" s="176"/>
      <c r="C240" s="176"/>
      <c r="D240" s="176"/>
      <c r="E240" s="176"/>
      <c r="F240" s="176"/>
      <c r="G240" s="176"/>
      <c r="H240" s="176"/>
      <c r="I240" s="176"/>
      <c r="J240" s="176"/>
      <c r="K240" s="176"/>
      <c r="L240" s="176"/>
      <c r="M240" s="177"/>
      <c r="N240" s="173" t="s">
        <v>43</v>
      </c>
      <c r="O240" s="174"/>
      <c r="P240" s="174"/>
      <c r="Q240" s="174"/>
      <c r="R240" s="174"/>
      <c r="S240" s="174"/>
      <c r="T240" s="175"/>
      <c r="U240" s="43" t="s">
        <v>42</v>
      </c>
      <c r="V240" s="44">
        <f>IFERROR(SUM(V239:V239),"0")</f>
        <v>0</v>
      </c>
      <c r="W240" s="44">
        <f>IFERROR(SUM(W239:W239),"0")</f>
        <v>0</v>
      </c>
      <c r="X240" s="44">
        <f>IFERROR(IF(X239="",0,X239),"0")</f>
        <v>0</v>
      </c>
      <c r="Y240" s="68"/>
      <c r="Z240" s="68"/>
    </row>
    <row r="241" spans="1:53" x14ac:dyDescent="0.2">
      <c r="A241" s="176"/>
      <c r="B241" s="176"/>
      <c r="C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7"/>
      <c r="N241" s="173" t="s">
        <v>43</v>
      </c>
      <c r="O241" s="174"/>
      <c r="P241" s="174"/>
      <c r="Q241" s="174"/>
      <c r="R241" s="174"/>
      <c r="S241" s="174"/>
      <c r="T241" s="175"/>
      <c r="U241" s="43" t="s">
        <v>0</v>
      </c>
      <c r="V241" s="44">
        <f>IFERROR(SUMPRODUCT(V239:V239*H239:H239),"0")</f>
        <v>0</v>
      </c>
      <c r="W241" s="44">
        <f>IFERROR(SUMPRODUCT(W239:W239*H239:H239),"0")</f>
        <v>0</v>
      </c>
      <c r="X241" s="43"/>
      <c r="Y241" s="68"/>
      <c r="Z241" s="68"/>
    </row>
    <row r="242" spans="1:53" ht="14.25" customHeight="1" x14ac:dyDescent="0.25">
      <c r="A242" s="195" t="s">
        <v>156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67"/>
      <c r="Z242" s="67"/>
    </row>
    <row r="243" spans="1:53" ht="27" customHeight="1" x14ac:dyDescent="0.25">
      <c r="A243" s="64" t="s">
        <v>297</v>
      </c>
      <c r="B243" s="64" t="s">
        <v>298</v>
      </c>
      <c r="C243" s="37">
        <v>4301136028</v>
      </c>
      <c r="D243" s="182">
        <v>4640242180304</v>
      </c>
      <c r="E243" s="182"/>
      <c r="F243" s="63">
        <v>2.7</v>
      </c>
      <c r="G243" s="38">
        <v>1</v>
      </c>
      <c r="H243" s="63">
        <v>2.7</v>
      </c>
      <c r="I243" s="63">
        <v>2.8906000000000001</v>
      </c>
      <c r="J243" s="38">
        <v>126</v>
      </c>
      <c r="K243" s="38" t="s">
        <v>90</v>
      </c>
      <c r="L243" s="39" t="s">
        <v>83</v>
      </c>
      <c r="M243" s="38">
        <v>180</v>
      </c>
      <c r="N243" s="199" t="s">
        <v>299</v>
      </c>
      <c r="O243" s="184"/>
      <c r="P243" s="184"/>
      <c r="Q243" s="184"/>
      <c r="R243" s="185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3" t="s">
        <v>89</v>
      </c>
    </row>
    <row r="244" spans="1:53" ht="37.5" customHeight="1" x14ac:dyDescent="0.25">
      <c r="A244" s="64" t="s">
        <v>300</v>
      </c>
      <c r="B244" s="64" t="s">
        <v>301</v>
      </c>
      <c r="C244" s="37">
        <v>4301136027</v>
      </c>
      <c r="D244" s="182">
        <v>4640242180298</v>
      </c>
      <c r="E244" s="182"/>
      <c r="F244" s="63">
        <v>2.7</v>
      </c>
      <c r="G244" s="38">
        <v>1</v>
      </c>
      <c r="H244" s="63">
        <v>2.7</v>
      </c>
      <c r="I244" s="63">
        <v>2.8919999999999999</v>
      </c>
      <c r="J244" s="38">
        <v>126</v>
      </c>
      <c r="K244" s="38" t="s">
        <v>90</v>
      </c>
      <c r="L244" s="39" t="s">
        <v>83</v>
      </c>
      <c r="M244" s="38">
        <v>180</v>
      </c>
      <c r="N244" s="200" t="s">
        <v>302</v>
      </c>
      <c r="O244" s="184"/>
      <c r="P244" s="184"/>
      <c r="Q244" s="184"/>
      <c r="R244" s="185"/>
      <c r="S244" s="40" t="s">
        <v>49</v>
      </c>
      <c r="T244" s="40" t="s">
        <v>49</v>
      </c>
      <c r="U244" s="41" t="s">
        <v>42</v>
      </c>
      <c r="V244" s="59">
        <v>0</v>
      </c>
      <c r="W244" s="56">
        <f>IFERROR(IF(V244="","",V244),"")</f>
        <v>0</v>
      </c>
      <c r="X244" s="42">
        <f>IFERROR(IF(V244="","",V244*0.00936),"")</f>
        <v>0</v>
      </c>
      <c r="Y244" s="69" t="s">
        <v>49</v>
      </c>
      <c r="Z244" s="70" t="s">
        <v>49</v>
      </c>
      <c r="AD244" s="74"/>
      <c r="BA244" s="154" t="s">
        <v>89</v>
      </c>
    </row>
    <row r="245" spans="1:53" ht="27" customHeight="1" x14ac:dyDescent="0.25">
      <c r="A245" s="64" t="s">
        <v>303</v>
      </c>
      <c r="B245" s="64" t="s">
        <v>304</v>
      </c>
      <c r="C245" s="37">
        <v>4301136026</v>
      </c>
      <c r="D245" s="182">
        <v>4640242180236</v>
      </c>
      <c r="E245" s="182"/>
      <c r="F245" s="63">
        <v>5</v>
      </c>
      <c r="G245" s="38">
        <v>1</v>
      </c>
      <c r="H245" s="63">
        <v>5</v>
      </c>
      <c r="I245" s="63">
        <v>5.2350000000000003</v>
      </c>
      <c r="J245" s="38">
        <v>84</v>
      </c>
      <c r="K245" s="38" t="s">
        <v>84</v>
      </c>
      <c r="L245" s="39" t="s">
        <v>83</v>
      </c>
      <c r="M245" s="38">
        <v>180</v>
      </c>
      <c r="N245" s="201" t="s">
        <v>305</v>
      </c>
      <c r="O245" s="184"/>
      <c r="P245" s="184"/>
      <c r="Q245" s="184"/>
      <c r="R245" s="185"/>
      <c r="S245" s="40" t="s">
        <v>49</v>
      </c>
      <c r="T245" s="40" t="s">
        <v>49</v>
      </c>
      <c r="U245" s="41" t="s">
        <v>42</v>
      </c>
      <c r="V245" s="59">
        <v>0</v>
      </c>
      <c r="W245" s="56">
        <f>IFERROR(IF(V245="","",V245),"")</f>
        <v>0</v>
      </c>
      <c r="X245" s="42">
        <f>IFERROR(IF(V245="","",V245*0.0155),"")</f>
        <v>0</v>
      </c>
      <c r="Y245" s="69" t="s">
        <v>49</v>
      </c>
      <c r="Z245" s="70" t="s">
        <v>49</v>
      </c>
      <c r="AD245" s="74"/>
      <c r="BA245" s="155" t="s">
        <v>89</v>
      </c>
    </row>
    <row r="246" spans="1:53" ht="27" customHeight="1" x14ac:dyDescent="0.25">
      <c r="A246" s="64" t="s">
        <v>306</v>
      </c>
      <c r="B246" s="64" t="s">
        <v>307</v>
      </c>
      <c r="C246" s="37">
        <v>4301136029</v>
      </c>
      <c r="D246" s="182">
        <v>4640242180410</v>
      </c>
      <c r="E246" s="182"/>
      <c r="F246" s="63">
        <v>2.2400000000000002</v>
      </c>
      <c r="G246" s="38">
        <v>1</v>
      </c>
      <c r="H246" s="63">
        <v>2.2400000000000002</v>
      </c>
      <c r="I246" s="63">
        <v>2.4319999999999999</v>
      </c>
      <c r="J246" s="38">
        <v>126</v>
      </c>
      <c r="K246" s="38" t="s">
        <v>90</v>
      </c>
      <c r="L246" s="39" t="s">
        <v>83</v>
      </c>
      <c r="M246" s="38">
        <v>180</v>
      </c>
      <c r="N246" s="202" t="s">
        <v>308</v>
      </c>
      <c r="O246" s="184"/>
      <c r="P246" s="184"/>
      <c r="Q246" s="184"/>
      <c r="R246" s="185"/>
      <c r="S246" s="40" t="s">
        <v>49</v>
      </c>
      <c r="T246" s="40" t="s">
        <v>49</v>
      </c>
      <c r="U246" s="41" t="s">
        <v>42</v>
      </c>
      <c r="V246" s="59">
        <v>0</v>
      </c>
      <c r="W246" s="56">
        <f>IFERROR(IF(V246="","",V246),"")</f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56" t="s">
        <v>89</v>
      </c>
    </row>
    <row r="247" spans="1:53" x14ac:dyDescent="0.2">
      <c r="A247" s="176"/>
      <c r="B247" s="176"/>
      <c r="C247" s="176"/>
      <c r="D247" s="176"/>
      <c r="E247" s="176"/>
      <c r="F247" s="176"/>
      <c r="G247" s="176"/>
      <c r="H247" s="176"/>
      <c r="I247" s="176"/>
      <c r="J247" s="176"/>
      <c r="K247" s="176"/>
      <c r="L247" s="176"/>
      <c r="M247" s="177"/>
      <c r="N247" s="173" t="s">
        <v>43</v>
      </c>
      <c r="O247" s="174"/>
      <c r="P247" s="174"/>
      <c r="Q247" s="174"/>
      <c r="R247" s="174"/>
      <c r="S247" s="174"/>
      <c r="T247" s="175"/>
      <c r="U247" s="43" t="s">
        <v>42</v>
      </c>
      <c r="V247" s="44">
        <f>IFERROR(SUM(V243:V246),"0")</f>
        <v>0</v>
      </c>
      <c r="W247" s="44">
        <f>IFERROR(SUM(W243:W246),"0")</f>
        <v>0</v>
      </c>
      <c r="X247" s="44">
        <f>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176"/>
      <c r="B248" s="176"/>
      <c r="C248" s="176"/>
      <c r="D248" s="176"/>
      <c r="E248" s="176"/>
      <c r="F248" s="176"/>
      <c r="G248" s="176"/>
      <c r="H248" s="176"/>
      <c r="I248" s="176"/>
      <c r="J248" s="176"/>
      <c r="K248" s="176"/>
      <c r="L248" s="176"/>
      <c r="M248" s="177"/>
      <c r="N248" s="173" t="s">
        <v>43</v>
      </c>
      <c r="O248" s="174"/>
      <c r="P248" s="174"/>
      <c r="Q248" s="174"/>
      <c r="R248" s="174"/>
      <c r="S248" s="174"/>
      <c r="T248" s="175"/>
      <c r="U248" s="43" t="s">
        <v>0</v>
      </c>
      <c r="V248" s="44">
        <f>IFERROR(SUMPRODUCT(V243:V246*H243:H246),"0")</f>
        <v>0</v>
      </c>
      <c r="W248" s="44">
        <f>IFERROR(SUMPRODUCT(W243:W246*H243:H246),"0")</f>
        <v>0</v>
      </c>
      <c r="X248" s="43"/>
      <c r="Y248" s="68"/>
      <c r="Z248" s="68"/>
    </row>
    <row r="249" spans="1:53" ht="14.25" customHeight="1" x14ac:dyDescent="0.25">
      <c r="A249" s="195" t="s">
        <v>134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67"/>
      <c r="Z249" s="67"/>
    </row>
    <row r="250" spans="1:53" ht="27" customHeight="1" x14ac:dyDescent="0.25">
      <c r="A250" s="64" t="s">
        <v>309</v>
      </c>
      <c r="B250" s="64" t="s">
        <v>310</v>
      </c>
      <c r="C250" s="37">
        <v>4301135191</v>
      </c>
      <c r="D250" s="182">
        <v>4640242180373</v>
      </c>
      <c r="E250" s="182"/>
      <c r="F250" s="63">
        <v>3</v>
      </c>
      <c r="G250" s="38">
        <v>1</v>
      </c>
      <c r="H250" s="63">
        <v>3</v>
      </c>
      <c r="I250" s="63">
        <v>3.1920000000000002</v>
      </c>
      <c r="J250" s="38">
        <v>126</v>
      </c>
      <c r="K250" s="38" t="s">
        <v>90</v>
      </c>
      <c r="L250" s="39" t="s">
        <v>83</v>
      </c>
      <c r="M250" s="38">
        <v>180</v>
      </c>
      <c r="N250" s="196" t="s">
        <v>311</v>
      </c>
      <c r="O250" s="184"/>
      <c r="P250" s="184"/>
      <c r="Q250" s="184"/>
      <c r="R250" s="185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ref="W250:W262" si="4">IFERROR(IF(V250="","",V250),"")</f>
        <v>0</v>
      </c>
      <c r="X250" s="42">
        <f t="shared" ref="X250:X255" si="5">IFERROR(IF(V250="","",V250*0.00936),"")</f>
        <v>0</v>
      </c>
      <c r="Y250" s="69" t="s">
        <v>49</v>
      </c>
      <c r="Z250" s="70" t="s">
        <v>49</v>
      </c>
      <c r="AD250" s="74"/>
      <c r="BA250" s="157" t="s">
        <v>89</v>
      </c>
    </row>
    <row r="251" spans="1:53" ht="27" customHeight="1" x14ac:dyDescent="0.25">
      <c r="A251" s="64" t="s">
        <v>312</v>
      </c>
      <c r="B251" s="64" t="s">
        <v>313</v>
      </c>
      <c r="C251" s="37">
        <v>4301135195</v>
      </c>
      <c r="D251" s="182">
        <v>4640242180366</v>
      </c>
      <c r="E251" s="182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90</v>
      </c>
      <c r="L251" s="39" t="s">
        <v>83</v>
      </c>
      <c r="M251" s="38">
        <v>180</v>
      </c>
      <c r="N251" s="197" t="s">
        <v>314</v>
      </c>
      <c r="O251" s="184"/>
      <c r="P251" s="184"/>
      <c r="Q251" s="184"/>
      <c r="R251" s="185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8" t="s">
        <v>89</v>
      </c>
    </row>
    <row r="252" spans="1:53" ht="27" customHeight="1" x14ac:dyDescent="0.25">
      <c r="A252" s="64" t="s">
        <v>315</v>
      </c>
      <c r="B252" s="64" t="s">
        <v>316</v>
      </c>
      <c r="C252" s="37">
        <v>4301135188</v>
      </c>
      <c r="D252" s="182">
        <v>4640242180335</v>
      </c>
      <c r="E252" s="182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90</v>
      </c>
      <c r="L252" s="39" t="s">
        <v>83</v>
      </c>
      <c r="M252" s="38">
        <v>180</v>
      </c>
      <c r="N252" s="198" t="s">
        <v>317</v>
      </c>
      <c r="O252" s="184"/>
      <c r="P252" s="184"/>
      <c r="Q252" s="184"/>
      <c r="R252" s="185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 t="shared" si="5"/>
        <v>0</v>
      </c>
      <c r="Y252" s="69" t="s">
        <v>49</v>
      </c>
      <c r="Z252" s="70" t="s">
        <v>49</v>
      </c>
      <c r="AD252" s="74"/>
      <c r="BA252" s="159" t="s">
        <v>89</v>
      </c>
    </row>
    <row r="253" spans="1:53" ht="27" customHeight="1" x14ac:dyDescent="0.25">
      <c r="A253" s="64" t="s">
        <v>318</v>
      </c>
      <c r="B253" s="64" t="s">
        <v>319</v>
      </c>
      <c r="C253" s="37">
        <v>4301135189</v>
      </c>
      <c r="D253" s="182">
        <v>4640242180342</v>
      </c>
      <c r="E253" s="182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90</v>
      </c>
      <c r="L253" s="39" t="s">
        <v>83</v>
      </c>
      <c r="M253" s="38">
        <v>180</v>
      </c>
      <c r="N253" s="190" t="s">
        <v>320</v>
      </c>
      <c r="O253" s="184"/>
      <c r="P253" s="184"/>
      <c r="Q253" s="184"/>
      <c r="R253" s="185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 t="shared" si="5"/>
        <v>0</v>
      </c>
      <c r="Y253" s="69" t="s">
        <v>49</v>
      </c>
      <c r="Z253" s="70" t="s">
        <v>49</v>
      </c>
      <c r="AD253" s="74"/>
      <c r="BA253" s="160" t="s">
        <v>89</v>
      </c>
    </row>
    <row r="254" spans="1:53" ht="27" customHeight="1" x14ac:dyDescent="0.25">
      <c r="A254" s="64" t="s">
        <v>321</v>
      </c>
      <c r="B254" s="64" t="s">
        <v>322</v>
      </c>
      <c r="C254" s="37">
        <v>4301135190</v>
      </c>
      <c r="D254" s="182">
        <v>4640242180359</v>
      </c>
      <c r="E254" s="182"/>
      <c r="F254" s="63">
        <v>3.7</v>
      </c>
      <c r="G254" s="38">
        <v>1</v>
      </c>
      <c r="H254" s="63">
        <v>3.7</v>
      </c>
      <c r="I254" s="63">
        <v>3.8919999999999999</v>
      </c>
      <c r="J254" s="38">
        <v>126</v>
      </c>
      <c r="K254" s="38" t="s">
        <v>90</v>
      </c>
      <c r="L254" s="39" t="s">
        <v>83</v>
      </c>
      <c r="M254" s="38">
        <v>180</v>
      </c>
      <c r="N254" s="191" t="s">
        <v>323</v>
      </c>
      <c r="O254" s="184"/>
      <c r="P254" s="184"/>
      <c r="Q254" s="184"/>
      <c r="R254" s="185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 t="shared" si="5"/>
        <v>0</v>
      </c>
      <c r="Y254" s="69" t="s">
        <v>49</v>
      </c>
      <c r="Z254" s="70" t="s">
        <v>49</v>
      </c>
      <c r="AD254" s="74"/>
      <c r="BA254" s="161" t="s">
        <v>89</v>
      </c>
    </row>
    <row r="255" spans="1:53" ht="27" customHeight="1" x14ac:dyDescent="0.25">
      <c r="A255" s="64" t="s">
        <v>324</v>
      </c>
      <c r="B255" s="64" t="s">
        <v>325</v>
      </c>
      <c r="C255" s="37">
        <v>4301135187</v>
      </c>
      <c r="D255" s="182">
        <v>4640242180328</v>
      </c>
      <c r="E255" s="182"/>
      <c r="F255" s="63">
        <v>3.5</v>
      </c>
      <c r="G255" s="38">
        <v>1</v>
      </c>
      <c r="H255" s="63">
        <v>3.5</v>
      </c>
      <c r="I255" s="63">
        <v>3.6920000000000002</v>
      </c>
      <c r="J255" s="38">
        <v>126</v>
      </c>
      <c r="K255" s="38" t="s">
        <v>90</v>
      </c>
      <c r="L255" s="39" t="s">
        <v>83</v>
      </c>
      <c r="M255" s="38">
        <v>180</v>
      </c>
      <c r="N255" s="192" t="s">
        <v>326</v>
      </c>
      <c r="O255" s="184"/>
      <c r="P255" s="184"/>
      <c r="Q255" s="184"/>
      <c r="R255" s="185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 t="shared" si="5"/>
        <v>0</v>
      </c>
      <c r="Y255" s="69" t="s">
        <v>49</v>
      </c>
      <c r="Z255" s="70" t="s">
        <v>49</v>
      </c>
      <c r="AD255" s="74"/>
      <c r="BA255" s="162" t="s">
        <v>89</v>
      </c>
    </row>
    <row r="256" spans="1:53" ht="27" customHeight="1" x14ac:dyDescent="0.25">
      <c r="A256" s="64" t="s">
        <v>327</v>
      </c>
      <c r="B256" s="64" t="s">
        <v>328</v>
      </c>
      <c r="C256" s="37">
        <v>4301135186</v>
      </c>
      <c r="D256" s="182">
        <v>4640242180311</v>
      </c>
      <c r="E256" s="182"/>
      <c r="F256" s="63">
        <v>5.5</v>
      </c>
      <c r="G256" s="38">
        <v>1</v>
      </c>
      <c r="H256" s="63">
        <v>5.5</v>
      </c>
      <c r="I256" s="63">
        <v>5.7350000000000003</v>
      </c>
      <c r="J256" s="38">
        <v>84</v>
      </c>
      <c r="K256" s="38" t="s">
        <v>84</v>
      </c>
      <c r="L256" s="39" t="s">
        <v>83</v>
      </c>
      <c r="M256" s="38">
        <v>180</v>
      </c>
      <c r="N256" s="193" t="s">
        <v>329</v>
      </c>
      <c r="O256" s="184"/>
      <c r="P256" s="184"/>
      <c r="Q256" s="184"/>
      <c r="R256" s="185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IFERROR(IF(V256="","",V256*0.0155),"")</f>
        <v>0</v>
      </c>
      <c r="Y256" s="69" t="s">
        <v>49</v>
      </c>
      <c r="Z256" s="70" t="s">
        <v>49</v>
      </c>
      <c r="AD256" s="74"/>
      <c r="BA256" s="163" t="s">
        <v>89</v>
      </c>
    </row>
    <row r="257" spans="1:53" ht="27" customHeight="1" x14ac:dyDescent="0.25">
      <c r="A257" s="64" t="s">
        <v>330</v>
      </c>
      <c r="B257" s="64" t="s">
        <v>331</v>
      </c>
      <c r="C257" s="37">
        <v>4301135194</v>
      </c>
      <c r="D257" s="182">
        <v>4640242180380</v>
      </c>
      <c r="E257" s="182"/>
      <c r="F257" s="63">
        <v>1.8</v>
      </c>
      <c r="G257" s="38">
        <v>1</v>
      </c>
      <c r="H257" s="63">
        <v>1.8</v>
      </c>
      <c r="I257" s="63">
        <v>1.9119999999999999</v>
      </c>
      <c r="J257" s="38">
        <v>234</v>
      </c>
      <c r="K257" s="38" t="s">
        <v>130</v>
      </c>
      <c r="L257" s="39" t="s">
        <v>83</v>
      </c>
      <c r="M257" s="38">
        <v>180</v>
      </c>
      <c r="N257" s="194" t="s">
        <v>332</v>
      </c>
      <c r="O257" s="184"/>
      <c r="P257" s="184"/>
      <c r="Q257" s="184"/>
      <c r="R257" s="185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IFERROR(IF(V257="","",V257*0.00502),"")</f>
        <v>0</v>
      </c>
      <c r="Y257" s="69" t="s">
        <v>49</v>
      </c>
      <c r="Z257" s="70" t="s">
        <v>49</v>
      </c>
      <c r="AD257" s="74"/>
      <c r="BA257" s="164" t="s">
        <v>89</v>
      </c>
    </row>
    <row r="258" spans="1:53" ht="27" customHeight="1" x14ac:dyDescent="0.25">
      <c r="A258" s="64" t="s">
        <v>333</v>
      </c>
      <c r="B258" s="64" t="s">
        <v>334</v>
      </c>
      <c r="C258" s="37">
        <v>4301135192</v>
      </c>
      <c r="D258" s="182">
        <v>4640242180380</v>
      </c>
      <c r="E258" s="182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90</v>
      </c>
      <c r="L258" s="39" t="s">
        <v>83</v>
      </c>
      <c r="M258" s="38">
        <v>180</v>
      </c>
      <c r="N258" s="183" t="s">
        <v>335</v>
      </c>
      <c r="O258" s="184"/>
      <c r="P258" s="184"/>
      <c r="Q258" s="184"/>
      <c r="R258" s="185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IFERROR(IF(V258="","",V258*0.00936),"")</f>
        <v>0</v>
      </c>
      <c r="Y258" s="69" t="s">
        <v>49</v>
      </c>
      <c r="Z258" s="70" t="s">
        <v>49</v>
      </c>
      <c r="AD258" s="74"/>
      <c r="BA258" s="165" t="s">
        <v>89</v>
      </c>
    </row>
    <row r="259" spans="1:53" ht="27" customHeight="1" x14ac:dyDescent="0.25">
      <c r="A259" s="64" t="s">
        <v>336</v>
      </c>
      <c r="B259" s="64" t="s">
        <v>337</v>
      </c>
      <c r="C259" s="37">
        <v>4301135193</v>
      </c>
      <c r="D259" s="182">
        <v>4640242180403</v>
      </c>
      <c r="E259" s="182"/>
      <c r="F259" s="63">
        <v>3</v>
      </c>
      <c r="G259" s="38">
        <v>1</v>
      </c>
      <c r="H259" s="63">
        <v>3</v>
      </c>
      <c r="I259" s="63">
        <v>3.1920000000000002</v>
      </c>
      <c r="J259" s="38">
        <v>126</v>
      </c>
      <c r="K259" s="38" t="s">
        <v>90</v>
      </c>
      <c r="L259" s="39" t="s">
        <v>83</v>
      </c>
      <c r="M259" s="38">
        <v>180</v>
      </c>
      <c r="N259" s="186" t="s">
        <v>338</v>
      </c>
      <c r="O259" s="184"/>
      <c r="P259" s="184"/>
      <c r="Q259" s="184"/>
      <c r="R259" s="185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IFERROR(IF(V259="","",V259*0.00936),"")</f>
        <v>0</v>
      </c>
      <c r="Y259" s="69" t="s">
        <v>49</v>
      </c>
      <c r="Z259" s="70" t="s">
        <v>49</v>
      </c>
      <c r="AD259" s="74"/>
      <c r="BA259" s="166" t="s">
        <v>89</v>
      </c>
    </row>
    <row r="260" spans="1:53" ht="27" customHeight="1" x14ac:dyDescent="0.25">
      <c r="A260" s="64" t="s">
        <v>339</v>
      </c>
      <c r="B260" s="64" t="s">
        <v>340</v>
      </c>
      <c r="C260" s="37">
        <v>4301135153</v>
      </c>
      <c r="D260" s="182">
        <v>4607111037480</v>
      </c>
      <c r="E260" s="182"/>
      <c r="F260" s="63">
        <v>1</v>
      </c>
      <c r="G260" s="38">
        <v>4</v>
      </c>
      <c r="H260" s="63">
        <v>4</v>
      </c>
      <c r="I260" s="63">
        <v>4.2724000000000002</v>
      </c>
      <c r="J260" s="38">
        <v>84</v>
      </c>
      <c r="K260" s="38" t="s">
        <v>84</v>
      </c>
      <c r="L260" s="39" t="s">
        <v>83</v>
      </c>
      <c r="M260" s="38">
        <v>180</v>
      </c>
      <c r="N260" s="18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0" s="184"/>
      <c r="P260" s="184"/>
      <c r="Q260" s="184"/>
      <c r="R260" s="185"/>
      <c r="S260" s="40" t="s">
        <v>49</v>
      </c>
      <c r="T260" s="40" t="s">
        <v>49</v>
      </c>
      <c r="U260" s="41" t="s">
        <v>42</v>
      </c>
      <c r="V260" s="59">
        <v>0</v>
      </c>
      <c r="W260" s="56">
        <f t="shared" si="4"/>
        <v>0</v>
      </c>
      <c r="X260" s="42">
        <f>IFERROR(IF(V260="","",V260*0.0155),"")</f>
        <v>0</v>
      </c>
      <c r="Y260" s="69" t="s">
        <v>49</v>
      </c>
      <c r="Z260" s="70" t="s">
        <v>49</v>
      </c>
      <c r="AD260" s="74"/>
      <c r="BA260" s="167" t="s">
        <v>89</v>
      </c>
    </row>
    <row r="261" spans="1:53" ht="27" customHeight="1" x14ac:dyDescent="0.25">
      <c r="A261" s="64" t="s">
        <v>341</v>
      </c>
      <c r="B261" s="64" t="s">
        <v>342</v>
      </c>
      <c r="C261" s="37">
        <v>4301135152</v>
      </c>
      <c r="D261" s="182">
        <v>4607111037473</v>
      </c>
      <c r="E261" s="182"/>
      <c r="F261" s="63">
        <v>1</v>
      </c>
      <c r="G261" s="38">
        <v>4</v>
      </c>
      <c r="H261" s="63">
        <v>4</v>
      </c>
      <c r="I261" s="63">
        <v>4.2300000000000004</v>
      </c>
      <c r="J261" s="38">
        <v>84</v>
      </c>
      <c r="K261" s="38" t="s">
        <v>84</v>
      </c>
      <c r="L261" s="39" t="s">
        <v>83</v>
      </c>
      <c r="M261" s="38">
        <v>180</v>
      </c>
      <c r="N261" s="18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1" s="184"/>
      <c r="P261" s="184"/>
      <c r="Q261" s="184"/>
      <c r="R261" s="185"/>
      <c r="S261" s="40" t="s">
        <v>49</v>
      </c>
      <c r="T261" s="40" t="s">
        <v>49</v>
      </c>
      <c r="U261" s="41" t="s">
        <v>42</v>
      </c>
      <c r="V261" s="59">
        <v>0</v>
      </c>
      <c r="W261" s="56">
        <f t="shared" si="4"/>
        <v>0</v>
      </c>
      <c r="X261" s="42">
        <f>IFERROR(IF(V261="","",V261*0.0155),"")</f>
        <v>0</v>
      </c>
      <c r="Y261" s="69" t="s">
        <v>49</v>
      </c>
      <c r="Z261" s="70" t="s">
        <v>49</v>
      </c>
      <c r="AD261" s="74"/>
      <c r="BA261" s="168" t="s">
        <v>89</v>
      </c>
    </row>
    <row r="262" spans="1:53" ht="27" customHeight="1" x14ac:dyDescent="0.25">
      <c r="A262" s="64" t="s">
        <v>343</v>
      </c>
      <c r="B262" s="64" t="s">
        <v>344</v>
      </c>
      <c r="C262" s="37">
        <v>4301135198</v>
      </c>
      <c r="D262" s="182">
        <v>4640242180663</v>
      </c>
      <c r="E262" s="182"/>
      <c r="F262" s="63">
        <v>0.9</v>
      </c>
      <c r="G262" s="38">
        <v>4</v>
      </c>
      <c r="H262" s="63">
        <v>3.6</v>
      </c>
      <c r="I262" s="63">
        <v>3.83</v>
      </c>
      <c r="J262" s="38">
        <v>84</v>
      </c>
      <c r="K262" s="38" t="s">
        <v>84</v>
      </c>
      <c r="L262" s="39" t="s">
        <v>83</v>
      </c>
      <c r="M262" s="38">
        <v>180</v>
      </c>
      <c r="N262" s="189" t="s">
        <v>345</v>
      </c>
      <c r="O262" s="184"/>
      <c r="P262" s="184"/>
      <c r="Q262" s="184"/>
      <c r="R262" s="185"/>
      <c r="S262" s="40" t="s">
        <v>49</v>
      </c>
      <c r="T262" s="40" t="s">
        <v>49</v>
      </c>
      <c r="U262" s="41" t="s">
        <v>42</v>
      </c>
      <c r="V262" s="59">
        <v>0</v>
      </c>
      <c r="W262" s="56">
        <f t="shared" si="4"/>
        <v>0</v>
      </c>
      <c r="X262" s="42">
        <f>IFERROR(IF(V262="","",V262*0.0155),"")</f>
        <v>0</v>
      </c>
      <c r="Y262" s="69" t="s">
        <v>49</v>
      </c>
      <c r="Z262" s="70" t="s">
        <v>49</v>
      </c>
      <c r="AD262" s="74"/>
      <c r="BA262" s="169" t="s">
        <v>89</v>
      </c>
    </row>
    <row r="263" spans="1:53" x14ac:dyDescent="0.2">
      <c r="A263" s="176"/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77"/>
      <c r="N263" s="173" t="s">
        <v>43</v>
      </c>
      <c r="O263" s="174"/>
      <c r="P263" s="174"/>
      <c r="Q263" s="174"/>
      <c r="R263" s="174"/>
      <c r="S263" s="174"/>
      <c r="T263" s="175"/>
      <c r="U263" s="43" t="s">
        <v>42</v>
      </c>
      <c r="V263" s="44">
        <f>IFERROR(SUM(V250:V262),"0")</f>
        <v>0</v>
      </c>
      <c r="W263" s="44">
        <f>IFERROR(SUM(W250:W262),"0")</f>
        <v>0</v>
      </c>
      <c r="X263" s="44">
        <f>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176"/>
      <c r="B264" s="176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77"/>
      <c r="N264" s="173" t="s">
        <v>43</v>
      </c>
      <c r="O264" s="174"/>
      <c r="P264" s="174"/>
      <c r="Q264" s="174"/>
      <c r="R264" s="174"/>
      <c r="S264" s="174"/>
      <c r="T264" s="175"/>
      <c r="U264" s="43" t="s">
        <v>0</v>
      </c>
      <c r="V264" s="44">
        <f>IFERROR(SUMPRODUCT(V250:V262*H250:H262),"0")</f>
        <v>0</v>
      </c>
      <c r="W264" s="44">
        <f>IFERROR(SUMPRODUCT(W250:W262*H250:H262),"0")</f>
        <v>0</v>
      </c>
      <c r="X264" s="43"/>
      <c r="Y264" s="68"/>
      <c r="Z264" s="68"/>
    </row>
    <row r="265" spans="1:53" ht="15" customHeight="1" x14ac:dyDescent="0.2">
      <c r="A265" s="176"/>
      <c r="B265" s="176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81"/>
      <c r="N265" s="178" t="s">
        <v>36</v>
      </c>
      <c r="O265" s="179"/>
      <c r="P265" s="179"/>
      <c r="Q265" s="179"/>
      <c r="R265" s="179"/>
      <c r="S265" s="179"/>
      <c r="T265" s="180"/>
      <c r="U265" s="43" t="s">
        <v>0</v>
      </c>
      <c r="V265" s="44">
        <f>IFERROR(V24+V33+V41+V47+V57+V63+V68+V74+V84+V91+V99+V105+V110+V118+V123+V129+V134+V140+V145+V153+V158+V165+V170+V175+V181+V188+V195+V203+V208+V214+V220+V226+V231+V237+V241+V248+V264,"0")</f>
        <v>0</v>
      </c>
      <c r="W265" s="44">
        <f>IFERROR(W24+W33+W41+W47+W57+W63+W68+W74+W84+W91+W99+W105+W110+W118+W123+W129+W134+W140+W145+W153+W158+W165+W170+W175+W181+W188+W195+W203+W208+W214+W220+W226+W231+W237+W241+W248+W264,"0")</f>
        <v>0</v>
      </c>
      <c r="X265" s="43"/>
      <c r="Y265" s="68"/>
      <c r="Z265" s="68"/>
    </row>
    <row r="266" spans="1:53" x14ac:dyDescent="0.2">
      <c r="A266" s="176"/>
      <c r="B266" s="176"/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81"/>
      <c r="N266" s="178" t="s">
        <v>37</v>
      </c>
      <c r="O266" s="179"/>
      <c r="P266" s="179"/>
      <c r="Q266" s="179"/>
      <c r="R266" s="179"/>
      <c r="S266" s="179"/>
      <c r="T266" s="180"/>
      <c r="U266" s="43" t="s">
        <v>0</v>
      </c>
      <c r="V26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206*I206,"0")+IFERROR(V211*I211,"0")+IFERROR(V212*I212,"0")+IFERROR(V218*I218,"0")+IFERROR(V224*I224,"0")+IFERROR(V229*I229,"0")+IFERROR(V235*I235,"0")+IFERROR(V239*I239,"0")+IFERROR(V243*I243,"0")+IFERROR(V244*I244,"0")+IFERROR(V245*I245,"0")+IFERROR(V246*I246,"0")+IFERROR(V250*I250,"0")+IFERROR(V251*I251,"0")+IFERROR(V252*I252,"0")+IFERROR(V253*I253,"0")+IFERROR(V254*I254,"0")+IFERROR(V255*I255,"0")+IFERROR(V256*I256,"0")+IFERROR(V257*I257,"0")+IFERROR(V258*I258,"0")+IFERROR(V259*I259,"0")+IFERROR(V260*I260,"0")+IFERROR(V261*I261,"0")+IFERROR(V262*I262,"0"),"0")</f>
        <v>0</v>
      </c>
      <c r="W26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206*I206,"0")+IFERROR(W211*I211,"0")+IFERROR(W212*I212,"0")+IFERROR(W218*I218,"0")+IFERROR(W224*I224,"0")+IFERROR(W229*I229,"0")+IFERROR(W235*I235,"0")+IFERROR(W239*I239,"0")+IFERROR(W243*I243,"0")+IFERROR(W244*I244,"0")+IFERROR(W245*I245,"0")+IFERROR(W246*I246,"0")+IFERROR(W250*I250,"0")+IFERROR(W251*I251,"0")+IFERROR(W252*I252,"0")+IFERROR(W253*I253,"0")+IFERROR(W254*I254,"0")+IFERROR(W255*I255,"0")+IFERROR(W256*I256,"0")+IFERROR(W257*I257,"0")+IFERROR(W258*I258,"0")+IFERROR(W259*I259,"0")+IFERROR(W260*I260,"0")+IFERROR(W261*I261,"0")+IFERROR(W262*I262,"0"),"0")</f>
        <v>0</v>
      </c>
      <c r="X266" s="43"/>
      <c r="Y266" s="68"/>
      <c r="Z266" s="68"/>
    </row>
    <row r="267" spans="1:53" x14ac:dyDescent="0.2">
      <c r="A267" s="176"/>
      <c r="B267" s="176"/>
      <c r="C267" s="176"/>
      <c r="D267" s="176"/>
      <c r="E267" s="176"/>
      <c r="F267" s="176"/>
      <c r="G267" s="176"/>
      <c r="H267" s="176"/>
      <c r="I267" s="176"/>
      <c r="J267" s="176"/>
      <c r="K267" s="176"/>
      <c r="L267" s="176"/>
      <c r="M267" s="181"/>
      <c r="N267" s="178" t="s">
        <v>38</v>
      </c>
      <c r="O267" s="179"/>
      <c r="P267" s="179"/>
      <c r="Q267" s="179"/>
      <c r="R267" s="179"/>
      <c r="S267" s="179"/>
      <c r="T267" s="180"/>
      <c r="U267" s="43" t="s">
        <v>23</v>
      </c>
      <c r="V26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206/J206,"0")+IFERROR(V211/J211,"0")+IFERROR(V212/J212,"0")+IFERROR(V218/J218,"0")+IFERROR(V224/J224,"0")+IFERROR(V229/J229,"0")+IFERROR(V235/J235,"0")+IFERROR(V239/J239,"0")+IFERROR(V243/J243,"0")+IFERROR(V244/J244,"0")+IFERROR(V245/J245,"0")+IFERROR(V246/J246,"0")+IFERROR(V250/J250,"0")+IFERROR(V251/J251,"0")+IFERROR(V252/J252,"0")+IFERROR(V253/J253,"0")+IFERROR(V254/J254,"0")+IFERROR(V255/J255,"0")+IFERROR(V256/J256,"0")+IFERROR(V257/J257,"0")+IFERROR(V258/J258,"0")+IFERROR(V259/J259,"0")+IFERROR(V260/J260,"0")+IFERROR(V261/J261,"0")+IFERROR(V262/J262,"0"),0)</f>
        <v>0</v>
      </c>
      <c r="W26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206/J206,"0")+IFERROR(W211/J211,"0")+IFERROR(W212/J212,"0")+IFERROR(W218/J218,"0")+IFERROR(W224/J224,"0")+IFERROR(W229/J229,"0")+IFERROR(W235/J235,"0")+IFERROR(W239/J239,"0")+IFERROR(W243/J243,"0")+IFERROR(W244/J244,"0")+IFERROR(W245/J245,"0")+IFERROR(W246/J246,"0")+IFERROR(W250/J250,"0")+IFERROR(W251/J251,"0")+IFERROR(W252/J252,"0")+IFERROR(W253/J253,"0")+IFERROR(W254/J254,"0")+IFERROR(W255/J255,"0")+IFERROR(W256/J256,"0")+IFERROR(W257/J257,"0")+IFERROR(W258/J258,"0")+IFERROR(W259/J259,"0")+IFERROR(W260/J260,"0")+IFERROR(W261/J261,"0")+IFERROR(W262/J262,"0"),0)</f>
        <v>0</v>
      </c>
      <c r="X267" s="43"/>
      <c r="Y267" s="68"/>
      <c r="Z267" s="68"/>
    </row>
    <row r="268" spans="1:53" x14ac:dyDescent="0.2">
      <c r="A268" s="176"/>
      <c r="B268" s="176"/>
      <c r="C268" s="176"/>
      <c r="D268" s="176"/>
      <c r="E268" s="176"/>
      <c r="F268" s="176"/>
      <c r="G268" s="176"/>
      <c r="H268" s="176"/>
      <c r="I268" s="176"/>
      <c r="J268" s="176"/>
      <c r="K268" s="176"/>
      <c r="L268" s="176"/>
      <c r="M268" s="181"/>
      <c r="N268" s="178" t="s">
        <v>39</v>
      </c>
      <c r="O268" s="179"/>
      <c r="P268" s="179"/>
      <c r="Q268" s="179"/>
      <c r="R268" s="179"/>
      <c r="S268" s="179"/>
      <c r="T268" s="180"/>
      <c r="U268" s="43" t="s">
        <v>0</v>
      </c>
      <c r="V268" s="44">
        <f>GrossWeightTotal+PalletQtyTotal*25</f>
        <v>0</v>
      </c>
      <c r="W268" s="44">
        <f>GrossWeightTotalR+PalletQtyTotalR*25</f>
        <v>0</v>
      </c>
      <c r="X268" s="43"/>
      <c r="Y268" s="68"/>
      <c r="Z268" s="68"/>
    </row>
    <row r="269" spans="1:53" x14ac:dyDescent="0.2">
      <c r="A269" s="176"/>
      <c r="B269" s="176"/>
      <c r="C269" s="176"/>
      <c r="D269" s="176"/>
      <c r="E269" s="176"/>
      <c r="F269" s="176"/>
      <c r="G269" s="176"/>
      <c r="H269" s="176"/>
      <c r="I269" s="176"/>
      <c r="J269" s="176"/>
      <c r="K269" s="176"/>
      <c r="L269" s="176"/>
      <c r="M269" s="181"/>
      <c r="N269" s="178" t="s">
        <v>40</v>
      </c>
      <c r="O269" s="179"/>
      <c r="P269" s="179"/>
      <c r="Q269" s="179"/>
      <c r="R269" s="179"/>
      <c r="S269" s="179"/>
      <c r="T269" s="180"/>
      <c r="U269" s="43" t="s">
        <v>23</v>
      </c>
      <c r="V269" s="44">
        <f>IFERROR(V23+V32+V40+V46+V56+V62+V67+V73+V83+V90+V98+V104+V109+V117+V122+V128+V133+V139+V144+V152+V157+V164+V169+V174+V180+V187+V194+V202+V207+V213+V219+V225+V230+V236+V240+V247+V263,"0")</f>
        <v>0</v>
      </c>
      <c r="W269" s="44">
        <f>IFERROR(W23+W32+W40+W46+W56+W62+W67+W73+W83+W90+W98+W104+W109+W117+W122+W128+W133+W139+W144+W152+W157+W164+W169+W174+W180+W187+W194+W202+W207+W213+W219+W225+W230+W236+W240+W247+W263,"0")</f>
        <v>0</v>
      </c>
      <c r="X269" s="43"/>
      <c r="Y269" s="68"/>
      <c r="Z269" s="68"/>
    </row>
    <row r="270" spans="1:53" ht="14.25" x14ac:dyDescent="0.2">
      <c r="A270" s="176"/>
      <c r="B270" s="176"/>
      <c r="C270" s="176"/>
      <c r="D270" s="176"/>
      <c r="E270" s="176"/>
      <c r="F270" s="176"/>
      <c r="G270" s="176"/>
      <c r="H270" s="176"/>
      <c r="I270" s="176"/>
      <c r="J270" s="176"/>
      <c r="K270" s="176"/>
      <c r="L270" s="176"/>
      <c r="M270" s="181"/>
      <c r="N270" s="178" t="s">
        <v>41</v>
      </c>
      <c r="O270" s="179"/>
      <c r="P270" s="179"/>
      <c r="Q270" s="179"/>
      <c r="R270" s="179"/>
      <c r="S270" s="179"/>
      <c r="T270" s="180"/>
      <c r="U270" s="46" t="s">
        <v>55</v>
      </c>
      <c r="V270" s="43"/>
      <c r="W270" s="43"/>
      <c r="X270" s="43">
        <f>IFERROR(X23+X32+X40+X46+X56+X62+X67+X73+X83+X90+X98+X104+X109+X117+X122+X128+X133+X139+X144+X152+X157+X164+X169+X174+X180+X187+X194+X202+X207+X213+X219+X225+X230+X236+X240+X247+X263,"0")</f>
        <v>0</v>
      </c>
      <c r="Y270" s="68"/>
      <c r="Z270" s="68"/>
    </row>
    <row r="271" spans="1:53" ht="13.5" thickBot="1" x14ac:dyDescent="0.25"/>
    <row r="272" spans="1:53" ht="27" thickTop="1" thickBot="1" x14ac:dyDescent="0.25">
      <c r="A272" s="47" t="s">
        <v>9</v>
      </c>
      <c r="B272" s="75" t="s">
        <v>79</v>
      </c>
      <c r="C272" s="170" t="s">
        <v>48</v>
      </c>
      <c r="D272" s="170" t="s">
        <v>48</v>
      </c>
      <c r="E272" s="170" t="s">
        <v>48</v>
      </c>
      <c r="F272" s="170" t="s">
        <v>48</v>
      </c>
      <c r="G272" s="170" t="s">
        <v>48</v>
      </c>
      <c r="H272" s="170" t="s">
        <v>48</v>
      </c>
      <c r="I272" s="170" t="s">
        <v>48</v>
      </c>
      <c r="J272" s="170" t="s">
        <v>48</v>
      </c>
      <c r="K272" s="170" t="s">
        <v>48</v>
      </c>
      <c r="L272" s="170" t="s">
        <v>48</v>
      </c>
      <c r="M272" s="170" t="s">
        <v>48</v>
      </c>
      <c r="N272" s="170" t="s">
        <v>48</v>
      </c>
      <c r="O272" s="170" t="s">
        <v>48</v>
      </c>
      <c r="P272" s="170" t="s">
        <v>48</v>
      </c>
      <c r="Q272" s="170" t="s">
        <v>48</v>
      </c>
      <c r="R272" s="170" t="s">
        <v>48</v>
      </c>
      <c r="S272" s="170" t="s">
        <v>204</v>
      </c>
      <c r="T272" s="170" t="s">
        <v>204</v>
      </c>
      <c r="U272" s="170" t="s">
        <v>204</v>
      </c>
      <c r="V272" s="170" t="s">
        <v>229</v>
      </c>
      <c r="W272" s="170" t="s">
        <v>229</v>
      </c>
      <c r="X272" s="170" t="s">
        <v>229</v>
      </c>
      <c r="Y272" s="170" t="s">
        <v>229</v>
      </c>
      <c r="Z272" s="170" t="s">
        <v>248</v>
      </c>
      <c r="AA272" s="170" t="s">
        <v>248</v>
      </c>
      <c r="AB272" s="170" t="s">
        <v>248</v>
      </c>
      <c r="AC272" s="170" t="s">
        <v>248</v>
      </c>
      <c r="AD272" s="170" t="s">
        <v>248</v>
      </c>
      <c r="AE272" s="75" t="s">
        <v>278</v>
      </c>
      <c r="AF272" s="170" t="s">
        <v>282</v>
      </c>
      <c r="AG272" s="170" t="s">
        <v>282</v>
      </c>
      <c r="AH272" s="75" t="s">
        <v>289</v>
      </c>
    </row>
    <row r="273" spans="1:34" ht="14.25" customHeight="1" thickTop="1" x14ac:dyDescent="0.2">
      <c r="A273" s="171" t="s">
        <v>10</v>
      </c>
      <c r="B273" s="170" t="s">
        <v>79</v>
      </c>
      <c r="C273" s="170" t="s">
        <v>85</v>
      </c>
      <c r="D273" s="170" t="s">
        <v>97</v>
      </c>
      <c r="E273" s="170" t="s">
        <v>107</v>
      </c>
      <c r="F273" s="170" t="s">
        <v>114</v>
      </c>
      <c r="G273" s="170" t="s">
        <v>127</v>
      </c>
      <c r="H273" s="170" t="s">
        <v>133</v>
      </c>
      <c r="I273" s="170" t="s">
        <v>137</v>
      </c>
      <c r="J273" s="170" t="s">
        <v>143</v>
      </c>
      <c r="K273" s="170" t="s">
        <v>156</v>
      </c>
      <c r="L273" s="170" t="s">
        <v>163</v>
      </c>
      <c r="M273" s="170" t="s">
        <v>172</v>
      </c>
      <c r="N273" s="170" t="s">
        <v>177</v>
      </c>
      <c r="O273" s="170" t="s">
        <v>180</v>
      </c>
      <c r="P273" s="170" t="s">
        <v>190</v>
      </c>
      <c r="Q273" s="170" t="s">
        <v>193</v>
      </c>
      <c r="R273" s="170" t="s">
        <v>201</v>
      </c>
      <c r="S273" s="170" t="s">
        <v>205</v>
      </c>
      <c r="T273" s="170" t="s">
        <v>209</v>
      </c>
      <c r="U273" s="170" t="s">
        <v>212</v>
      </c>
      <c r="V273" s="170" t="s">
        <v>230</v>
      </c>
      <c r="W273" s="170" t="s">
        <v>235</v>
      </c>
      <c r="X273" s="170" t="s">
        <v>229</v>
      </c>
      <c r="Y273" s="170" t="s">
        <v>243</v>
      </c>
      <c r="Z273" s="170" t="s">
        <v>249</v>
      </c>
      <c r="AA273" s="170" t="s">
        <v>254</v>
      </c>
      <c r="AB273" s="170" t="s">
        <v>261</v>
      </c>
      <c r="AC273" s="170" t="s">
        <v>270</v>
      </c>
      <c r="AD273" s="170" t="s">
        <v>273</v>
      </c>
      <c r="AE273" s="170" t="s">
        <v>279</v>
      </c>
      <c r="AF273" s="170" t="s">
        <v>283</v>
      </c>
      <c r="AG273" s="170" t="s">
        <v>286</v>
      </c>
      <c r="AH273" s="170" t="s">
        <v>290</v>
      </c>
    </row>
    <row r="274" spans="1:34" ht="13.5" thickBot="1" x14ac:dyDescent="0.25">
      <c r="A274" s="172"/>
      <c r="B274" s="170"/>
      <c r="C274" s="170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</row>
    <row r="275" spans="1:34" ht="18" thickTop="1" thickBot="1" x14ac:dyDescent="0.25">
      <c r="A275" s="47" t="s">
        <v>13</v>
      </c>
      <c r="B275" s="53">
        <f>IFERROR(V22*H22,"0")</f>
        <v>0</v>
      </c>
      <c r="C275" s="53">
        <f>IFERROR(V28*H28,"0")+IFERROR(V29*H29,"0")+IFERROR(V30*H30,"0")+IFERROR(V31*H31,"0")</f>
        <v>0</v>
      </c>
      <c r="D275" s="53">
        <f>IFERROR(V36*H36,"0")+IFERROR(V37*H37,"0")+IFERROR(V38*H38,"0")+IFERROR(V39*H39,"0")</f>
        <v>0</v>
      </c>
      <c r="E275" s="53">
        <f>IFERROR(V44*H44,"0")+IFERROR(V45*H45,"0")</f>
        <v>0</v>
      </c>
      <c r="F275" s="53">
        <f>IFERROR(V50*H50,"0")+IFERROR(V51*H51,"0")+IFERROR(V52*H52,"0")+IFERROR(V53*H53,"0")+IFERROR(V54*H54,"0")+IFERROR(V55*H55,"0")</f>
        <v>0</v>
      </c>
      <c r="G275" s="53">
        <f>IFERROR(V60*H60,"0")+IFERROR(V61*H61,"0")</f>
        <v>0</v>
      </c>
      <c r="H275" s="53">
        <f>IFERROR(V66*H66,"0")</f>
        <v>0</v>
      </c>
      <c r="I275" s="53">
        <f>IFERROR(V71*H71,"0")+IFERROR(V72*H72,"0")</f>
        <v>0</v>
      </c>
      <c r="J275" s="53">
        <f>IFERROR(V77*H77,"0")+IFERROR(V78*H78,"0")+IFERROR(V79*H79,"0")+IFERROR(V80*H80,"0")+IFERROR(V81*H81,"0")+IFERROR(V82*H82,"0")</f>
        <v>0</v>
      </c>
      <c r="K275" s="53">
        <f>IFERROR(V87*H87,"0")+IFERROR(V88*H88,"0")+IFERROR(V89*H89,"0")</f>
        <v>0</v>
      </c>
      <c r="L275" s="53">
        <f>IFERROR(V94*H94,"0")+IFERROR(V95*H95,"0")+IFERROR(V96*H96,"0")+IFERROR(V97*H97,"0")</f>
        <v>0</v>
      </c>
      <c r="M275" s="53">
        <f>IFERROR(V102*H102,"0")+IFERROR(V103*H103,"0")</f>
        <v>0</v>
      </c>
      <c r="N275" s="53">
        <f>IFERROR(V108*H108,"0")</f>
        <v>0</v>
      </c>
      <c r="O275" s="53">
        <f>IFERROR(V113*H113,"0")+IFERROR(V114*H114,"0")+IFERROR(V115*H115,"0")+IFERROR(V116*H116,"0")</f>
        <v>0</v>
      </c>
      <c r="P275" s="53">
        <f>IFERROR(V121*H121,"0")</f>
        <v>0</v>
      </c>
      <c r="Q275" s="53">
        <f>IFERROR(V126*H126,"0")+IFERROR(V127*H127,"0")</f>
        <v>0</v>
      </c>
      <c r="R275" s="53">
        <f>IFERROR(V132*H132,"0")</f>
        <v>0</v>
      </c>
      <c r="S275" s="53">
        <f>IFERROR(V138*H138,"0")</f>
        <v>0</v>
      </c>
      <c r="T275" s="53">
        <f>IFERROR(V143*H143,"0")</f>
        <v>0</v>
      </c>
      <c r="U275" s="53">
        <f>IFERROR(V148*H148,"0")+IFERROR(V149*H149,"0")+IFERROR(V150*H150,"0")+IFERROR(V151*H151,"0")+IFERROR(V155*H155,"0")+IFERROR(V156*H156,"0")</f>
        <v>0</v>
      </c>
      <c r="V275" s="53">
        <f>IFERROR(V162*H162,"0")+IFERROR(V163*H163,"0")</f>
        <v>0</v>
      </c>
      <c r="W275" s="53">
        <f>IFERROR(V168*H168,"0")</f>
        <v>0</v>
      </c>
      <c r="X275" s="53">
        <f>IFERROR(V173*H173,"0")</f>
        <v>0</v>
      </c>
      <c r="Y275" s="53">
        <f>IFERROR(V178*H178,"0")+IFERROR(V179*H179,"0")</f>
        <v>0</v>
      </c>
      <c r="Z275" s="53">
        <f>IFERROR(V185*H185,"0")+IFERROR(V186*H186,"0")</f>
        <v>0</v>
      </c>
      <c r="AA275" s="53">
        <f>IFERROR(V191*H191,"0")+IFERROR(V192*H192,"0")+IFERROR(V193*H193,"0")</f>
        <v>0</v>
      </c>
      <c r="AB275" s="53">
        <f>IFERROR(V198*H198,"0")+IFERROR(V199*H199,"0")+IFERROR(V200*H200,"0")+IFERROR(V201*H201,"0")</f>
        <v>0</v>
      </c>
      <c r="AC275" s="53">
        <f>IFERROR(V206*H206,"0")</f>
        <v>0</v>
      </c>
      <c r="AD275" s="53">
        <f>IFERROR(V211*H211,"0")+IFERROR(V212*H212,"0")</f>
        <v>0</v>
      </c>
      <c r="AE275" s="53">
        <f>IFERROR(V218*H218,"0")</f>
        <v>0</v>
      </c>
      <c r="AF275" s="53">
        <f>IFERROR(V224*H224,"0")</f>
        <v>0</v>
      </c>
      <c r="AG275" s="53">
        <f>IFERROR(V229*H229,"0")</f>
        <v>0</v>
      </c>
      <c r="AH275" s="53">
        <f>IFERROR(V235*H235,"0")+IFERROR(V239*H239,"0")+IFERROR(V243*H243,"0")+IFERROR(V244*H244,"0")+IFERROR(V245*H245,"0")+IFERROR(V246*H246,"0")+IFERROR(V250*H250,"0")+IFERROR(V251*H251,"0")+IFERROR(V252*H252,"0")+IFERROR(V253*H253,"0")+IFERROR(V254*H254,"0")+IFERROR(V255*H255,"0")+IFERROR(V256*H256,"0")+IFERROR(V257*H257,"0")+IFERROR(V258*H258,"0")+IFERROR(V259*H259,"0")+IFERROR(V260*H260,"0")+IFERROR(V261*H261,"0")+IFERROR(V262*H262,"0")</f>
        <v>0</v>
      </c>
    </row>
    <row r="276" spans="1:34" ht="13.5" thickTop="1" x14ac:dyDescent="0.2">
      <c r="C276" s="1"/>
    </row>
    <row r="277" spans="1:34" ht="19.5" customHeight="1" x14ac:dyDescent="0.2">
      <c r="A277" s="71" t="s">
        <v>65</v>
      </c>
      <c r="B277" s="71" t="s">
        <v>66</v>
      </c>
      <c r="C277" s="71" t="s">
        <v>68</v>
      </c>
    </row>
    <row r="278" spans="1:34" x14ac:dyDescent="0.2">
      <c r="A278" s="72">
        <f>SUMPRODUCT(--(BA:BA="ЗПФ"),--(U:U="кор"),H:H,W:W)+SUMPRODUCT(--(BA:BA="ЗПФ"),--(U:U="кг"),W:W)</f>
        <v>0</v>
      </c>
      <c r="B278" s="73">
        <f>SUMPRODUCT(--(BA:BA="ПГП"),--(U:U="кор"),H:H,W:W)+SUMPRODUCT(--(BA:BA="ПГП"),--(U:U="кг"),W:W)</f>
        <v>0</v>
      </c>
      <c r="C278" s="73">
        <f>SUMPRODUCT(--(BA:BA="КИЗ"),--(U:U="кор"),H:H,W:W)+SUMPRODUCT(--(BA:BA="КИЗ"),--(U:U="кг"),W:W)</f>
        <v>0</v>
      </c>
    </row>
  </sheetData>
  <sheetProtection algorithmName="SHA-512" hashValue="Gc28Irhp8fB6BMr67SO63Ac+9S5nmxtUD+reQlJtZ+vSDlWYZ240hAKoHuhTl9frBsJoQgVHAdG7U5cxi97GnA==" saltValue="ORmme+tzS3oPryhzwrxsB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N174:T174"/>
    <mergeCell ref="A174:M175"/>
    <mergeCell ref="N175:T175"/>
    <mergeCell ref="A176:X176"/>
    <mergeCell ref="A177:X177"/>
    <mergeCell ref="D178:E178"/>
    <mergeCell ref="N178:R178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A190:X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A216:X216"/>
    <mergeCell ref="A217:X217"/>
    <mergeCell ref="D218:E218"/>
    <mergeCell ref="N218:R218"/>
    <mergeCell ref="N219:T219"/>
    <mergeCell ref="A219:M220"/>
    <mergeCell ref="N220:T220"/>
    <mergeCell ref="A221:X221"/>
    <mergeCell ref="A222:X222"/>
    <mergeCell ref="A223:X223"/>
    <mergeCell ref="D224:E224"/>
    <mergeCell ref="N224:R224"/>
    <mergeCell ref="N225:T225"/>
    <mergeCell ref="A225:M226"/>
    <mergeCell ref="N226:T226"/>
    <mergeCell ref="A227:X227"/>
    <mergeCell ref="A228:X228"/>
    <mergeCell ref="D229:E229"/>
    <mergeCell ref="N229:R229"/>
    <mergeCell ref="N230:T230"/>
    <mergeCell ref="A230:M231"/>
    <mergeCell ref="N231:T231"/>
    <mergeCell ref="A232:X232"/>
    <mergeCell ref="A233:X233"/>
    <mergeCell ref="A234:X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N265:T265"/>
    <mergeCell ref="A265:M270"/>
    <mergeCell ref="N266:T266"/>
    <mergeCell ref="N267:T267"/>
    <mergeCell ref="N268:T268"/>
    <mergeCell ref="N269:T269"/>
    <mergeCell ref="N270:T270"/>
    <mergeCell ref="C272:R272"/>
    <mergeCell ref="S272:U272"/>
    <mergeCell ref="V272:Y272"/>
    <mergeCell ref="Z272:AD272"/>
    <mergeCell ref="AF272:AG272"/>
    <mergeCell ref="A273:A274"/>
    <mergeCell ref="B273:B274"/>
    <mergeCell ref="C273:C274"/>
    <mergeCell ref="D273:D274"/>
    <mergeCell ref="E273:E274"/>
    <mergeCell ref="F273:F274"/>
    <mergeCell ref="G273:G274"/>
    <mergeCell ref="H273:H274"/>
    <mergeCell ref="I273:I274"/>
    <mergeCell ref="J273:J274"/>
    <mergeCell ref="K273:K274"/>
    <mergeCell ref="L273:L274"/>
    <mergeCell ref="M273:M274"/>
    <mergeCell ref="N273:N274"/>
    <mergeCell ref="O273:O274"/>
    <mergeCell ref="P273:P274"/>
    <mergeCell ref="Q273:Q274"/>
    <mergeCell ref="R273:R274"/>
    <mergeCell ref="S273:S274"/>
    <mergeCell ref="AC273:AC274"/>
    <mergeCell ref="AD273:AD274"/>
    <mergeCell ref="AE273:AE274"/>
    <mergeCell ref="AF273:AF274"/>
    <mergeCell ref="AG273:AG274"/>
    <mergeCell ref="AH273:AH274"/>
    <mergeCell ref="T273:T274"/>
    <mergeCell ref="U273:U274"/>
    <mergeCell ref="V273:V274"/>
    <mergeCell ref="W273:W274"/>
    <mergeCell ref="X273:X274"/>
    <mergeCell ref="Y273:Y274"/>
    <mergeCell ref="Z273:Z274"/>
    <mergeCell ref="AA273:AA274"/>
    <mergeCell ref="AB273:AB27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9"/>
    </row>
    <row r="3" spans="2:8" x14ac:dyDescent="0.2">
      <c r="B3" s="54" t="s">
        <v>347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349</v>
      </c>
      <c r="C6" s="54" t="s">
        <v>350</v>
      </c>
      <c r="D6" s="54" t="s">
        <v>351</v>
      </c>
      <c r="E6" s="54" t="s">
        <v>49</v>
      </c>
    </row>
    <row r="7" spans="2:8" x14ac:dyDescent="0.2">
      <c r="B7" s="54" t="s">
        <v>352</v>
      </c>
      <c r="C7" s="54" t="s">
        <v>353</v>
      </c>
      <c r="D7" s="54" t="s">
        <v>354</v>
      </c>
      <c r="E7" s="54" t="s">
        <v>49</v>
      </c>
    </row>
    <row r="8" spans="2:8" x14ac:dyDescent="0.2">
      <c r="B8" s="54" t="s">
        <v>355</v>
      </c>
      <c r="C8" s="54" t="s">
        <v>356</v>
      </c>
      <c r="D8" s="54" t="s">
        <v>357</v>
      </c>
      <c r="E8" s="54" t="s">
        <v>49</v>
      </c>
    </row>
    <row r="9" spans="2:8" x14ac:dyDescent="0.2">
      <c r="B9" s="54" t="s">
        <v>358</v>
      </c>
      <c r="C9" s="54" t="s">
        <v>359</v>
      </c>
      <c r="D9" s="54" t="s">
        <v>360</v>
      </c>
      <c r="E9" s="54" t="s">
        <v>49</v>
      </c>
    </row>
    <row r="10" spans="2:8" x14ac:dyDescent="0.2">
      <c r="B10" s="54" t="s">
        <v>361</v>
      </c>
      <c r="C10" s="54" t="s">
        <v>362</v>
      </c>
      <c r="D10" s="54" t="s">
        <v>363</v>
      </c>
      <c r="E10" s="54" t="s">
        <v>49</v>
      </c>
    </row>
    <row r="12" spans="2:8" x14ac:dyDescent="0.2">
      <c r="B12" s="54" t="s">
        <v>364</v>
      </c>
      <c r="C12" s="54" t="s">
        <v>350</v>
      </c>
      <c r="D12" s="54" t="s">
        <v>49</v>
      </c>
      <c r="E12" s="54" t="s">
        <v>49</v>
      </c>
    </row>
    <row r="14" spans="2:8" x14ac:dyDescent="0.2">
      <c r="B14" s="54" t="s">
        <v>365</v>
      </c>
      <c r="C14" s="54" t="s">
        <v>353</v>
      </c>
      <c r="D14" s="54" t="s">
        <v>49</v>
      </c>
      <c r="E14" s="54" t="s">
        <v>49</v>
      </c>
    </row>
    <row r="16" spans="2:8" x14ac:dyDescent="0.2">
      <c r="B16" s="54" t="s">
        <v>366</v>
      </c>
      <c r="C16" s="54" t="s">
        <v>356</v>
      </c>
      <c r="D16" s="54" t="s">
        <v>49</v>
      </c>
      <c r="E16" s="54" t="s">
        <v>49</v>
      </c>
    </row>
    <row r="18" spans="2:5" x14ac:dyDescent="0.2">
      <c r="B18" s="54" t="s">
        <v>367</v>
      </c>
      <c r="C18" s="54" t="s">
        <v>359</v>
      </c>
      <c r="D18" s="54" t="s">
        <v>49</v>
      </c>
      <c r="E18" s="54" t="s">
        <v>49</v>
      </c>
    </row>
    <row r="20" spans="2:5" x14ac:dyDescent="0.2">
      <c r="B20" s="54" t="s">
        <v>368</v>
      </c>
      <c r="C20" s="54" t="s">
        <v>362</v>
      </c>
      <c r="D20" s="54" t="s">
        <v>49</v>
      </c>
      <c r="E20" s="54" t="s">
        <v>49</v>
      </c>
    </row>
    <row r="22" spans="2:5" x14ac:dyDescent="0.2">
      <c r="B22" s="54" t="s">
        <v>369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370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371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376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377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378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379</v>
      </c>
      <c r="C32" s="54" t="s">
        <v>49</v>
      </c>
      <c r="D32" s="54" t="s">
        <v>49</v>
      </c>
      <c r="E32" s="54" t="s">
        <v>49</v>
      </c>
    </row>
  </sheetData>
  <sheetProtection algorithmName="SHA-512" hashValue="icqVRFOoZCvXWsGXBZ3BYtZ4kvosLIncKcHwYlf832eVsGmvKiC7beXifNB6NV60muB62kQTEl1lH916RkxnqQ==" saltValue="8/p/CN2tv5YfQhgm7D/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426</vt:i4>
      </vt:variant>
    </vt:vector>
  </HeadingPairs>
  <TitlesOfParts>
    <vt:vector size="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2024-04-01T05:10:02Z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