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8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заказа'!$V$267:$V$267</definedName>
    <definedName name="GrossWeightTotalR">'Бланк заказа'!$W$267:$W$267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заказа'!$V$268:$V$268</definedName>
    <definedName name="PalletQtyTotalR">'Бланк заказа'!$W$268:$W$268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заказа'!$B$212:$B$212</definedName>
    <definedName name="ProductId73">'Бланк заказа'!$B$213:$B$213</definedName>
    <definedName name="ProductId74">'Бланк заказа'!$B$219:$B$219</definedName>
    <definedName name="ProductId75">'Бланк заказа'!$B$225:$B$225</definedName>
    <definedName name="ProductId76">'Бланк заказа'!$B$230:$B$230</definedName>
    <definedName name="ProductId77">'Бланк заказа'!$B$236:$B$236</definedName>
    <definedName name="ProductId78">'Бланк заказа'!$B$240:$B$240</definedName>
    <definedName name="ProductId79">'Бланк заказа'!$B$244:$B$244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заказа'!$V$212:$V$212</definedName>
    <definedName name="SalesQty73">'Бланк заказа'!$V$213:$V$213</definedName>
    <definedName name="SalesQty74">'Бланк заказа'!$V$219:$V$219</definedName>
    <definedName name="SalesQty75">'Бланк заказа'!$V$225:$V$225</definedName>
    <definedName name="SalesQty76">'Бланк заказа'!$V$230:$V$230</definedName>
    <definedName name="SalesQty77">'Бланк заказа'!$V$236:$V$236</definedName>
    <definedName name="SalesQty78">'Бланк заказа'!$V$240:$V$240</definedName>
    <definedName name="SalesQty79">'Бланк заказа'!$V$244:$V$244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заказа'!$W$212:$W$212</definedName>
    <definedName name="SalesRoundBox73">'Бланк заказа'!$W$213:$W$213</definedName>
    <definedName name="SalesRoundBox74">'Бланк заказа'!$W$219:$W$219</definedName>
    <definedName name="SalesRoundBox75">'Бланк заказа'!$W$225:$W$225</definedName>
    <definedName name="SalesRoundBox76">'Бланк заказа'!$W$230:$W$230</definedName>
    <definedName name="SalesRoundBox77">'Бланк заказа'!$W$236:$W$236</definedName>
    <definedName name="SalesRoundBox78">'Бланк заказа'!$W$240:$W$240</definedName>
    <definedName name="SalesRoundBox79">'Бланк заказа'!$W$244:$W$244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заказа'!$U$212:$U$212</definedName>
    <definedName name="UnitOfMeasure73">'Бланк заказа'!$U$213:$U$213</definedName>
    <definedName name="UnitOfMeasure74">'Бланк заказа'!$U$219:$U$219</definedName>
    <definedName name="UnitOfMeasure75">'Бланк заказа'!$U$225:$U$225</definedName>
    <definedName name="UnitOfMeasure76">'Бланк заказа'!$U$230:$U$230</definedName>
    <definedName name="UnitOfMeasure77">'Бланк заказа'!$U$236:$U$236</definedName>
    <definedName name="UnitOfMeasure78">'Бланк заказа'!$U$240:$U$240</definedName>
    <definedName name="UnitOfMeasure79">'Бланк заказа'!$U$244:$U$244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H276" i="2" l="1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V268" i="2"/>
  <c r="V269" i="2" s="1"/>
  <c r="V267" i="2"/>
  <c r="V265" i="2"/>
  <c r="W264" i="2"/>
  <c r="V264" i="2"/>
  <c r="X263" i="2"/>
  <c r="W263" i="2"/>
  <c r="X262" i="2"/>
  <c r="W262" i="2"/>
  <c r="N262" i="2"/>
  <c r="X261" i="2"/>
  <c r="W261" i="2"/>
  <c r="N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X264" i="2" s="1"/>
  <c r="W253" i="2"/>
  <c r="X252" i="2"/>
  <c r="W252" i="2"/>
  <c r="X251" i="2"/>
  <c r="W251" i="2"/>
  <c r="W265" i="2" s="1"/>
  <c r="V249" i="2"/>
  <c r="V248" i="2"/>
  <c r="X247" i="2"/>
  <c r="W247" i="2"/>
  <c r="W249" i="2" s="1"/>
  <c r="X246" i="2"/>
  <c r="W246" i="2"/>
  <c r="X245" i="2"/>
  <c r="W245" i="2"/>
  <c r="X244" i="2"/>
  <c r="X248" i="2" s="1"/>
  <c r="W244" i="2"/>
  <c r="W248" i="2" s="1"/>
  <c r="W242" i="2"/>
  <c r="V242" i="2"/>
  <c r="W241" i="2"/>
  <c r="V241" i="2"/>
  <c r="X240" i="2"/>
  <c r="X241" i="2" s="1"/>
  <c r="W240" i="2"/>
  <c r="V238" i="2"/>
  <c r="X237" i="2"/>
  <c r="W237" i="2"/>
  <c r="V237" i="2"/>
  <c r="X236" i="2"/>
  <c r="W236" i="2"/>
  <c r="W238" i="2" s="1"/>
  <c r="V232" i="2"/>
  <c r="X231" i="2"/>
  <c r="W231" i="2"/>
  <c r="V231" i="2"/>
  <c r="X230" i="2"/>
  <c r="W230" i="2"/>
  <c r="W232" i="2" s="1"/>
  <c r="N230" i="2"/>
  <c r="V227" i="2"/>
  <c r="V226" i="2"/>
  <c r="X225" i="2"/>
  <c r="X226" i="2" s="1"/>
  <c r="W225" i="2"/>
  <c r="W227" i="2" s="1"/>
  <c r="N225" i="2"/>
  <c r="V221" i="2"/>
  <c r="W220" i="2"/>
  <c r="V220" i="2"/>
  <c r="X219" i="2"/>
  <c r="X220" i="2" s="1"/>
  <c r="W219" i="2"/>
  <c r="W221" i="2" s="1"/>
  <c r="N219" i="2"/>
  <c r="V215" i="2"/>
  <c r="X214" i="2"/>
  <c r="W214" i="2"/>
  <c r="V214" i="2"/>
  <c r="X213" i="2"/>
  <c r="W213" i="2"/>
  <c r="N213" i="2"/>
  <c r="X212" i="2"/>
  <c r="W212" i="2"/>
  <c r="W215" i="2" s="1"/>
  <c r="N212" i="2"/>
  <c r="V209" i="2"/>
  <c r="X208" i="2"/>
  <c r="W208" i="2"/>
  <c r="V208" i="2"/>
  <c r="X207" i="2"/>
  <c r="W207" i="2"/>
  <c r="W209" i="2" s="1"/>
  <c r="N207" i="2"/>
  <c r="V204" i="2"/>
  <c r="V203" i="2"/>
  <c r="X202" i="2"/>
  <c r="W202" i="2"/>
  <c r="N202" i="2"/>
  <c r="X201" i="2"/>
  <c r="W201" i="2"/>
  <c r="N201" i="2"/>
  <c r="X200" i="2"/>
  <c r="W200" i="2"/>
  <c r="W204" i="2" s="1"/>
  <c r="N200" i="2"/>
  <c r="X199" i="2"/>
  <c r="X203" i="2" s="1"/>
  <c r="W199" i="2"/>
  <c r="W203" i="2" s="1"/>
  <c r="N199" i="2"/>
  <c r="V196" i="2"/>
  <c r="X195" i="2"/>
  <c r="W195" i="2"/>
  <c r="V195" i="2"/>
  <c r="X194" i="2"/>
  <c r="W194" i="2"/>
  <c r="N194" i="2"/>
  <c r="X193" i="2"/>
  <c r="W193" i="2"/>
  <c r="N193" i="2"/>
  <c r="X192" i="2"/>
  <c r="W192" i="2"/>
  <c r="W196" i="2" s="1"/>
  <c r="N192" i="2"/>
  <c r="W189" i="2"/>
  <c r="V189" i="2"/>
  <c r="V188" i="2"/>
  <c r="X187" i="2"/>
  <c r="W187" i="2"/>
  <c r="W188" i="2" s="1"/>
  <c r="N187" i="2"/>
  <c r="X186" i="2"/>
  <c r="X188" i="2" s="1"/>
  <c r="W186" i="2"/>
  <c r="N186" i="2"/>
  <c r="V182" i="2"/>
  <c r="X181" i="2"/>
  <c r="V181" i="2"/>
  <c r="X180" i="2"/>
  <c r="W180" i="2"/>
  <c r="N180" i="2"/>
  <c r="X179" i="2"/>
  <c r="W179" i="2"/>
  <c r="N179" i="2"/>
  <c r="X178" i="2"/>
  <c r="W178" i="2"/>
  <c r="W181" i="2" s="1"/>
  <c r="N178" i="2"/>
  <c r="W175" i="2"/>
  <c r="V175" i="2"/>
  <c r="V174" i="2"/>
  <c r="X173" i="2"/>
  <c r="X174" i="2" s="1"/>
  <c r="W173" i="2"/>
  <c r="W174" i="2" s="1"/>
  <c r="N173" i="2"/>
  <c r="V170" i="2"/>
  <c r="W169" i="2"/>
  <c r="V169" i="2"/>
  <c r="X168" i="2"/>
  <c r="X169" i="2" s="1"/>
  <c r="W168" i="2"/>
  <c r="W170" i="2" s="1"/>
  <c r="N168" i="2"/>
  <c r="W165" i="2"/>
  <c r="V165" i="2"/>
  <c r="V164" i="2"/>
  <c r="X163" i="2"/>
  <c r="W163" i="2"/>
  <c r="N163" i="2"/>
  <c r="X162" i="2"/>
  <c r="X164" i="2" s="1"/>
  <c r="W162" i="2"/>
  <c r="W164" i="2" s="1"/>
  <c r="N162" i="2"/>
  <c r="V158" i="2"/>
  <c r="V157" i="2"/>
  <c r="X156" i="2"/>
  <c r="W156" i="2"/>
  <c r="N156" i="2"/>
  <c r="X155" i="2"/>
  <c r="X157" i="2" s="1"/>
  <c r="W155" i="2"/>
  <c r="W157" i="2" s="1"/>
  <c r="N155" i="2"/>
  <c r="W153" i="2"/>
  <c r="V153" i="2"/>
  <c r="W152" i="2"/>
  <c r="V152" i="2"/>
  <c r="X151" i="2"/>
  <c r="W151" i="2"/>
  <c r="X150" i="2"/>
  <c r="W150" i="2"/>
  <c r="N150" i="2"/>
  <c r="X149" i="2"/>
  <c r="X152" i="2" s="1"/>
  <c r="W149" i="2"/>
  <c r="X148" i="2"/>
  <c r="W148" i="2"/>
  <c r="W145" i="2"/>
  <c r="V145" i="2"/>
  <c r="X144" i="2"/>
  <c r="W144" i="2"/>
  <c r="V144" i="2"/>
  <c r="X143" i="2"/>
  <c r="W143" i="2"/>
  <c r="N143" i="2"/>
  <c r="W140" i="2"/>
  <c r="V140" i="2"/>
  <c r="V139" i="2"/>
  <c r="X138" i="2"/>
  <c r="X139" i="2" s="1"/>
  <c r="W138" i="2"/>
  <c r="W139" i="2" s="1"/>
  <c r="V134" i="2"/>
  <c r="V133" i="2"/>
  <c r="X132" i="2"/>
  <c r="X133" i="2" s="1"/>
  <c r="W132" i="2"/>
  <c r="W134" i="2" s="1"/>
  <c r="N132" i="2"/>
  <c r="V129" i="2"/>
  <c r="V128" i="2"/>
  <c r="X127" i="2"/>
  <c r="W127" i="2"/>
  <c r="N127" i="2"/>
  <c r="X126" i="2"/>
  <c r="X128" i="2" s="1"/>
  <c r="W126" i="2"/>
  <c r="W129" i="2" s="1"/>
  <c r="N126" i="2"/>
  <c r="W123" i="2"/>
  <c r="V123" i="2"/>
  <c r="X122" i="2"/>
  <c r="W122" i="2"/>
  <c r="V122" i="2"/>
  <c r="X121" i="2"/>
  <c r="W121" i="2"/>
  <c r="N121" i="2"/>
  <c r="V118" i="2"/>
  <c r="V117" i="2"/>
  <c r="X116" i="2"/>
  <c r="W116" i="2"/>
  <c r="N116" i="2"/>
  <c r="X115" i="2"/>
  <c r="W115" i="2"/>
  <c r="N115" i="2"/>
  <c r="X114" i="2"/>
  <c r="W114" i="2"/>
  <c r="N114" i="2"/>
  <c r="X113" i="2"/>
  <c r="X117" i="2" s="1"/>
  <c r="W113" i="2"/>
  <c r="W117" i="2" s="1"/>
  <c r="N113" i="2"/>
  <c r="W110" i="2"/>
  <c r="V110" i="2"/>
  <c r="X109" i="2"/>
  <c r="W109" i="2"/>
  <c r="V109" i="2"/>
  <c r="X108" i="2"/>
  <c r="W108" i="2"/>
  <c r="N108" i="2"/>
  <c r="W105" i="2"/>
  <c r="V105" i="2"/>
  <c r="V104" i="2"/>
  <c r="X103" i="2"/>
  <c r="X104" i="2" s="1"/>
  <c r="W103" i="2"/>
  <c r="W104" i="2" s="1"/>
  <c r="N103" i="2"/>
  <c r="X102" i="2"/>
  <c r="W102" i="2"/>
  <c r="N102" i="2"/>
  <c r="V99" i="2"/>
  <c r="V98" i="2"/>
  <c r="X97" i="2"/>
  <c r="W97" i="2"/>
  <c r="N97" i="2"/>
  <c r="X96" i="2"/>
  <c r="W96" i="2"/>
  <c r="N96" i="2"/>
  <c r="X95" i="2"/>
  <c r="W95" i="2"/>
  <c r="N95" i="2"/>
  <c r="X94" i="2"/>
  <c r="X98" i="2" s="1"/>
  <c r="W94" i="2"/>
  <c r="W98" i="2" s="1"/>
  <c r="N94" i="2"/>
  <c r="V91" i="2"/>
  <c r="V90" i="2"/>
  <c r="X89" i="2"/>
  <c r="W89" i="2"/>
  <c r="N89" i="2"/>
  <c r="X88" i="2"/>
  <c r="X90" i="2" s="1"/>
  <c r="W88" i="2"/>
  <c r="W90" i="2" s="1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W84" i="2" s="1"/>
  <c r="N78" i="2"/>
  <c r="X77" i="2"/>
  <c r="X83" i="2" s="1"/>
  <c r="W77" i="2"/>
  <c r="W83" i="2" s="1"/>
  <c r="N77" i="2"/>
  <c r="W74" i="2"/>
  <c r="V74" i="2"/>
  <c r="V73" i="2"/>
  <c r="X72" i="2"/>
  <c r="W72" i="2"/>
  <c r="N72" i="2"/>
  <c r="X71" i="2"/>
  <c r="X73" i="2" s="1"/>
  <c r="W71" i="2"/>
  <c r="W73" i="2" s="1"/>
  <c r="N71" i="2"/>
  <c r="W68" i="2"/>
  <c r="V68" i="2"/>
  <c r="X67" i="2"/>
  <c r="W67" i="2"/>
  <c r="V67" i="2"/>
  <c r="X66" i="2"/>
  <c r="W66" i="2"/>
  <c r="N66" i="2"/>
  <c r="W63" i="2"/>
  <c r="V63" i="2"/>
  <c r="V62" i="2"/>
  <c r="X61" i="2"/>
  <c r="X62" i="2" s="1"/>
  <c r="W61" i="2"/>
  <c r="W62" i="2" s="1"/>
  <c r="N61" i="2"/>
  <c r="X60" i="2"/>
  <c r="W60" i="2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X56" i="2" s="1"/>
  <c r="W52" i="2"/>
  <c r="N52" i="2"/>
  <c r="X51" i="2"/>
  <c r="W51" i="2"/>
  <c r="W56" i="2" s="1"/>
  <c r="N51" i="2"/>
  <c r="X50" i="2"/>
  <c r="W50" i="2"/>
  <c r="W57" i="2" s="1"/>
  <c r="N50" i="2"/>
  <c r="V47" i="2"/>
  <c r="X46" i="2"/>
  <c r="W46" i="2"/>
  <c r="V46" i="2"/>
  <c r="X45" i="2"/>
  <c r="W45" i="2"/>
  <c r="N45" i="2"/>
  <c r="X44" i="2"/>
  <c r="W44" i="2"/>
  <c r="W47" i="2" s="1"/>
  <c r="N44" i="2"/>
  <c r="V41" i="2"/>
  <c r="W40" i="2"/>
  <c r="V40" i="2"/>
  <c r="V270" i="2" s="1"/>
  <c r="X39" i="2"/>
  <c r="W39" i="2"/>
  <c r="N39" i="2"/>
  <c r="X38" i="2"/>
  <c r="W38" i="2"/>
  <c r="N38" i="2"/>
  <c r="X37" i="2"/>
  <c r="X40" i="2" s="1"/>
  <c r="W37" i="2"/>
  <c r="X36" i="2"/>
  <c r="W36" i="2"/>
  <c r="W41" i="2" s="1"/>
  <c r="N36" i="2"/>
  <c r="W33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V24" i="2"/>
  <c r="V266" i="2" s="1"/>
  <c r="X23" i="2"/>
  <c r="V23" i="2"/>
  <c r="X22" i="2"/>
  <c r="W22" i="2"/>
  <c r="W268" i="2" s="1"/>
  <c r="N22" i="2"/>
  <c r="H10" i="2"/>
  <c r="A9" i="2"/>
  <c r="F10" i="2" s="1"/>
  <c r="D7" i="2"/>
  <c r="O6" i="2"/>
  <c r="N2" i="2"/>
  <c r="X271" i="2" l="1"/>
  <c r="W99" i="2"/>
  <c r="W118" i="2"/>
  <c r="W133" i="2"/>
  <c r="W182" i="2"/>
  <c r="W23" i="2"/>
  <c r="W270" i="2" s="1"/>
  <c r="W226" i="2"/>
  <c r="W267" i="2"/>
  <c r="W269" i="2" s="1"/>
  <c r="W24" i="2"/>
  <c r="W128" i="2"/>
  <c r="A10" i="2"/>
  <c r="W158" i="2"/>
  <c r="F9" i="2"/>
  <c r="H9" i="2"/>
  <c r="J9" i="2"/>
  <c r="W266" i="2" l="1"/>
  <c r="C279" i="2"/>
  <c r="B279" i="2"/>
  <c r="A279" i="2"/>
</calcChain>
</file>

<file path=xl/sharedStrings.xml><?xml version="1.0" encoding="utf-8"?>
<sst xmlns="http://schemas.openxmlformats.org/spreadsheetml/2006/main" count="1448" uniqueCount="385">
  <si>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</si>
  <si>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</si>
  <si>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</si>
  <si>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</si>
  <si>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</si>
  <si>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</si>
  <si>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</si>
  <si>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</si>
  <si>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</si>
  <si>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</si>
  <si>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</si>
  <si>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</si>
  <si>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</si>
  <si>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</si>
  <si>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</si>
  <si>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</si>
  <si>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</si>
  <si>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</si>
  <si>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</si>
  <si>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</si>
  <si>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</si>
  <si>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</si>
  <si>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</si>
  <si>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</si>
  <si>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</si>
  <si>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</si>
  <si>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</si>
  <si>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</si>
  <si>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</si>
  <si>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</si>
  <si>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</si>
  <si>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</si>
  <si>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</si>
  <si>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</si>
  <si>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</si>
  <si>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</si>
  <si>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</si>
  <si>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</si>
  <si>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</si>
  <si>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</si>
  <si>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</si>
  <si>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</si>
  <si>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</si>
  <si>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</si>
  <si>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</si>
  <si>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</si>
  <si>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</si>
  <si>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</si>
  <si>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</si>
  <si>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</si>
  <si>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</si>
  <si>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</si>
  <si>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</si>
  <si>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</si>
  <si>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</si>
  <si>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</si>
  <si>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</si>
  <si>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</si>
  <si>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</si>
  <si>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</si>
  <si>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</si>
  <si>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</si>
  <si>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</si>
  <si>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</si>
  <si>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</si>
  <si>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</si>
  <si>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</si>
  <si>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</si>
  <si>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</si>
  <si>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</si>
  <si>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</si>
  <si>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18.03.2024</t>
  </si>
  <si>
    <t>15.03.2024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</si>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</sst>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9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45376</v>
      </c>
      <c r="P5" s="331"/>
      <c r="R5" s="338" t="s">
        <v>3</v>
      </c>
      <c r="S5" s="339"/>
      <c r="T5" s="340" t="s">
        <v>350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351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Понедельник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0.375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79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79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8" t="s">
        <v>102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107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108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114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80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127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80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133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134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138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143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134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156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156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163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80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8"/>
      <c r="N98" s="174" t="s">
        <v>43</v>
      </c>
      <c r="O98" s="175"/>
      <c r="P98" s="175"/>
      <c r="Q98" s="175"/>
      <c r="R98" s="175"/>
      <c r="S98" s="175"/>
      <c r="T98" s="176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07" t="s">
        <v>172</v>
      </c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66"/>
      <c r="Z100" s="66"/>
    </row>
    <row r="101" spans="1:53" ht="14.25" customHeight="1" x14ac:dyDescent="0.25">
      <c r="A101" s="196" t="s">
        <v>134</v>
      </c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67"/>
      <c r="Z101" s="67"/>
    </row>
    <row r="102" spans="1:53" ht="27" customHeight="1" x14ac:dyDescent="0.25">
      <c r="A102" s="64" t="s">
        <v>173</v>
      </c>
      <c r="B102" s="64" t="s">
        <v>174</v>
      </c>
      <c r="C102" s="37">
        <v>4301135162</v>
      </c>
      <c r="D102" s="183">
        <v>4607111034014</v>
      </c>
      <c r="E102" s="183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4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5"/>
      <c r="P102" s="185"/>
      <c r="Q102" s="185"/>
      <c r="R102" s="186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175</v>
      </c>
      <c r="B103" s="64" t="s">
        <v>176</v>
      </c>
      <c r="C103" s="37">
        <v>4301135117</v>
      </c>
      <c r="D103" s="183">
        <v>4607111033994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8"/>
      <c r="N104" s="174" t="s">
        <v>43</v>
      </c>
      <c r="O104" s="175"/>
      <c r="P104" s="175"/>
      <c r="Q104" s="175"/>
      <c r="R104" s="175"/>
      <c r="S104" s="175"/>
      <c r="T104" s="176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07" t="s">
        <v>177</v>
      </c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66"/>
      <c r="Z106" s="66"/>
    </row>
    <row r="107" spans="1:53" ht="14.25" customHeight="1" x14ac:dyDescent="0.25">
      <c r="A107" s="196" t="s">
        <v>134</v>
      </c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67"/>
      <c r="Z107" s="67"/>
    </row>
    <row r="108" spans="1:53" ht="16.5" customHeight="1" x14ac:dyDescent="0.25">
      <c r="A108" s="64" t="s">
        <v>178</v>
      </c>
      <c r="B108" s="64" t="s">
        <v>179</v>
      </c>
      <c r="C108" s="37">
        <v>4301135112</v>
      </c>
      <c r="D108" s="183">
        <v>4607111034199</v>
      </c>
      <c r="E108" s="183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5"/>
      <c r="P108" s="185"/>
      <c r="Q108" s="185"/>
      <c r="R108" s="186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8"/>
      <c r="N109" s="174" t="s">
        <v>43</v>
      </c>
      <c r="O109" s="175"/>
      <c r="P109" s="175"/>
      <c r="Q109" s="175"/>
      <c r="R109" s="175"/>
      <c r="S109" s="175"/>
      <c r="T109" s="176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07" t="s">
        <v>180</v>
      </c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66"/>
      <c r="Z111" s="66"/>
    </row>
    <row r="112" spans="1:53" ht="14.25" customHeight="1" x14ac:dyDescent="0.25">
      <c r="A112" s="196" t="s">
        <v>134</v>
      </c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67"/>
      <c r="Z112" s="67"/>
    </row>
    <row r="113" spans="1:53" ht="27" customHeight="1" x14ac:dyDescent="0.25">
      <c r="A113" s="64" t="s">
        <v>181</v>
      </c>
      <c r="B113" s="64" t="s">
        <v>182</v>
      </c>
      <c r="C113" s="37">
        <v>4301130006</v>
      </c>
      <c r="D113" s="183">
        <v>4607111034670</v>
      </c>
      <c r="E113" s="183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4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5"/>
      <c r="P113" s="185"/>
      <c r="Q113" s="185"/>
      <c r="R113" s="186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183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184</v>
      </c>
      <c r="B114" s="64" t="s">
        <v>185</v>
      </c>
      <c r="C114" s="37">
        <v>4301130003</v>
      </c>
      <c r="D114" s="183">
        <v>4607111034687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183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4301135181</v>
      </c>
      <c r="D115" s="183">
        <v>4607111034380</v>
      </c>
      <c r="E115" s="183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90</v>
      </c>
      <c r="L115" s="39" t="s">
        <v>83</v>
      </c>
      <c r="M115" s="38">
        <v>180</v>
      </c>
      <c r="N115" s="24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4301135180</v>
      </c>
      <c r="D116" s="183">
        <v>4607111034397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8"/>
      <c r="N117" s="174" t="s">
        <v>43</v>
      </c>
      <c r="O117" s="175"/>
      <c r="P117" s="175"/>
      <c r="Q117" s="175"/>
      <c r="R117" s="175"/>
      <c r="S117" s="175"/>
      <c r="T117" s="176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07" t="s">
        <v>190</v>
      </c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66"/>
      <c r="Z119" s="66"/>
    </row>
    <row r="120" spans="1:53" ht="14.25" customHeight="1" x14ac:dyDescent="0.25">
      <c r="A120" s="196" t="s">
        <v>134</v>
      </c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67"/>
      <c r="Z120" s="67"/>
    </row>
    <row r="121" spans="1:53" ht="27" customHeight="1" x14ac:dyDescent="0.25">
      <c r="A121" s="64" t="s">
        <v>191</v>
      </c>
      <c r="B121" s="64" t="s">
        <v>192</v>
      </c>
      <c r="C121" s="37">
        <v>4301135134</v>
      </c>
      <c r="D121" s="183">
        <v>4607111035806</v>
      </c>
      <c r="E121" s="183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4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5"/>
      <c r="P121" s="185"/>
      <c r="Q121" s="185"/>
      <c r="R121" s="186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8"/>
      <c r="N122" s="174" t="s">
        <v>43</v>
      </c>
      <c r="O122" s="175"/>
      <c r="P122" s="175"/>
      <c r="Q122" s="175"/>
      <c r="R122" s="175"/>
      <c r="S122" s="175"/>
      <c r="T122" s="176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07" t="s">
        <v>193</v>
      </c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66"/>
      <c r="Z124" s="66"/>
    </row>
    <row r="125" spans="1:53" ht="14.25" customHeight="1" x14ac:dyDescent="0.25">
      <c r="A125" s="196" t="s">
        <v>194</v>
      </c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67"/>
      <c r="Z125" s="67"/>
    </row>
    <row r="126" spans="1:53" ht="27" customHeight="1" x14ac:dyDescent="0.25">
      <c r="A126" s="64" t="s">
        <v>195</v>
      </c>
      <c r="B126" s="64" t="s">
        <v>196</v>
      </c>
      <c r="C126" s="37">
        <v>4301070768</v>
      </c>
      <c r="D126" s="183">
        <v>4607111035639</v>
      </c>
      <c r="E126" s="183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197</v>
      </c>
      <c r="L126" s="39" t="s">
        <v>83</v>
      </c>
      <c r="M126" s="38">
        <v>180</v>
      </c>
      <c r="N126" s="2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5"/>
      <c r="P126" s="185"/>
      <c r="Q126" s="185"/>
      <c r="R126" s="186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198</v>
      </c>
      <c r="B127" s="64" t="s">
        <v>199</v>
      </c>
      <c r="C127" s="37">
        <v>4301070797</v>
      </c>
      <c r="D127" s="183">
        <v>4607111035646</v>
      </c>
      <c r="E127" s="183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200</v>
      </c>
      <c r="L127" s="39" t="s">
        <v>83</v>
      </c>
      <c r="M127" s="38">
        <v>180</v>
      </c>
      <c r="N127" s="24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8"/>
      <c r="N128" s="174" t="s">
        <v>43</v>
      </c>
      <c r="O128" s="175"/>
      <c r="P128" s="175"/>
      <c r="Q128" s="175"/>
      <c r="R128" s="175"/>
      <c r="S128" s="175"/>
      <c r="T128" s="176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7" t="s">
        <v>201</v>
      </c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66"/>
      <c r="Z130" s="66"/>
    </row>
    <row r="131" spans="1:53" ht="14.25" customHeight="1" x14ac:dyDescent="0.25">
      <c r="A131" s="196" t="s">
        <v>134</v>
      </c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67"/>
      <c r="Z131" s="67"/>
    </row>
    <row r="132" spans="1:53" ht="27" customHeight="1" x14ac:dyDescent="0.25">
      <c r="A132" s="64" t="s">
        <v>202</v>
      </c>
      <c r="B132" s="64" t="s">
        <v>203</v>
      </c>
      <c r="C132" s="37">
        <v>4301135133</v>
      </c>
      <c r="D132" s="183">
        <v>4607111036568</v>
      </c>
      <c r="E132" s="183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5"/>
      <c r="P132" s="185"/>
      <c r="Q132" s="185"/>
      <c r="R132" s="186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8"/>
      <c r="N133" s="174" t="s">
        <v>43</v>
      </c>
      <c r="O133" s="175"/>
      <c r="P133" s="175"/>
      <c r="Q133" s="175"/>
      <c r="R133" s="175"/>
      <c r="S133" s="175"/>
      <c r="T133" s="176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6" t="s">
        <v>204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55"/>
      <c r="Z135" s="55"/>
    </row>
    <row r="136" spans="1:53" ht="16.5" customHeight="1" x14ac:dyDescent="0.25">
      <c r="A136" s="207" t="s">
        <v>205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66"/>
      <c r="Z136" s="66"/>
    </row>
    <row r="137" spans="1:53" ht="14.25" customHeight="1" x14ac:dyDescent="0.25">
      <c r="A137" s="196" t="s">
        <v>134</v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67"/>
      <c r="Z137" s="67"/>
    </row>
    <row r="138" spans="1:53" ht="16.5" customHeight="1" x14ac:dyDescent="0.25">
      <c r="A138" s="64" t="s">
        <v>206</v>
      </c>
      <c r="B138" s="64" t="s">
        <v>207</v>
      </c>
      <c r="C138" s="37">
        <v>4301135317</v>
      </c>
      <c r="D138" s="183">
        <v>4607111039057</v>
      </c>
      <c r="E138" s="183"/>
      <c r="F138" s="63">
        <v>1.8</v>
      </c>
      <c r="G138" s="38">
        <v>1</v>
      </c>
      <c r="H138" s="63">
        <v>1.8</v>
      </c>
      <c r="I138" s="63">
        <v>1.9</v>
      </c>
      <c r="J138" s="38">
        <v>234</v>
      </c>
      <c r="K138" s="38" t="s">
        <v>130</v>
      </c>
      <c r="L138" s="39" t="s">
        <v>83</v>
      </c>
      <c r="M138" s="38">
        <v>180</v>
      </c>
      <c r="N138" s="236" t="s">
        <v>208</v>
      </c>
      <c r="O138" s="185"/>
      <c r="P138" s="185"/>
      <c r="Q138" s="185"/>
      <c r="R138" s="186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IFERROR(IF(V138="","",V138*0.00502),"")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8"/>
      <c r="N139" s="174" t="s">
        <v>43</v>
      </c>
      <c r="O139" s="175"/>
      <c r="P139" s="175"/>
      <c r="Q139" s="175"/>
      <c r="R139" s="175"/>
      <c r="S139" s="175"/>
      <c r="T139" s="176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7" t="s">
        <v>209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66"/>
      <c r="Z141" s="66"/>
    </row>
    <row r="142" spans="1:53" ht="14.25" customHeight="1" x14ac:dyDescent="0.25">
      <c r="A142" s="196" t="s">
        <v>194</v>
      </c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67"/>
      <c r="Z142" s="67"/>
    </row>
    <row r="143" spans="1:53" ht="16.5" customHeight="1" x14ac:dyDescent="0.25">
      <c r="A143" s="64" t="s">
        <v>210</v>
      </c>
      <c r="B143" s="64" t="s">
        <v>211</v>
      </c>
      <c r="C143" s="37">
        <v>4301071010</v>
      </c>
      <c r="D143" s="183">
        <v>4607111037701</v>
      </c>
      <c r="E143" s="183"/>
      <c r="F143" s="63">
        <v>5</v>
      </c>
      <c r="G143" s="38">
        <v>1</v>
      </c>
      <c r="H143" s="63">
        <v>5</v>
      </c>
      <c r="I143" s="63">
        <v>5.2</v>
      </c>
      <c r="J143" s="38">
        <v>144</v>
      </c>
      <c r="K143" s="38" t="s">
        <v>84</v>
      </c>
      <c r="L143" s="39" t="s">
        <v>83</v>
      </c>
      <c r="M143" s="38">
        <v>180</v>
      </c>
      <c r="N143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5"/>
      <c r="P143" s="185"/>
      <c r="Q143" s="185"/>
      <c r="R143" s="186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89</v>
      </c>
    </row>
    <row r="144" spans="1:53" x14ac:dyDescent="0.2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8"/>
      <c r="N144" s="174" t="s">
        <v>43</v>
      </c>
      <c r="O144" s="175"/>
      <c r="P144" s="175"/>
      <c r="Q144" s="175"/>
      <c r="R144" s="175"/>
      <c r="S144" s="175"/>
      <c r="T144" s="176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8"/>
      <c r="N145" s="174" t="s">
        <v>43</v>
      </c>
      <c r="O145" s="175"/>
      <c r="P145" s="175"/>
      <c r="Q145" s="175"/>
      <c r="R145" s="175"/>
      <c r="S145" s="175"/>
      <c r="T145" s="176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207" t="s">
        <v>212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66"/>
      <c r="Z146" s="66"/>
    </row>
    <row r="147" spans="1:53" ht="14.25" customHeight="1" x14ac:dyDescent="0.25">
      <c r="A147" s="196" t="s">
        <v>80</v>
      </c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67"/>
      <c r="Z147" s="67"/>
    </row>
    <row r="148" spans="1:53" ht="16.5" customHeight="1" x14ac:dyDescent="0.25">
      <c r="A148" s="64" t="s">
        <v>213</v>
      </c>
      <c r="B148" s="64" t="s">
        <v>214</v>
      </c>
      <c r="C148" s="37">
        <v>4301071026</v>
      </c>
      <c r="D148" s="183">
        <v>4607111036384</v>
      </c>
      <c r="E148" s="183"/>
      <c r="F148" s="63">
        <v>1</v>
      </c>
      <c r="G148" s="38">
        <v>5</v>
      </c>
      <c r="H148" s="63">
        <v>5</v>
      </c>
      <c r="I148" s="63">
        <v>5.2530000000000001</v>
      </c>
      <c r="J148" s="38">
        <v>144</v>
      </c>
      <c r="K148" s="38" t="s">
        <v>84</v>
      </c>
      <c r="L148" s="39" t="s">
        <v>83</v>
      </c>
      <c r="M148" s="38">
        <v>180</v>
      </c>
      <c r="N148" s="234" t="s">
        <v>215</v>
      </c>
      <c r="O148" s="185"/>
      <c r="P148" s="185"/>
      <c r="Q148" s="185"/>
      <c r="R148" s="186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4" t="s">
        <v>70</v>
      </c>
    </row>
    <row r="149" spans="1:53" ht="27" customHeight="1" x14ac:dyDescent="0.25">
      <c r="A149" s="64" t="s">
        <v>216</v>
      </c>
      <c r="B149" s="64" t="s">
        <v>217</v>
      </c>
      <c r="C149" s="37">
        <v>4301070956</v>
      </c>
      <c r="D149" s="183">
        <v>4640242180250</v>
      </c>
      <c r="E149" s="183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84</v>
      </c>
      <c r="L149" s="39" t="s">
        <v>83</v>
      </c>
      <c r="M149" s="38">
        <v>180</v>
      </c>
      <c r="N149" s="235" t="s">
        <v>218</v>
      </c>
      <c r="O149" s="185"/>
      <c r="P149" s="185"/>
      <c r="Q149" s="185"/>
      <c r="R149" s="186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219</v>
      </c>
      <c r="B150" s="64" t="s">
        <v>220</v>
      </c>
      <c r="C150" s="37">
        <v>4301071028</v>
      </c>
      <c r="D150" s="183">
        <v>4607111036216</v>
      </c>
      <c r="E150" s="183"/>
      <c r="F150" s="63">
        <v>1</v>
      </c>
      <c r="G150" s="38">
        <v>5</v>
      </c>
      <c r="H150" s="63">
        <v>5</v>
      </c>
      <c r="I150" s="63">
        <v>5.266</v>
      </c>
      <c r="J150" s="38">
        <v>144</v>
      </c>
      <c r="K150" s="38" t="s">
        <v>84</v>
      </c>
      <c r="L150" s="39" t="s">
        <v>83</v>
      </c>
      <c r="M150" s="38">
        <v>180</v>
      </c>
      <c r="N150" s="23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5"/>
      <c r="P150" s="185"/>
      <c r="Q150" s="185"/>
      <c r="R150" s="186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221</v>
      </c>
      <c r="B151" s="64" t="s">
        <v>222</v>
      </c>
      <c r="C151" s="37">
        <v>4301071027</v>
      </c>
      <c r="D151" s="183">
        <v>4607111036278</v>
      </c>
      <c r="E151" s="183"/>
      <c r="F151" s="63">
        <v>1</v>
      </c>
      <c r="G151" s="38">
        <v>5</v>
      </c>
      <c r="H151" s="63">
        <v>5</v>
      </c>
      <c r="I151" s="63">
        <v>5.2830000000000004</v>
      </c>
      <c r="J151" s="38">
        <v>84</v>
      </c>
      <c r="K151" s="38" t="s">
        <v>84</v>
      </c>
      <c r="L151" s="39" t="s">
        <v>83</v>
      </c>
      <c r="M151" s="38">
        <v>180</v>
      </c>
      <c r="N151" s="232" t="s">
        <v>223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IFERROR(IF(V151="","",V151*0.0155),"")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x14ac:dyDescent="0.2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8"/>
      <c r="N152" s="174" t="s">
        <v>43</v>
      </c>
      <c r="O152" s="175"/>
      <c r="P152" s="175"/>
      <c r="Q152" s="175"/>
      <c r="R152" s="175"/>
      <c r="S152" s="175"/>
      <c r="T152" s="176"/>
      <c r="U152" s="43" t="s">
        <v>42</v>
      </c>
      <c r="V152" s="44">
        <f>IFERROR(SUM(V148:V151),"0")</f>
        <v>0</v>
      </c>
      <c r="W152" s="44">
        <f>IFERROR(SUM(W148:W151),"0")</f>
        <v>0</v>
      </c>
      <c r="X152" s="44">
        <f>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0</v>
      </c>
      <c r="V153" s="44">
        <f>IFERROR(SUMPRODUCT(V148:V151*H148:H151),"0")</f>
        <v>0</v>
      </c>
      <c r="W153" s="44">
        <f>IFERROR(SUMPRODUCT(W148:W151*H148:H151),"0")</f>
        <v>0</v>
      </c>
      <c r="X153" s="43"/>
      <c r="Y153" s="68"/>
      <c r="Z153" s="68"/>
    </row>
    <row r="154" spans="1:53" ht="14.25" customHeight="1" x14ac:dyDescent="0.25">
      <c r="A154" s="196" t="s">
        <v>224</v>
      </c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67"/>
      <c r="Z154" s="67"/>
    </row>
    <row r="155" spans="1:53" ht="27" customHeight="1" x14ac:dyDescent="0.25">
      <c r="A155" s="64" t="s">
        <v>225</v>
      </c>
      <c r="B155" s="64" t="s">
        <v>226</v>
      </c>
      <c r="C155" s="37">
        <v>4301080153</v>
      </c>
      <c r="D155" s="183">
        <v>4607111036827</v>
      </c>
      <c r="E155" s="183"/>
      <c r="F155" s="63">
        <v>1</v>
      </c>
      <c r="G155" s="38">
        <v>5</v>
      </c>
      <c r="H155" s="63">
        <v>5</v>
      </c>
      <c r="I155" s="63">
        <v>5.2</v>
      </c>
      <c r="J155" s="38">
        <v>144</v>
      </c>
      <c r="K155" s="38" t="s">
        <v>84</v>
      </c>
      <c r="L155" s="39" t="s">
        <v>83</v>
      </c>
      <c r="M155" s="38">
        <v>90</v>
      </c>
      <c r="N155" s="2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5"/>
      <c r="P155" s="185"/>
      <c r="Q155" s="185"/>
      <c r="R155" s="186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227</v>
      </c>
      <c r="B156" s="64" t="s">
        <v>228</v>
      </c>
      <c r="C156" s="37">
        <v>4301080154</v>
      </c>
      <c r="D156" s="183">
        <v>4607111036834</v>
      </c>
      <c r="E156" s="183"/>
      <c r="F156" s="63">
        <v>1</v>
      </c>
      <c r="G156" s="38">
        <v>5</v>
      </c>
      <c r="H156" s="63">
        <v>5</v>
      </c>
      <c r="I156" s="63">
        <v>5.2530000000000001</v>
      </c>
      <c r="J156" s="38">
        <v>144</v>
      </c>
      <c r="K156" s="38" t="s">
        <v>84</v>
      </c>
      <c r="L156" s="39" t="s">
        <v>83</v>
      </c>
      <c r="M156" s="38">
        <v>90</v>
      </c>
      <c r="N156" s="2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5"/>
      <c r="P156" s="185"/>
      <c r="Q156" s="185"/>
      <c r="R156" s="186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8"/>
      <c r="N157" s="174" t="s">
        <v>43</v>
      </c>
      <c r="O157" s="175"/>
      <c r="P157" s="175"/>
      <c r="Q157" s="175"/>
      <c r="R157" s="175"/>
      <c r="S157" s="175"/>
      <c r="T157" s="176"/>
      <c r="U157" s="43" t="s">
        <v>42</v>
      </c>
      <c r="V157" s="44">
        <f>IFERROR(SUM(V155:V156),"0")</f>
        <v>0</v>
      </c>
      <c r="W157" s="44">
        <f>IFERROR(SUM(W155:W156),"0")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8"/>
      <c r="N158" s="174" t="s">
        <v>43</v>
      </c>
      <c r="O158" s="175"/>
      <c r="P158" s="175"/>
      <c r="Q158" s="175"/>
      <c r="R158" s="175"/>
      <c r="S158" s="175"/>
      <c r="T158" s="176"/>
      <c r="U158" s="43" t="s">
        <v>0</v>
      </c>
      <c r="V158" s="44">
        <f>IFERROR(SUMPRODUCT(V155:V156*H155:H156),"0")</f>
        <v>0</v>
      </c>
      <c r="W158" s="44">
        <f>IFERROR(SUMPRODUCT(W155:W156*H155:H156),"0")</f>
        <v>0</v>
      </c>
      <c r="X158" s="43"/>
      <c r="Y158" s="68"/>
      <c r="Z158" s="68"/>
    </row>
    <row r="159" spans="1:53" ht="27.75" customHeight="1" x14ac:dyDescent="0.2">
      <c r="A159" s="206" t="s">
        <v>229</v>
      </c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55"/>
      <c r="Z159" s="55"/>
    </row>
    <row r="160" spans="1:53" ht="16.5" customHeight="1" x14ac:dyDescent="0.25">
      <c r="A160" s="207" t="s">
        <v>230</v>
      </c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66"/>
      <c r="Z160" s="66"/>
    </row>
    <row r="161" spans="1:53" ht="14.25" customHeight="1" x14ac:dyDescent="0.25">
      <c r="A161" s="196" t="s">
        <v>86</v>
      </c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67"/>
      <c r="Z161" s="67"/>
    </row>
    <row r="162" spans="1:53" ht="16.5" customHeight="1" x14ac:dyDescent="0.25">
      <c r="A162" s="64" t="s">
        <v>231</v>
      </c>
      <c r="B162" s="64" t="s">
        <v>232</v>
      </c>
      <c r="C162" s="37">
        <v>4301132048</v>
      </c>
      <c r="D162" s="183">
        <v>4607111035721</v>
      </c>
      <c r="E162" s="183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90</v>
      </c>
      <c r="L162" s="39" t="s">
        <v>83</v>
      </c>
      <c r="M162" s="38">
        <v>180</v>
      </c>
      <c r="N162" s="23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5"/>
      <c r="P162" s="185"/>
      <c r="Q162" s="185"/>
      <c r="R162" s="186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IFERROR(IF(V162="","",V162*0.01788),"")</f>
        <v>0</v>
      </c>
      <c r="Y162" s="69" t="s">
        <v>49</v>
      </c>
      <c r="Z162" s="70" t="s">
        <v>49</v>
      </c>
      <c r="AD162" s="74"/>
      <c r="BA162" s="130" t="s">
        <v>89</v>
      </c>
    </row>
    <row r="163" spans="1:53" ht="27" customHeight="1" x14ac:dyDescent="0.25">
      <c r="A163" s="64" t="s">
        <v>233</v>
      </c>
      <c r="B163" s="64" t="s">
        <v>234</v>
      </c>
      <c r="C163" s="37">
        <v>4301132046</v>
      </c>
      <c r="D163" s="183">
        <v>4607111035691</v>
      </c>
      <c r="E163" s="183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90</v>
      </c>
      <c r="L163" s="39" t="s">
        <v>83</v>
      </c>
      <c r="M163" s="38">
        <v>180</v>
      </c>
      <c r="N163" s="22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5"/>
      <c r="P163" s="185"/>
      <c r="Q163" s="185"/>
      <c r="R163" s="186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8"/>
      <c r="N164" s="174" t="s">
        <v>43</v>
      </c>
      <c r="O164" s="175"/>
      <c r="P164" s="175"/>
      <c r="Q164" s="175"/>
      <c r="R164" s="175"/>
      <c r="S164" s="175"/>
      <c r="T164" s="176"/>
      <c r="U164" s="43" t="s">
        <v>42</v>
      </c>
      <c r="V164" s="44">
        <f>IFERROR(SUM(V162:V163),"0")</f>
        <v>0</v>
      </c>
      <c r="W164" s="44">
        <f>IFERROR(SUM(W162:W163),"0")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0</v>
      </c>
      <c r="V165" s="44">
        <f>IFERROR(SUMPRODUCT(V162:V163*H162:H163),"0")</f>
        <v>0</v>
      </c>
      <c r="W165" s="44">
        <f>IFERROR(SUMPRODUCT(W162:W163*H162:H163),"0")</f>
        <v>0</v>
      </c>
      <c r="X165" s="43"/>
      <c r="Y165" s="68"/>
      <c r="Z165" s="68"/>
    </row>
    <row r="166" spans="1:53" ht="16.5" customHeight="1" x14ac:dyDescent="0.25">
      <c r="A166" s="207" t="s">
        <v>235</v>
      </c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66"/>
      <c r="Z166" s="66"/>
    </row>
    <row r="167" spans="1:53" ht="14.25" customHeight="1" x14ac:dyDescent="0.25">
      <c r="A167" s="196" t="s">
        <v>235</v>
      </c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67"/>
      <c r="Z167" s="67"/>
    </row>
    <row r="168" spans="1:53" ht="27" customHeight="1" x14ac:dyDescent="0.25">
      <c r="A168" s="64" t="s">
        <v>236</v>
      </c>
      <c r="B168" s="64" t="s">
        <v>237</v>
      </c>
      <c r="C168" s="37">
        <v>4301133002</v>
      </c>
      <c r="D168" s="183">
        <v>4607111035783</v>
      </c>
      <c r="E168" s="183"/>
      <c r="F168" s="63">
        <v>0.2</v>
      </c>
      <c r="G168" s="38">
        <v>8</v>
      </c>
      <c r="H168" s="63">
        <v>1.6</v>
      </c>
      <c r="I168" s="63">
        <v>2.12</v>
      </c>
      <c r="J168" s="38">
        <v>72</v>
      </c>
      <c r="K168" s="38" t="s">
        <v>200</v>
      </c>
      <c r="L168" s="39" t="s">
        <v>83</v>
      </c>
      <c r="M168" s="38">
        <v>180</v>
      </c>
      <c r="N168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5"/>
      <c r="P168" s="185"/>
      <c r="Q168" s="185"/>
      <c r="R168" s="186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IFERROR(IF(V168="","",V168*0.01157),"")</f>
        <v>0</v>
      </c>
      <c r="Y168" s="69" t="s">
        <v>49</v>
      </c>
      <c r="Z168" s="70" t="s">
        <v>49</v>
      </c>
      <c r="AD168" s="74"/>
      <c r="BA168" s="132" t="s">
        <v>89</v>
      </c>
    </row>
    <row r="169" spans="1:53" x14ac:dyDescent="0.2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8"/>
      <c r="N169" s="174" t="s">
        <v>43</v>
      </c>
      <c r="O169" s="175"/>
      <c r="P169" s="175"/>
      <c r="Q169" s="175"/>
      <c r="R169" s="175"/>
      <c r="S169" s="175"/>
      <c r="T169" s="176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7" t="s">
        <v>229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66"/>
      <c r="Z171" s="66"/>
    </row>
    <row r="172" spans="1:53" ht="14.25" customHeight="1" x14ac:dyDescent="0.25">
      <c r="A172" s="196" t="s">
        <v>238</v>
      </c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67"/>
      <c r="Z172" s="67"/>
    </row>
    <row r="173" spans="1:53" ht="27" customHeight="1" x14ac:dyDescent="0.25">
      <c r="A173" s="64" t="s">
        <v>239</v>
      </c>
      <c r="B173" s="64" t="s">
        <v>240</v>
      </c>
      <c r="C173" s="37">
        <v>4301051319</v>
      </c>
      <c r="D173" s="183">
        <v>4680115881204</v>
      </c>
      <c r="E173" s="183"/>
      <c r="F173" s="63">
        <v>0.33</v>
      </c>
      <c r="G173" s="38">
        <v>6</v>
      </c>
      <c r="H173" s="63">
        <v>1.98</v>
      </c>
      <c r="I173" s="63">
        <v>2.246</v>
      </c>
      <c r="J173" s="38">
        <v>156</v>
      </c>
      <c r="K173" s="38" t="s">
        <v>84</v>
      </c>
      <c r="L173" s="39" t="s">
        <v>242</v>
      </c>
      <c r="M173" s="38">
        <v>365</v>
      </c>
      <c r="N173" s="2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5"/>
      <c r="P173" s="185"/>
      <c r="Q173" s="185"/>
      <c r="R173" s="186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IFERROR(IF(V173="","",V173*0.00753),"")</f>
        <v>0</v>
      </c>
      <c r="Y173" s="69" t="s">
        <v>49</v>
      </c>
      <c r="Z173" s="70" t="s">
        <v>49</v>
      </c>
      <c r="AD173" s="74"/>
      <c r="BA173" s="133" t="s">
        <v>241</v>
      </c>
    </row>
    <row r="174" spans="1:53" x14ac:dyDescent="0.2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8"/>
      <c r="N174" s="174" t="s">
        <v>43</v>
      </c>
      <c r="O174" s="175"/>
      <c r="P174" s="175"/>
      <c r="Q174" s="175"/>
      <c r="R174" s="175"/>
      <c r="S174" s="175"/>
      <c r="T174" s="176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8"/>
      <c r="N175" s="174" t="s">
        <v>43</v>
      </c>
      <c r="O175" s="175"/>
      <c r="P175" s="175"/>
      <c r="Q175" s="175"/>
      <c r="R175" s="175"/>
      <c r="S175" s="175"/>
      <c r="T175" s="176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207" t="s">
        <v>243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66"/>
      <c r="Z176" s="66"/>
    </row>
    <row r="177" spans="1:53" ht="14.25" customHeight="1" x14ac:dyDescent="0.25">
      <c r="A177" s="196" t="s">
        <v>86</v>
      </c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67"/>
      <c r="Z177" s="67"/>
    </row>
    <row r="178" spans="1:53" ht="16.5" customHeight="1" x14ac:dyDescent="0.25">
      <c r="A178" s="64" t="s">
        <v>244</v>
      </c>
      <c r="B178" s="64" t="s">
        <v>245</v>
      </c>
      <c r="C178" s="37">
        <v>4301132076</v>
      </c>
      <c r="D178" s="183">
        <v>4607111035721</v>
      </c>
      <c r="E178" s="183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90</v>
      </c>
      <c r="L178" s="39" t="s">
        <v>83</v>
      </c>
      <c r="M178" s="38">
        <v>180</v>
      </c>
      <c r="N178" s="22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5"/>
      <c r="P178" s="185"/>
      <c r="Q178" s="185"/>
      <c r="R178" s="186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IFERROR(IF(V178="","",V178*0.01788),"")</f>
        <v>0</v>
      </c>
      <c r="Y178" s="69" t="s">
        <v>49</v>
      </c>
      <c r="Z178" s="70" t="s">
        <v>49</v>
      </c>
      <c r="AD178" s="74"/>
      <c r="BA178" s="134" t="s">
        <v>89</v>
      </c>
    </row>
    <row r="179" spans="1:53" ht="27" customHeight="1" x14ac:dyDescent="0.25">
      <c r="A179" s="64" t="s">
        <v>246</v>
      </c>
      <c r="B179" s="64" t="s">
        <v>247</v>
      </c>
      <c r="C179" s="37">
        <v>4301132077</v>
      </c>
      <c r="D179" s="183">
        <v>4607111035691</v>
      </c>
      <c r="E179" s="183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90</v>
      </c>
      <c r="L179" s="39" t="s">
        <v>83</v>
      </c>
      <c r="M179" s="38">
        <v>180</v>
      </c>
      <c r="N179" s="224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9" s="185"/>
      <c r="P179" s="185"/>
      <c r="Q179" s="185"/>
      <c r="R179" s="186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89</v>
      </c>
    </row>
    <row r="180" spans="1:53" ht="27" customHeight="1" x14ac:dyDescent="0.25">
      <c r="A180" s="64" t="s">
        <v>248</v>
      </c>
      <c r="B180" s="64" t="s">
        <v>249</v>
      </c>
      <c r="C180" s="37">
        <v>4301132079</v>
      </c>
      <c r="D180" s="183">
        <v>4607111038487</v>
      </c>
      <c r="E180" s="183"/>
      <c r="F180" s="63">
        <v>0.25</v>
      </c>
      <c r="G180" s="38">
        <v>12</v>
      </c>
      <c r="H180" s="63">
        <v>3</v>
      </c>
      <c r="I180" s="63">
        <v>3.7360000000000002</v>
      </c>
      <c r="J180" s="38">
        <v>70</v>
      </c>
      <c r="K180" s="38" t="s">
        <v>90</v>
      </c>
      <c r="L180" s="39" t="s">
        <v>83</v>
      </c>
      <c r="M180" s="38">
        <v>180</v>
      </c>
      <c r="N180" s="22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85"/>
      <c r="P180" s="185"/>
      <c r="Q180" s="185"/>
      <c r="R180" s="186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89</v>
      </c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8"/>
      <c r="N181" s="174" t="s">
        <v>43</v>
      </c>
      <c r="O181" s="175"/>
      <c r="P181" s="175"/>
      <c r="Q181" s="175"/>
      <c r="R181" s="175"/>
      <c r="S181" s="175"/>
      <c r="T181" s="176"/>
      <c r="U181" s="43" t="s">
        <v>42</v>
      </c>
      <c r="V181" s="44">
        <f>IFERROR(SUM(V178:V180),"0")</f>
        <v>0</v>
      </c>
      <c r="W181" s="44">
        <f>IFERROR(SUM(W178:W180),"0")</f>
        <v>0</v>
      </c>
      <c r="X181" s="44">
        <f>IFERROR(IF(X178="",0,X178),"0")+IFERROR(IF(X179="",0,X179),"0")+IFERROR(IF(X180="",0,X180),"0")</f>
        <v>0</v>
      </c>
      <c r="Y181" s="68"/>
      <c r="Z181" s="68"/>
    </row>
    <row r="182" spans="1:53" x14ac:dyDescent="0.2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8"/>
      <c r="N182" s="174" t="s">
        <v>43</v>
      </c>
      <c r="O182" s="175"/>
      <c r="P182" s="175"/>
      <c r="Q182" s="175"/>
      <c r="R182" s="175"/>
      <c r="S182" s="175"/>
      <c r="T182" s="176"/>
      <c r="U182" s="43" t="s">
        <v>0</v>
      </c>
      <c r="V182" s="44">
        <f>IFERROR(SUMPRODUCT(V178:V180*H178:H180),"0")</f>
        <v>0</v>
      </c>
      <c r="W182" s="44">
        <f>IFERROR(SUMPRODUCT(W178:W180*H178:H180),"0")</f>
        <v>0</v>
      </c>
      <c r="X182" s="43"/>
      <c r="Y182" s="68"/>
      <c r="Z182" s="68"/>
    </row>
    <row r="183" spans="1:53" ht="27.75" customHeight="1" x14ac:dyDescent="0.2">
      <c r="A183" s="206" t="s">
        <v>250</v>
      </c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55"/>
      <c r="Z183" s="55"/>
    </row>
    <row r="184" spans="1:53" ht="16.5" customHeight="1" x14ac:dyDescent="0.25">
      <c r="A184" s="207" t="s">
        <v>251</v>
      </c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66"/>
      <c r="Z184" s="66"/>
    </row>
    <row r="185" spans="1:53" ht="14.25" customHeight="1" x14ac:dyDescent="0.25">
      <c r="A185" s="196" t="s">
        <v>80</v>
      </c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67"/>
      <c r="Z185" s="67"/>
    </row>
    <row r="186" spans="1:53" ht="16.5" customHeight="1" x14ac:dyDescent="0.25">
      <c r="A186" s="64" t="s">
        <v>252</v>
      </c>
      <c r="B186" s="64" t="s">
        <v>253</v>
      </c>
      <c r="C186" s="37">
        <v>4301070913</v>
      </c>
      <c r="D186" s="183">
        <v>4607111036957</v>
      </c>
      <c r="E186" s="183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84</v>
      </c>
      <c r="L186" s="39" t="s">
        <v>83</v>
      </c>
      <c r="M186" s="38">
        <v>180</v>
      </c>
      <c r="N186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85"/>
      <c r="P186" s="185"/>
      <c r="Q186" s="185"/>
      <c r="R186" s="186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IFERROR(IF(V186="","",V186*0.00866),"")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16.5" customHeight="1" x14ac:dyDescent="0.25">
      <c r="A187" s="64" t="s">
        <v>254</v>
      </c>
      <c r="B187" s="64" t="s">
        <v>255</v>
      </c>
      <c r="C187" s="37">
        <v>4301070912</v>
      </c>
      <c r="D187" s="183">
        <v>4607111037213</v>
      </c>
      <c r="E187" s="183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84</v>
      </c>
      <c r="L187" s="39" t="s">
        <v>83</v>
      </c>
      <c r="M187" s="38">
        <v>180</v>
      </c>
      <c r="N187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85"/>
      <c r="P187" s="185"/>
      <c r="Q187" s="185"/>
      <c r="R187" s="186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8"/>
      <c r="N188" s="174" t="s">
        <v>43</v>
      </c>
      <c r="O188" s="175"/>
      <c r="P188" s="175"/>
      <c r="Q188" s="175"/>
      <c r="R188" s="175"/>
      <c r="S188" s="175"/>
      <c r="T188" s="176"/>
      <c r="U188" s="43" t="s">
        <v>42</v>
      </c>
      <c r="V188" s="44">
        <f>IFERROR(SUM(V186:V187),"0")</f>
        <v>0</v>
      </c>
      <c r="W188" s="44">
        <f>IFERROR(SUM(W186:W187),"0")</f>
        <v>0</v>
      </c>
      <c r="X188" s="44">
        <f>IFERROR(IF(X186="",0,X186),"0")+IFERROR(IF(X187="",0,X187),"0")</f>
        <v>0</v>
      </c>
      <c r="Y188" s="68"/>
      <c r="Z188" s="68"/>
    </row>
    <row r="189" spans="1:53" x14ac:dyDescent="0.2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8"/>
      <c r="N189" s="174" t="s">
        <v>43</v>
      </c>
      <c r="O189" s="175"/>
      <c r="P189" s="175"/>
      <c r="Q189" s="175"/>
      <c r="R189" s="175"/>
      <c r="S189" s="175"/>
      <c r="T189" s="176"/>
      <c r="U189" s="43" t="s">
        <v>0</v>
      </c>
      <c r="V189" s="44">
        <f>IFERROR(SUMPRODUCT(V186:V187*H186:H187),"0")</f>
        <v>0</v>
      </c>
      <c r="W189" s="44">
        <f>IFERROR(SUMPRODUCT(W186:W187*H186:H187),"0")</f>
        <v>0</v>
      </c>
      <c r="X189" s="43"/>
      <c r="Y189" s="68"/>
      <c r="Z189" s="68"/>
    </row>
    <row r="190" spans="1:53" ht="16.5" customHeight="1" x14ac:dyDescent="0.25">
      <c r="A190" s="207" t="s">
        <v>256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66"/>
      <c r="Z190" s="66"/>
    </row>
    <row r="191" spans="1:53" ht="14.25" customHeight="1" x14ac:dyDescent="0.25">
      <c r="A191" s="196" t="s">
        <v>80</v>
      </c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67"/>
      <c r="Z191" s="67"/>
    </row>
    <row r="192" spans="1:53" ht="16.5" customHeight="1" x14ac:dyDescent="0.25">
      <c r="A192" s="64" t="s">
        <v>257</v>
      </c>
      <c r="B192" s="64" t="s">
        <v>258</v>
      </c>
      <c r="C192" s="37">
        <v>4301070948</v>
      </c>
      <c r="D192" s="183">
        <v>4607111037022</v>
      </c>
      <c r="E192" s="183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84</v>
      </c>
      <c r="L192" s="39" t="s">
        <v>83</v>
      </c>
      <c r="M192" s="38">
        <v>180</v>
      </c>
      <c r="N192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85"/>
      <c r="P192" s="185"/>
      <c r="Q192" s="185"/>
      <c r="R192" s="186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259</v>
      </c>
      <c r="B193" s="64" t="s">
        <v>260</v>
      </c>
      <c r="C193" s="37">
        <v>4301070990</v>
      </c>
      <c r="D193" s="183">
        <v>4607111038494</v>
      </c>
      <c r="E193" s="183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84</v>
      </c>
      <c r="L193" s="39" t="s">
        <v>83</v>
      </c>
      <c r="M193" s="38">
        <v>180</v>
      </c>
      <c r="N193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85"/>
      <c r="P193" s="185"/>
      <c r="Q193" s="185"/>
      <c r="R193" s="186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261</v>
      </c>
      <c r="B194" s="64" t="s">
        <v>262</v>
      </c>
      <c r="C194" s="37">
        <v>4301070966</v>
      </c>
      <c r="D194" s="183">
        <v>4607111038135</v>
      </c>
      <c r="E194" s="183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84</v>
      </c>
      <c r="L194" s="39" t="s">
        <v>83</v>
      </c>
      <c r="M194" s="38">
        <v>180</v>
      </c>
      <c r="N194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85"/>
      <c r="P194" s="185"/>
      <c r="Q194" s="185"/>
      <c r="R194" s="186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8"/>
      <c r="N195" s="174" t="s">
        <v>43</v>
      </c>
      <c r="O195" s="175"/>
      <c r="P195" s="175"/>
      <c r="Q195" s="175"/>
      <c r="R195" s="175"/>
      <c r="S195" s="175"/>
      <c r="T195" s="176"/>
      <c r="U195" s="43" t="s">
        <v>42</v>
      </c>
      <c r="V195" s="44">
        <f>IFERROR(SUM(V192:V194),"0")</f>
        <v>0</v>
      </c>
      <c r="W195" s="44">
        <f>IFERROR(SUM(W192:W194),"0")</f>
        <v>0</v>
      </c>
      <c r="X195" s="44">
        <f>IFERROR(IF(X192="",0,X192),"0")+IFERROR(IF(X193="",0,X193),"0")+IFERROR(IF(X194="",0,X194),"0")</f>
        <v>0</v>
      </c>
      <c r="Y195" s="68"/>
      <c r="Z195" s="68"/>
    </row>
    <row r="196" spans="1:53" x14ac:dyDescent="0.2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8"/>
      <c r="N196" s="174" t="s">
        <v>43</v>
      </c>
      <c r="O196" s="175"/>
      <c r="P196" s="175"/>
      <c r="Q196" s="175"/>
      <c r="R196" s="175"/>
      <c r="S196" s="175"/>
      <c r="T196" s="176"/>
      <c r="U196" s="43" t="s">
        <v>0</v>
      </c>
      <c r="V196" s="44">
        <f>IFERROR(SUMPRODUCT(V192:V194*H192:H194),"0")</f>
        <v>0</v>
      </c>
      <c r="W196" s="44">
        <f>IFERROR(SUMPRODUCT(W192:W194*H192:H194),"0")</f>
        <v>0</v>
      </c>
      <c r="X196" s="43"/>
      <c r="Y196" s="68"/>
      <c r="Z196" s="68"/>
    </row>
    <row r="197" spans="1:53" ht="16.5" customHeight="1" x14ac:dyDescent="0.25">
      <c r="A197" s="207" t="s">
        <v>263</v>
      </c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66"/>
      <c r="Z197" s="66"/>
    </row>
    <row r="198" spans="1:53" ht="14.25" customHeight="1" x14ac:dyDescent="0.25">
      <c r="A198" s="196" t="s">
        <v>80</v>
      </c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67"/>
      <c r="Z198" s="67"/>
    </row>
    <row r="199" spans="1:53" ht="27" customHeight="1" x14ac:dyDescent="0.25">
      <c r="A199" s="64" t="s">
        <v>264</v>
      </c>
      <c r="B199" s="64" t="s">
        <v>265</v>
      </c>
      <c r="C199" s="37">
        <v>4301070915</v>
      </c>
      <c r="D199" s="183">
        <v>4607111035882</v>
      </c>
      <c r="E199" s="183"/>
      <c r="F199" s="63">
        <v>0.43</v>
      </c>
      <c r="G199" s="38">
        <v>16</v>
      </c>
      <c r="H199" s="63">
        <v>6.88</v>
      </c>
      <c r="I199" s="63">
        <v>7.19</v>
      </c>
      <c r="J199" s="38">
        <v>84</v>
      </c>
      <c r="K199" s="38" t="s">
        <v>84</v>
      </c>
      <c r="L199" s="39" t="s">
        <v>83</v>
      </c>
      <c r="M199" s="38">
        <v>180</v>
      </c>
      <c r="N199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9" s="185"/>
      <c r="P199" s="185"/>
      <c r="Q199" s="185"/>
      <c r="R199" s="186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27" customHeight="1" x14ac:dyDescent="0.25">
      <c r="A200" s="64" t="s">
        <v>266</v>
      </c>
      <c r="B200" s="64" t="s">
        <v>267</v>
      </c>
      <c r="C200" s="37">
        <v>4301070921</v>
      </c>
      <c r="D200" s="183">
        <v>4607111035905</v>
      </c>
      <c r="E200" s="183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0" s="185"/>
      <c r="P200" s="185"/>
      <c r="Q200" s="185"/>
      <c r="R200" s="186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customHeight="1" x14ac:dyDescent="0.25">
      <c r="A201" s="64" t="s">
        <v>268</v>
      </c>
      <c r="B201" s="64" t="s">
        <v>269</v>
      </c>
      <c r="C201" s="37">
        <v>4301070917</v>
      </c>
      <c r="D201" s="183">
        <v>4607111035912</v>
      </c>
      <c r="E201" s="183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84</v>
      </c>
      <c r="L201" s="39" t="s">
        <v>83</v>
      </c>
      <c r="M201" s="38">
        <v>180</v>
      </c>
      <c r="N201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1" s="185"/>
      <c r="P201" s="185"/>
      <c r="Q201" s="185"/>
      <c r="R201" s="186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27" customHeight="1" x14ac:dyDescent="0.25">
      <c r="A202" s="64" t="s">
        <v>270</v>
      </c>
      <c r="B202" s="64" t="s">
        <v>271</v>
      </c>
      <c r="C202" s="37">
        <v>4301070920</v>
      </c>
      <c r="D202" s="183">
        <v>4607111035929</v>
      </c>
      <c r="E202" s="183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84</v>
      </c>
      <c r="L202" s="39" t="s">
        <v>83</v>
      </c>
      <c r="M202" s="38">
        <v>180</v>
      </c>
      <c r="N202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2" s="185"/>
      <c r="P202" s="185"/>
      <c r="Q202" s="185"/>
      <c r="R202" s="186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x14ac:dyDescent="0.2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8"/>
      <c r="N203" s="174" t="s">
        <v>43</v>
      </c>
      <c r="O203" s="175"/>
      <c r="P203" s="175"/>
      <c r="Q203" s="175"/>
      <c r="R203" s="175"/>
      <c r="S203" s="175"/>
      <c r="T203" s="176"/>
      <c r="U203" s="43" t="s">
        <v>42</v>
      </c>
      <c r="V203" s="44">
        <f>IFERROR(SUM(V199:V202),"0")</f>
        <v>0</v>
      </c>
      <c r="W203" s="44">
        <f>IFERROR(SUM(W199:W202),"0")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0</v>
      </c>
      <c r="V204" s="44">
        <f>IFERROR(SUMPRODUCT(V199:V202*H199:H202),"0")</f>
        <v>0</v>
      </c>
      <c r="W204" s="44">
        <f>IFERROR(SUMPRODUCT(W199:W202*H199:H202),"0")</f>
        <v>0</v>
      </c>
      <c r="X204" s="43"/>
      <c r="Y204" s="68"/>
      <c r="Z204" s="68"/>
    </row>
    <row r="205" spans="1:53" ht="16.5" customHeight="1" x14ac:dyDescent="0.25">
      <c r="A205" s="207" t="s">
        <v>272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66"/>
      <c r="Z205" s="66"/>
    </row>
    <row r="206" spans="1:53" ht="14.25" customHeight="1" x14ac:dyDescent="0.25">
      <c r="A206" s="196" t="s">
        <v>238</v>
      </c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67"/>
      <c r="Z206" s="67"/>
    </row>
    <row r="207" spans="1:53" ht="27" customHeight="1" x14ac:dyDescent="0.25">
      <c r="A207" s="64" t="s">
        <v>273</v>
      </c>
      <c r="B207" s="64" t="s">
        <v>274</v>
      </c>
      <c r="C207" s="37">
        <v>4301051320</v>
      </c>
      <c r="D207" s="183">
        <v>4680115881334</v>
      </c>
      <c r="E207" s="183"/>
      <c r="F207" s="63">
        <v>0.33</v>
      </c>
      <c r="G207" s="38">
        <v>6</v>
      </c>
      <c r="H207" s="63">
        <v>1.98</v>
      </c>
      <c r="I207" s="63">
        <v>2.27</v>
      </c>
      <c r="J207" s="38">
        <v>156</v>
      </c>
      <c r="K207" s="38" t="s">
        <v>84</v>
      </c>
      <c r="L207" s="39" t="s">
        <v>242</v>
      </c>
      <c r="M207" s="38">
        <v>365</v>
      </c>
      <c r="N207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7" s="185"/>
      <c r="P207" s="185"/>
      <c r="Q207" s="185"/>
      <c r="R207" s="186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IFERROR(IF(V207="","",V207*0.00753),"")</f>
        <v>0</v>
      </c>
      <c r="Y207" s="69" t="s">
        <v>49</v>
      </c>
      <c r="Z207" s="70" t="s">
        <v>49</v>
      </c>
      <c r="AD207" s="74"/>
      <c r="BA207" s="146" t="s">
        <v>241</v>
      </c>
    </row>
    <row r="208" spans="1:53" x14ac:dyDescent="0.2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8"/>
      <c r="N208" s="174" t="s">
        <v>43</v>
      </c>
      <c r="O208" s="175"/>
      <c r="P208" s="175"/>
      <c r="Q208" s="175"/>
      <c r="R208" s="175"/>
      <c r="S208" s="175"/>
      <c r="T208" s="176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8"/>
      <c r="N209" s="174" t="s">
        <v>43</v>
      </c>
      <c r="O209" s="175"/>
      <c r="P209" s="175"/>
      <c r="Q209" s="175"/>
      <c r="R209" s="175"/>
      <c r="S209" s="175"/>
      <c r="T209" s="176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16.5" customHeight="1" x14ac:dyDescent="0.25">
      <c r="A210" s="207" t="s">
        <v>275</v>
      </c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66"/>
      <c r="Z210" s="66"/>
    </row>
    <row r="211" spans="1:53" ht="14.25" customHeight="1" x14ac:dyDescent="0.25">
      <c r="A211" s="196" t="s">
        <v>80</v>
      </c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67"/>
      <c r="Z211" s="67"/>
    </row>
    <row r="212" spans="1:53" ht="16.5" customHeight="1" x14ac:dyDescent="0.25">
      <c r="A212" s="64" t="s">
        <v>276</v>
      </c>
      <c r="B212" s="64" t="s">
        <v>277</v>
      </c>
      <c r="C212" s="37">
        <v>4301070874</v>
      </c>
      <c r="D212" s="183">
        <v>4607111035332</v>
      </c>
      <c r="E212" s="183"/>
      <c r="F212" s="63">
        <v>0.43</v>
      </c>
      <c r="G212" s="38">
        <v>16</v>
      </c>
      <c r="H212" s="63">
        <v>6.88</v>
      </c>
      <c r="I212" s="63">
        <v>7.2060000000000004</v>
      </c>
      <c r="J212" s="38">
        <v>84</v>
      </c>
      <c r="K212" s="38" t="s">
        <v>84</v>
      </c>
      <c r="L212" s="39" t="s">
        <v>83</v>
      </c>
      <c r="M212" s="38">
        <v>180</v>
      </c>
      <c r="N212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2" s="185"/>
      <c r="P212" s="185"/>
      <c r="Q212" s="185"/>
      <c r="R212" s="186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7" t="s">
        <v>70</v>
      </c>
    </row>
    <row r="213" spans="1:53" ht="16.5" customHeight="1" x14ac:dyDescent="0.25">
      <c r="A213" s="64" t="s">
        <v>278</v>
      </c>
      <c r="B213" s="64" t="s">
        <v>279</v>
      </c>
      <c r="C213" s="37">
        <v>4301070873</v>
      </c>
      <c r="D213" s="183">
        <v>4607111035080</v>
      </c>
      <c r="E213" s="183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84</v>
      </c>
      <c r="L213" s="39" t="s">
        <v>83</v>
      </c>
      <c r="M213" s="38">
        <v>180</v>
      </c>
      <c r="N213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3" s="185"/>
      <c r="P213" s="185"/>
      <c r="Q213" s="185"/>
      <c r="R213" s="186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8" t="s">
        <v>70</v>
      </c>
    </row>
    <row r="214" spans="1:53" x14ac:dyDescent="0.2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8"/>
      <c r="N214" s="174" t="s">
        <v>43</v>
      </c>
      <c r="O214" s="175"/>
      <c r="P214" s="175"/>
      <c r="Q214" s="175"/>
      <c r="R214" s="175"/>
      <c r="S214" s="175"/>
      <c r="T214" s="176"/>
      <c r="U214" s="43" t="s">
        <v>42</v>
      </c>
      <c r="V214" s="44">
        <f>IFERROR(SUM(V212:V213),"0")</f>
        <v>0</v>
      </c>
      <c r="W214" s="44">
        <f>IFERROR(SUM(W212:W213),"0")</f>
        <v>0</v>
      </c>
      <c r="X214" s="44">
        <f>IFERROR(IF(X212="",0,X212),"0")+IFERROR(IF(X213="",0,X213),"0")</f>
        <v>0</v>
      </c>
      <c r="Y214" s="68"/>
      <c r="Z214" s="68"/>
    </row>
    <row r="215" spans="1:53" x14ac:dyDescent="0.2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8"/>
      <c r="N215" s="174" t="s">
        <v>43</v>
      </c>
      <c r="O215" s="175"/>
      <c r="P215" s="175"/>
      <c r="Q215" s="175"/>
      <c r="R215" s="175"/>
      <c r="S215" s="175"/>
      <c r="T215" s="176"/>
      <c r="U215" s="43" t="s">
        <v>0</v>
      </c>
      <c r="V215" s="44">
        <f>IFERROR(SUMPRODUCT(V212:V213*H212:H213),"0")</f>
        <v>0</v>
      </c>
      <c r="W215" s="44">
        <f>IFERROR(SUMPRODUCT(W212:W213*H212:H213),"0")</f>
        <v>0</v>
      </c>
      <c r="X215" s="43"/>
      <c r="Y215" s="68"/>
      <c r="Z215" s="68"/>
    </row>
    <row r="216" spans="1:53" ht="27.75" customHeight="1" x14ac:dyDescent="0.2">
      <c r="A216" s="206" t="s">
        <v>280</v>
      </c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6"/>
      <c r="P216" s="206"/>
      <c r="Q216" s="206"/>
      <c r="R216" s="206"/>
      <c r="S216" s="206"/>
      <c r="T216" s="206"/>
      <c r="U216" s="206"/>
      <c r="V216" s="206"/>
      <c r="W216" s="206"/>
      <c r="X216" s="206"/>
      <c r="Y216" s="55"/>
      <c r="Z216" s="55"/>
    </row>
    <row r="217" spans="1:53" ht="16.5" customHeight="1" x14ac:dyDescent="0.25">
      <c r="A217" s="207" t="s">
        <v>281</v>
      </c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66"/>
      <c r="Z217" s="66"/>
    </row>
    <row r="218" spans="1:53" ht="14.25" customHeight="1" x14ac:dyDescent="0.25">
      <c r="A218" s="196" t="s">
        <v>80</v>
      </c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67"/>
      <c r="Z218" s="67"/>
    </row>
    <row r="219" spans="1:53" ht="27" customHeight="1" x14ac:dyDescent="0.25">
      <c r="A219" s="64" t="s">
        <v>282</v>
      </c>
      <c r="B219" s="64" t="s">
        <v>283</v>
      </c>
      <c r="C219" s="37">
        <v>4301070941</v>
      </c>
      <c r="D219" s="183">
        <v>4607111036162</v>
      </c>
      <c r="E219" s="183"/>
      <c r="F219" s="63">
        <v>0.8</v>
      </c>
      <c r="G219" s="38">
        <v>8</v>
      </c>
      <c r="H219" s="63">
        <v>6.4</v>
      </c>
      <c r="I219" s="63">
        <v>6.6811999999999996</v>
      </c>
      <c r="J219" s="38">
        <v>84</v>
      </c>
      <c r="K219" s="38" t="s">
        <v>84</v>
      </c>
      <c r="L219" s="39" t="s">
        <v>83</v>
      </c>
      <c r="M219" s="38">
        <v>90</v>
      </c>
      <c r="N219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9" s="185"/>
      <c r="P219" s="185"/>
      <c r="Q219" s="185"/>
      <c r="R219" s="186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9" t="s">
        <v>70</v>
      </c>
    </row>
    <row r="220" spans="1:53" x14ac:dyDescent="0.2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8"/>
      <c r="N220" s="174" t="s">
        <v>43</v>
      </c>
      <c r="O220" s="175"/>
      <c r="P220" s="175"/>
      <c r="Q220" s="175"/>
      <c r="R220" s="175"/>
      <c r="S220" s="175"/>
      <c r="T220" s="176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x14ac:dyDescent="0.2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8"/>
      <c r="N221" s="174" t="s">
        <v>43</v>
      </c>
      <c r="O221" s="175"/>
      <c r="P221" s="175"/>
      <c r="Q221" s="175"/>
      <c r="R221" s="175"/>
      <c r="S221" s="175"/>
      <c r="T221" s="176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customHeight="1" x14ac:dyDescent="0.2">
      <c r="A222" s="206" t="s">
        <v>284</v>
      </c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06"/>
      <c r="O222" s="206"/>
      <c r="P222" s="206"/>
      <c r="Q222" s="206"/>
      <c r="R222" s="206"/>
      <c r="S222" s="206"/>
      <c r="T222" s="206"/>
      <c r="U222" s="206"/>
      <c r="V222" s="206"/>
      <c r="W222" s="206"/>
      <c r="X222" s="206"/>
      <c r="Y222" s="55"/>
      <c r="Z222" s="55"/>
    </row>
    <row r="223" spans="1:53" ht="16.5" customHeight="1" x14ac:dyDescent="0.25">
      <c r="A223" s="207" t="s">
        <v>285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66"/>
      <c r="Z223" s="66"/>
    </row>
    <row r="224" spans="1:53" ht="14.25" customHeight="1" x14ac:dyDescent="0.25">
      <c r="A224" s="196" t="s">
        <v>80</v>
      </c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67"/>
      <c r="Z224" s="67"/>
    </row>
    <row r="225" spans="1:53" ht="27" customHeight="1" x14ac:dyDescent="0.25">
      <c r="A225" s="64" t="s">
        <v>286</v>
      </c>
      <c r="B225" s="64" t="s">
        <v>287</v>
      </c>
      <c r="C225" s="37">
        <v>4301070965</v>
      </c>
      <c r="D225" s="183">
        <v>4607111035899</v>
      </c>
      <c r="E225" s="183"/>
      <c r="F225" s="63">
        <v>1</v>
      </c>
      <c r="G225" s="38">
        <v>5</v>
      </c>
      <c r="H225" s="63">
        <v>5</v>
      </c>
      <c r="I225" s="63">
        <v>5.2619999999999996</v>
      </c>
      <c r="J225" s="38">
        <v>84</v>
      </c>
      <c r="K225" s="38" t="s">
        <v>84</v>
      </c>
      <c r="L225" s="39" t="s">
        <v>83</v>
      </c>
      <c r="M225" s="38">
        <v>180</v>
      </c>
      <c r="N225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5" s="185"/>
      <c r="P225" s="185"/>
      <c r="Q225" s="185"/>
      <c r="R225" s="186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50" t="s">
        <v>70</v>
      </c>
    </row>
    <row r="226" spans="1:53" x14ac:dyDescent="0.2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8"/>
      <c r="N226" s="174" t="s">
        <v>43</v>
      </c>
      <c r="O226" s="175"/>
      <c r="P226" s="175"/>
      <c r="Q226" s="175"/>
      <c r="R226" s="175"/>
      <c r="S226" s="175"/>
      <c r="T226" s="176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6.5" customHeight="1" x14ac:dyDescent="0.25">
      <c r="A228" s="207" t="s">
        <v>288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66"/>
      <c r="Z228" s="66"/>
    </row>
    <row r="229" spans="1:53" ht="14.25" customHeight="1" x14ac:dyDescent="0.25">
      <c r="A229" s="196" t="s">
        <v>80</v>
      </c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67"/>
      <c r="Z229" s="67"/>
    </row>
    <row r="230" spans="1:53" ht="27" customHeight="1" x14ac:dyDescent="0.25">
      <c r="A230" s="64" t="s">
        <v>289</v>
      </c>
      <c r="B230" s="64" t="s">
        <v>290</v>
      </c>
      <c r="C230" s="37">
        <v>4301070870</v>
      </c>
      <c r="D230" s="183">
        <v>4607111036711</v>
      </c>
      <c r="E230" s="183"/>
      <c r="F230" s="63">
        <v>0.8</v>
      </c>
      <c r="G230" s="38">
        <v>8</v>
      </c>
      <c r="H230" s="63">
        <v>6.4</v>
      </c>
      <c r="I230" s="63">
        <v>6.67</v>
      </c>
      <c r="J230" s="38">
        <v>84</v>
      </c>
      <c r="K230" s="38" t="s">
        <v>84</v>
      </c>
      <c r="L230" s="39" t="s">
        <v>83</v>
      </c>
      <c r="M230" s="38">
        <v>90</v>
      </c>
      <c r="N230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0" s="185"/>
      <c r="P230" s="185"/>
      <c r="Q230" s="185"/>
      <c r="R230" s="186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IFERROR(IF(V230="","",V230*0.0155),"")</f>
        <v>0</v>
      </c>
      <c r="Y230" s="69" t="s">
        <v>49</v>
      </c>
      <c r="Z230" s="70" t="s">
        <v>49</v>
      </c>
      <c r="AD230" s="74"/>
      <c r="BA230" s="151" t="s">
        <v>70</v>
      </c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8"/>
      <c r="N231" s="174" t="s">
        <v>43</v>
      </c>
      <c r="O231" s="175"/>
      <c r="P231" s="175"/>
      <c r="Q231" s="175"/>
      <c r="R231" s="175"/>
      <c r="S231" s="175"/>
      <c r="T231" s="176"/>
      <c r="U231" s="43" t="s">
        <v>42</v>
      </c>
      <c r="V231" s="44">
        <f>IFERROR(SUM(V230:V230),"0")</f>
        <v>0</v>
      </c>
      <c r="W231" s="44">
        <f>IFERROR(SUM(W230:W230),"0")</f>
        <v>0</v>
      </c>
      <c r="X231" s="44">
        <f>IFERROR(IF(X230="",0,X230),"0")</f>
        <v>0</v>
      </c>
      <c r="Y231" s="68"/>
      <c r="Z231" s="68"/>
    </row>
    <row r="232" spans="1:53" x14ac:dyDescent="0.2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8"/>
      <c r="N232" s="174" t="s">
        <v>43</v>
      </c>
      <c r="O232" s="175"/>
      <c r="P232" s="175"/>
      <c r="Q232" s="175"/>
      <c r="R232" s="175"/>
      <c r="S232" s="175"/>
      <c r="T232" s="176"/>
      <c r="U232" s="43" t="s">
        <v>0</v>
      </c>
      <c r="V232" s="44">
        <f>IFERROR(SUMPRODUCT(V230:V230*H230:H230),"0")</f>
        <v>0</v>
      </c>
      <c r="W232" s="44">
        <f>IFERROR(SUMPRODUCT(W230:W230*H230:H230),"0")</f>
        <v>0</v>
      </c>
      <c r="X232" s="43"/>
      <c r="Y232" s="68"/>
      <c r="Z232" s="68"/>
    </row>
    <row r="233" spans="1:53" ht="27.75" customHeight="1" x14ac:dyDescent="0.2">
      <c r="A233" s="206" t="s">
        <v>291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55"/>
      <c r="Z233" s="55"/>
    </row>
    <row r="234" spans="1:53" ht="16.5" customHeight="1" x14ac:dyDescent="0.25">
      <c r="A234" s="207" t="s">
        <v>292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66"/>
      <c r="Z234" s="66"/>
    </row>
    <row r="235" spans="1:53" ht="14.25" customHeight="1" x14ac:dyDescent="0.25">
      <c r="A235" s="196" t="s">
        <v>138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293</v>
      </c>
      <c r="B236" s="64" t="s">
        <v>294</v>
      </c>
      <c r="C236" s="37">
        <v>4301131019</v>
      </c>
      <c r="D236" s="183">
        <v>4640242180427</v>
      </c>
      <c r="E236" s="183"/>
      <c r="F236" s="63">
        <v>1.8</v>
      </c>
      <c r="G236" s="38">
        <v>1</v>
      </c>
      <c r="H236" s="63">
        <v>1.8</v>
      </c>
      <c r="I236" s="63">
        <v>1.915</v>
      </c>
      <c r="J236" s="38">
        <v>234</v>
      </c>
      <c r="K236" s="38" t="s">
        <v>130</v>
      </c>
      <c r="L236" s="39" t="s">
        <v>83</v>
      </c>
      <c r="M236" s="38">
        <v>180</v>
      </c>
      <c r="N236" s="208" t="s">
        <v>295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IFERROR(IF(V236="","",V236*0.00502),"")</f>
        <v>0</v>
      </c>
      <c r="Y236" s="69" t="s">
        <v>49</v>
      </c>
      <c r="Z236" s="70" t="s">
        <v>49</v>
      </c>
      <c r="AD236" s="74"/>
      <c r="BA236" s="152" t="s">
        <v>89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86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296</v>
      </c>
      <c r="B240" s="64" t="s">
        <v>297</v>
      </c>
      <c r="C240" s="37">
        <v>4301132080</v>
      </c>
      <c r="D240" s="183">
        <v>4640242180397</v>
      </c>
      <c r="E240" s="183"/>
      <c r="F240" s="63">
        <v>1</v>
      </c>
      <c r="G240" s="38">
        <v>6</v>
      </c>
      <c r="H240" s="63">
        <v>6</v>
      </c>
      <c r="I240" s="63">
        <v>6.26</v>
      </c>
      <c r="J240" s="38">
        <v>84</v>
      </c>
      <c r="K240" s="38" t="s">
        <v>84</v>
      </c>
      <c r="L240" s="39" t="s">
        <v>83</v>
      </c>
      <c r="M240" s="38">
        <v>180</v>
      </c>
      <c r="N240" s="204" t="s">
        <v>298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IFERROR(IF(V240="","",V240*0.0155),"")</f>
        <v>0</v>
      </c>
      <c r="Y240" s="69" t="s">
        <v>49</v>
      </c>
      <c r="Z240" s="70" t="s">
        <v>49</v>
      </c>
      <c r="AD240" s="74"/>
      <c r="BA240" s="153" t="s">
        <v>89</v>
      </c>
    </row>
    <row r="241" spans="1:53" x14ac:dyDescent="0.2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8"/>
      <c r="N241" s="174" t="s">
        <v>43</v>
      </c>
      <c r="O241" s="175"/>
      <c r="P241" s="175"/>
      <c r="Q241" s="175"/>
      <c r="R241" s="175"/>
      <c r="S241" s="175"/>
      <c r="T241" s="176"/>
      <c r="U241" s="43" t="s">
        <v>42</v>
      </c>
      <c r="V241" s="44">
        <f>IFERROR(SUM(V240:V240),"0")</f>
        <v>0</v>
      </c>
      <c r="W241" s="44">
        <f>IFERROR(SUM(W240:W240),"0")</f>
        <v>0</v>
      </c>
      <c r="X241" s="44">
        <f>IFERROR(IF(X240="",0,X240),"0")</f>
        <v>0</v>
      </c>
      <c r="Y241" s="68"/>
      <c r="Z241" s="68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8"/>
      <c r="N242" s="174" t="s">
        <v>43</v>
      </c>
      <c r="O242" s="175"/>
      <c r="P242" s="175"/>
      <c r="Q242" s="175"/>
      <c r="R242" s="175"/>
      <c r="S242" s="175"/>
      <c r="T242" s="176"/>
      <c r="U242" s="43" t="s">
        <v>0</v>
      </c>
      <c r="V242" s="44">
        <f>IFERROR(SUMPRODUCT(V240:V240*H240:H240),"0")</f>
        <v>0</v>
      </c>
      <c r="W242" s="44">
        <f>IFERROR(SUMPRODUCT(W240:W240*H240:H240),"0")</f>
        <v>0</v>
      </c>
      <c r="X242" s="43"/>
      <c r="Y242" s="68"/>
      <c r="Z242" s="68"/>
    </row>
    <row r="243" spans="1:53" ht="14.25" customHeight="1" x14ac:dyDescent="0.25">
      <c r="A243" s="196" t="s">
        <v>156</v>
      </c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67"/>
      <c r="Z243" s="67"/>
    </row>
    <row r="244" spans="1:53" ht="27" customHeight="1" x14ac:dyDescent="0.25">
      <c r="A244" s="64" t="s">
        <v>299</v>
      </c>
      <c r="B244" s="64" t="s">
        <v>300</v>
      </c>
      <c r="C244" s="37">
        <v>4301136028</v>
      </c>
      <c r="D244" s="183">
        <v>4640242180304</v>
      </c>
      <c r="E244" s="183"/>
      <c r="F244" s="63">
        <v>2.7</v>
      </c>
      <c r="G244" s="38">
        <v>1</v>
      </c>
      <c r="H244" s="63">
        <v>2.7</v>
      </c>
      <c r="I244" s="63">
        <v>2.8906000000000001</v>
      </c>
      <c r="J244" s="38">
        <v>126</v>
      </c>
      <c r="K244" s="38" t="s">
        <v>90</v>
      </c>
      <c r="L244" s="39" t="s">
        <v>83</v>
      </c>
      <c r="M244" s="38">
        <v>180</v>
      </c>
      <c r="N244" s="200" t="s">
        <v>301</v>
      </c>
      <c r="O244" s="185"/>
      <c r="P244" s="185"/>
      <c r="Q244" s="185"/>
      <c r="R244" s="186"/>
      <c r="S244" s="40" t="s">
        <v>49</v>
      </c>
      <c r="T244" s="40" t="s">
        <v>49</v>
      </c>
      <c r="U244" s="41" t="s">
        <v>42</v>
      </c>
      <c r="V244" s="59">
        <v>0</v>
      </c>
      <c r="W244" s="56">
        <f>IFERROR(IF(V244="","",V244),"")</f>
        <v>0</v>
      </c>
      <c r="X244" s="42">
        <f>IFERROR(IF(V244="","",V244*0.00936),"")</f>
        <v>0</v>
      </c>
      <c r="Y244" s="69" t="s">
        <v>49</v>
      </c>
      <c r="Z244" s="70" t="s">
        <v>49</v>
      </c>
      <c r="AD244" s="74"/>
      <c r="BA244" s="154" t="s">
        <v>89</v>
      </c>
    </row>
    <row r="245" spans="1:53" ht="37.5" customHeight="1" x14ac:dyDescent="0.25">
      <c r="A245" s="64" t="s">
        <v>302</v>
      </c>
      <c r="B245" s="64" t="s">
        <v>303</v>
      </c>
      <c r="C245" s="37">
        <v>4301136027</v>
      </c>
      <c r="D245" s="183">
        <v>4640242180298</v>
      </c>
      <c r="E245" s="183"/>
      <c r="F245" s="63">
        <v>2.7</v>
      </c>
      <c r="G245" s="38">
        <v>1</v>
      </c>
      <c r="H245" s="63">
        <v>2.7</v>
      </c>
      <c r="I245" s="63">
        <v>2.8919999999999999</v>
      </c>
      <c r="J245" s="38">
        <v>126</v>
      </c>
      <c r="K245" s="38" t="s">
        <v>90</v>
      </c>
      <c r="L245" s="39" t="s">
        <v>83</v>
      </c>
      <c r="M245" s="38">
        <v>180</v>
      </c>
      <c r="N245" s="201" t="s">
        <v>304</v>
      </c>
      <c r="O245" s="185"/>
      <c r="P245" s="185"/>
      <c r="Q245" s="185"/>
      <c r="R245" s="186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89</v>
      </c>
    </row>
    <row r="246" spans="1:53" ht="27" customHeight="1" x14ac:dyDescent="0.25">
      <c r="A246" s="64" t="s">
        <v>305</v>
      </c>
      <c r="B246" s="64" t="s">
        <v>306</v>
      </c>
      <c r="C246" s="37">
        <v>4301136026</v>
      </c>
      <c r="D246" s="183">
        <v>4640242180236</v>
      </c>
      <c r="E246" s="183"/>
      <c r="F246" s="63">
        <v>5</v>
      </c>
      <c r="G246" s="38">
        <v>1</v>
      </c>
      <c r="H246" s="63">
        <v>5</v>
      </c>
      <c r="I246" s="63">
        <v>5.2350000000000003</v>
      </c>
      <c r="J246" s="38">
        <v>84</v>
      </c>
      <c r="K246" s="38" t="s">
        <v>84</v>
      </c>
      <c r="L246" s="39" t="s">
        <v>83</v>
      </c>
      <c r="M246" s="38">
        <v>180</v>
      </c>
      <c r="N246" s="202" t="s">
        <v>307</v>
      </c>
      <c r="O246" s="185"/>
      <c r="P246" s="185"/>
      <c r="Q246" s="185"/>
      <c r="R246" s="186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IFERROR(IF(V246="","",V246*0.0155),"")</f>
        <v>0</v>
      </c>
      <c r="Y246" s="69" t="s">
        <v>49</v>
      </c>
      <c r="Z246" s="70" t="s">
        <v>49</v>
      </c>
      <c r="AD246" s="74"/>
      <c r="BA246" s="156" t="s">
        <v>89</v>
      </c>
    </row>
    <row r="247" spans="1:53" ht="27" customHeight="1" x14ac:dyDescent="0.25">
      <c r="A247" s="64" t="s">
        <v>308</v>
      </c>
      <c r="B247" s="64" t="s">
        <v>309</v>
      </c>
      <c r="C247" s="37">
        <v>4301136029</v>
      </c>
      <c r="D247" s="183">
        <v>4640242180410</v>
      </c>
      <c r="E247" s="183"/>
      <c r="F247" s="63">
        <v>2.2400000000000002</v>
      </c>
      <c r="G247" s="38">
        <v>1</v>
      </c>
      <c r="H247" s="63">
        <v>2.2400000000000002</v>
      </c>
      <c r="I247" s="63">
        <v>2.4319999999999999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203" t="s">
        <v>310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7" t="s">
        <v>89</v>
      </c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8"/>
      <c r="N248" s="174" t="s">
        <v>43</v>
      </c>
      <c r="O248" s="175"/>
      <c r="P248" s="175"/>
      <c r="Q248" s="175"/>
      <c r="R248" s="175"/>
      <c r="S248" s="175"/>
      <c r="T248" s="176"/>
      <c r="U248" s="43" t="s">
        <v>42</v>
      </c>
      <c r="V248" s="44">
        <f>IFERROR(SUM(V244:V247),"0")</f>
        <v>0</v>
      </c>
      <c r="W248" s="44">
        <f>IFERROR(SUM(W244:W247),"0")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8"/>
      <c r="N249" s="174" t="s">
        <v>43</v>
      </c>
      <c r="O249" s="175"/>
      <c r="P249" s="175"/>
      <c r="Q249" s="175"/>
      <c r="R249" s="175"/>
      <c r="S249" s="175"/>
      <c r="T249" s="176"/>
      <c r="U249" s="43" t="s">
        <v>0</v>
      </c>
      <c r="V249" s="44">
        <f>IFERROR(SUMPRODUCT(V244:V247*H244:H247),"0")</f>
        <v>0</v>
      </c>
      <c r="W249" s="44">
        <f>IFERROR(SUMPRODUCT(W244:W247*H244:H247),"0")</f>
        <v>0</v>
      </c>
      <c r="X249" s="43"/>
      <c r="Y249" s="68"/>
      <c r="Z249" s="68"/>
    </row>
    <row r="250" spans="1:53" ht="14.25" customHeight="1" x14ac:dyDescent="0.25">
      <c r="A250" s="196" t="s">
        <v>134</v>
      </c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67"/>
      <c r="Z250" s="67"/>
    </row>
    <row r="251" spans="1:53" ht="27" customHeight="1" x14ac:dyDescent="0.25">
      <c r="A251" s="64" t="s">
        <v>311</v>
      </c>
      <c r="B251" s="64" t="s">
        <v>312</v>
      </c>
      <c r="C251" s="37">
        <v>4301135191</v>
      </c>
      <c r="D251" s="183">
        <v>4640242180373</v>
      </c>
      <c r="E251" s="183"/>
      <c r="F251" s="63">
        <v>3</v>
      </c>
      <c r="G251" s="38">
        <v>1</v>
      </c>
      <c r="H251" s="63">
        <v>3</v>
      </c>
      <c r="I251" s="63">
        <v>3.1920000000000002</v>
      </c>
      <c r="J251" s="38">
        <v>126</v>
      </c>
      <c r="K251" s="38" t="s">
        <v>90</v>
      </c>
      <c r="L251" s="39" t="s">
        <v>83</v>
      </c>
      <c r="M251" s="38">
        <v>180</v>
      </c>
      <c r="N251" s="197" t="s">
        <v>313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ref="W251:W263" si="4">IFERROR(IF(V251="","",V251),"")</f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58" t="s">
        <v>89</v>
      </c>
    </row>
    <row r="252" spans="1:53" ht="27" customHeight="1" x14ac:dyDescent="0.25">
      <c r="A252" s="64" t="s">
        <v>314</v>
      </c>
      <c r="B252" s="64" t="s">
        <v>315</v>
      </c>
      <c r="C252" s="37">
        <v>4301135195</v>
      </c>
      <c r="D252" s="183">
        <v>4640242180366</v>
      </c>
      <c r="E252" s="183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90</v>
      </c>
      <c r="L252" s="39" t="s">
        <v>83</v>
      </c>
      <c r="M252" s="38">
        <v>180</v>
      </c>
      <c r="N252" s="198" t="s">
        <v>316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59" t="s">
        <v>89</v>
      </c>
    </row>
    <row r="253" spans="1:53" ht="27" customHeight="1" x14ac:dyDescent="0.25">
      <c r="A253" s="64" t="s">
        <v>317</v>
      </c>
      <c r="B253" s="64" t="s">
        <v>318</v>
      </c>
      <c r="C253" s="37">
        <v>4301135188</v>
      </c>
      <c r="D253" s="183">
        <v>4640242180335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9" t="s">
        <v>319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0" t="s">
        <v>89</v>
      </c>
    </row>
    <row r="254" spans="1:53" ht="37.5" customHeight="1" x14ac:dyDescent="0.25">
      <c r="A254" s="64" t="s">
        <v>320</v>
      </c>
      <c r="B254" s="64" t="s">
        <v>321</v>
      </c>
      <c r="C254" s="37">
        <v>4301135189</v>
      </c>
      <c r="D254" s="183">
        <v>4640242180342</v>
      </c>
      <c r="E254" s="183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90</v>
      </c>
      <c r="L254" s="39" t="s">
        <v>83</v>
      </c>
      <c r="M254" s="38">
        <v>180</v>
      </c>
      <c r="N254" s="191" t="s">
        <v>322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89</v>
      </c>
    </row>
    <row r="255" spans="1:53" ht="27" customHeight="1" x14ac:dyDescent="0.25">
      <c r="A255" s="64" t="s">
        <v>323</v>
      </c>
      <c r="B255" s="64" t="s">
        <v>324</v>
      </c>
      <c r="C255" s="37">
        <v>4301135190</v>
      </c>
      <c r="D255" s="183">
        <v>4640242180359</v>
      </c>
      <c r="E255" s="183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90</v>
      </c>
      <c r="L255" s="39" t="s">
        <v>83</v>
      </c>
      <c r="M255" s="38">
        <v>180</v>
      </c>
      <c r="N255" s="192" t="s">
        <v>325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89</v>
      </c>
    </row>
    <row r="256" spans="1:53" ht="27" customHeight="1" x14ac:dyDescent="0.25">
      <c r="A256" s="64" t="s">
        <v>326</v>
      </c>
      <c r="B256" s="64" t="s">
        <v>327</v>
      </c>
      <c r="C256" s="37">
        <v>4301135194</v>
      </c>
      <c r="D256" s="183">
        <v>4640242180380</v>
      </c>
      <c r="E256" s="183"/>
      <c r="F256" s="63">
        <v>1.8</v>
      </c>
      <c r="G256" s="38">
        <v>1</v>
      </c>
      <c r="H256" s="63">
        <v>1.8</v>
      </c>
      <c r="I256" s="63">
        <v>1.9119999999999999</v>
      </c>
      <c r="J256" s="38">
        <v>234</v>
      </c>
      <c r="K256" s="38" t="s">
        <v>130</v>
      </c>
      <c r="L256" s="39" t="s">
        <v>83</v>
      </c>
      <c r="M256" s="38">
        <v>180</v>
      </c>
      <c r="N256" s="193" t="s">
        <v>328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IFERROR(IF(V256="","",V256*0.00502),"")</f>
        <v>0</v>
      </c>
      <c r="Y256" s="69" t="s">
        <v>49</v>
      </c>
      <c r="Z256" s="70" t="s">
        <v>49</v>
      </c>
      <c r="AD256" s="74"/>
      <c r="BA256" s="163" t="s">
        <v>89</v>
      </c>
    </row>
    <row r="257" spans="1:53" ht="27" customHeight="1" x14ac:dyDescent="0.25">
      <c r="A257" s="64" t="s">
        <v>329</v>
      </c>
      <c r="B257" s="64" t="s">
        <v>330</v>
      </c>
      <c r="C257" s="37">
        <v>4301135192</v>
      </c>
      <c r="D257" s="183">
        <v>4640242180380</v>
      </c>
      <c r="E257" s="183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90</v>
      </c>
      <c r="L257" s="39" t="s">
        <v>83</v>
      </c>
      <c r="M257" s="38">
        <v>180</v>
      </c>
      <c r="N257" s="194" t="s">
        <v>331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IFERROR(IF(V257="","",V257*0.00936),"")</f>
        <v>0</v>
      </c>
      <c r="Y257" s="69" t="s">
        <v>49</v>
      </c>
      <c r="Z257" s="70" t="s">
        <v>49</v>
      </c>
      <c r="AD257" s="74"/>
      <c r="BA257" s="164" t="s">
        <v>89</v>
      </c>
    </row>
    <row r="258" spans="1:53" ht="27" customHeight="1" x14ac:dyDescent="0.25">
      <c r="A258" s="64" t="s">
        <v>332</v>
      </c>
      <c r="B258" s="64" t="s">
        <v>333</v>
      </c>
      <c r="C258" s="37">
        <v>4301135186</v>
      </c>
      <c r="D258" s="183">
        <v>4640242180311</v>
      </c>
      <c r="E258" s="183"/>
      <c r="F258" s="63">
        <v>5.5</v>
      </c>
      <c r="G258" s="38">
        <v>1</v>
      </c>
      <c r="H258" s="63">
        <v>5.5</v>
      </c>
      <c r="I258" s="63">
        <v>5.7350000000000003</v>
      </c>
      <c r="J258" s="38">
        <v>84</v>
      </c>
      <c r="K258" s="38" t="s">
        <v>84</v>
      </c>
      <c r="L258" s="39" t="s">
        <v>83</v>
      </c>
      <c r="M258" s="38">
        <v>180</v>
      </c>
      <c r="N258" s="195" t="s">
        <v>334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5" t="s">
        <v>89</v>
      </c>
    </row>
    <row r="259" spans="1:53" ht="37.5" customHeight="1" x14ac:dyDescent="0.25">
      <c r="A259" s="64" t="s">
        <v>335</v>
      </c>
      <c r="B259" s="64" t="s">
        <v>336</v>
      </c>
      <c r="C259" s="37">
        <v>4301135187</v>
      </c>
      <c r="D259" s="183">
        <v>4640242180328</v>
      </c>
      <c r="E259" s="183"/>
      <c r="F259" s="63">
        <v>3.5</v>
      </c>
      <c r="G259" s="38">
        <v>1</v>
      </c>
      <c r="H259" s="63">
        <v>3.5</v>
      </c>
      <c r="I259" s="63">
        <v>3.6920000000000002</v>
      </c>
      <c r="J259" s="38">
        <v>126</v>
      </c>
      <c r="K259" s="38" t="s">
        <v>90</v>
      </c>
      <c r="L259" s="39" t="s">
        <v>83</v>
      </c>
      <c r="M259" s="38">
        <v>180</v>
      </c>
      <c r="N259" s="184" t="s">
        <v>337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IFERROR(IF(V259="","",V259*0.00936),"")</f>
        <v>0</v>
      </c>
      <c r="Y259" s="69" t="s">
        <v>49</v>
      </c>
      <c r="Z259" s="70" t="s">
        <v>49</v>
      </c>
      <c r="AD259" s="74"/>
      <c r="BA259" s="166" t="s">
        <v>89</v>
      </c>
    </row>
    <row r="260" spans="1:53" ht="27" customHeight="1" x14ac:dyDescent="0.25">
      <c r="A260" s="64" t="s">
        <v>338</v>
      </c>
      <c r="B260" s="64" t="s">
        <v>339</v>
      </c>
      <c r="C260" s="37">
        <v>4301135193</v>
      </c>
      <c r="D260" s="183">
        <v>4640242180403</v>
      </c>
      <c r="E260" s="183"/>
      <c r="F260" s="63">
        <v>3</v>
      </c>
      <c r="G260" s="38">
        <v>1</v>
      </c>
      <c r="H260" s="63">
        <v>3</v>
      </c>
      <c r="I260" s="63">
        <v>3.1920000000000002</v>
      </c>
      <c r="J260" s="38">
        <v>126</v>
      </c>
      <c r="K260" s="38" t="s">
        <v>90</v>
      </c>
      <c r="L260" s="39" t="s">
        <v>83</v>
      </c>
      <c r="M260" s="38">
        <v>180</v>
      </c>
      <c r="N260" s="187" t="s">
        <v>340</v>
      </c>
      <c r="O260" s="185"/>
      <c r="P260" s="185"/>
      <c r="Q260" s="185"/>
      <c r="R260" s="186"/>
      <c r="S260" s="40" t="s">
        <v>49</v>
      </c>
      <c r="T260" s="40" t="s">
        <v>49</v>
      </c>
      <c r="U260" s="41" t="s">
        <v>42</v>
      </c>
      <c r="V260" s="59">
        <v>0</v>
      </c>
      <c r="W260" s="56">
        <f t="shared" si="4"/>
        <v>0</v>
      </c>
      <c r="X260" s="42">
        <f>IFERROR(IF(V260="","",V260*0.00936),"")</f>
        <v>0</v>
      </c>
      <c r="Y260" s="69" t="s">
        <v>49</v>
      </c>
      <c r="Z260" s="70" t="s">
        <v>49</v>
      </c>
      <c r="AD260" s="74"/>
      <c r="BA260" s="167" t="s">
        <v>89</v>
      </c>
    </row>
    <row r="261" spans="1:53" ht="27" customHeight="1" x14ac:dyDescent="0.25">
      <c r="A261" s="64" t="s">
        <v>341</v>
      </c>
      <c r="B261" s="64" t="s">
        <v>342</v>
      </c>
      <c r="C261" s="37">
        <v>4301135153</v>
      </c>
      <c r="D261" s="183">
        <v>4607111037480</v>
      </c>
      <c r="E261" s="183"/>
      <c r="F261" s="63">
        <v>1</v>
      </c>
      <c r="G261" s="38">
        <v>4</v>
      </c>
      <c r="H261" s="63">
        <v>4</v>
      </c>
      <c r="I261" s="63">
        <v>4.2724000000000002</v>
      </c>
      <c r="J261" s="38">
        <v>84</v>
      </c>
      <c r="K261" s="38" t="s">
        <v>84</v>
      </c>
      <c r="L261" s="39" t="s">
        <v>83</v>
      </c>
      <c r="M261" s="38">
        <v>180</v>
      </c>
      <c r="N261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1" s="185"/>
      <c r="P261" s="185"/>
      <c r="Q261" s="185"/>
      <c r="R261" s="186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IFERROR(IF(V261="","",V261*0.0155),"")</f>
        <v>0</v>
      </c>
      <c r="Y261" s="69" t="s">
        <v>49</v>
      </c>
      <c r="Z261" s="70" t="s">
        <v>49</v>
      </c>
      <c r="AD261" s="74"/>
      <c r="BA261" s="168" t="s">
        <v>89</v>
      </c>
    </row>
    <row r="262" spans="1:53" ht="27" customHeight="1" x14ac:dyDescent="0.25">
      <c r="A262" s="64" t="s">
        <v>343</v>
      </c>
      <c r="B262" s="64" t="s">
        <v>344</v>
      </c>
      <c r="C262" s="37">
        <v>4301135152</v>
      </c>
      <c r="D262" s="183">
        <v>4607111037473</v>
      </c>
      <c r="E262" s="183"/>
      <c r="F262" s="63">
        <v>1</v>
      </c>
      <c r="G262" s="38">
        <v>4</v>
      </c>
      <c r="H262" s="63">
        <v>4</v>
      </c>
      <c r="I262" s="63">
        <v>4.2300000000000004</v>
      </c>
      <c r="J262" s="38">
        <v>84</v>
      </c>
      <c r="K262" s="38" t="s">
        <v>84</v>
      </c>
      <c r="L262" s="39" t="s">
        <v>83</v>
      </c>
      <c r="M262" s="38">
        <v>180</v>
      </c>
      <c r="N262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2" s="185"/>
      <c r="P262" s="185"/>
      <c r="Q262" s="185"/>
      <c r="R262" s="186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89</v>
      </c>
    </row>
    <row r="263" spans="1:53" ht="27" customHeight="1" x14ac:dyDescent="0.25">
      <c r="A263" s="64" t="s">
        <v>345</v>
      </c>
      <c r="B263" s="64" t="s">
        <v>346</v>
      </c>
      <c r="C263" s="37">
        <v>4301135198</v>
      </c>
      <c r="D263" s="183">
        <v>4640242180663</v>
      </c>
      <c r="E263" s="183"/>
      <c r="F263" s="63">
        <v>0.9</v>
      </c>
      <c r="G263" s="38">
        <v>4</v>
      </c>
      <c r="H263" s="63">
        <v>3.6</v>
      </c>
      <c r="I263" s="63">
        <v>3.83</v>
      </c>
      <c r="J263" s="38">
        <v>84</v>
      </c>
      <c r="K263" s="38" t="s">
        <v>84</v>
      </c>
      <c r="L263" s="39" t="s">
        <v>83</v>
      </c>
      <c r="M263" s="38">
        <v>180</v>
      </c>
      <c r="N263" s="190" t="s">
        <v>347</v>
      </c>
      <c r="O263" s="185"/>
      <c r="P263" s="185"/>
      <c r="Q263" s="185"/>
      <c r="R263" s="186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4"/>
        <v>0</v>
      </c>
      <c r="X263" s="42">
        <f>IFERROR(IF(V263="","",V263*0.0155),"")</f>
        <v>0</v>
      </c>
      <c r="Y263" s="69" t="s">
        <v>49</v>
      </c>
      <c r="Z263" s="70" t="s">
        <v>49</v>
      </c>
      <c r="AD263" s="74"/>
      <c r="BA263" s="170" t="s">
        <v>89</v>
      </c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8"/>
      <c r="N264" s="174" t="s">
        <v>43</v>
      </c>
      <c r="O264" s="175"/>
      <c r="P264" s="175"/>
      <c r="Q264" s="175"/>
      <c r="R264" s="175"/>
      <c r="S264" s="175"/>
      <c r="T264" s="176"/>
      <c r="U264" s="43" t="s">
        <v>42</v>
      </c>
      <c r="V264" s="44">
        <f>IFERROR(SUM(V251:V263),"0")</f>
        <v>0</v>
      </c>
      <c r="W264" s="44">
        <f>IFERROR(SUM(W251:W263),"0")</f>
        <v>0</v>
      </c>
      <c r="X264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8"/>
      <c r="N265" s="174" t="s">
        <v>43</v>
      </c>
      <c r="O265" s="175"/>
      <c r="P265" s="175"/>
      <c r="Q265" s="175"/>
      <c r="R265" s="175"/>
      <c r="S265" s="175"/>
      <c r="T265" s="176"/>
      <c r="U265" s="43" t="s">
        <v>0</v>
      </c>
      <c r="V265" s="44">
        <f>IFERROR(SUMPRODUCT(V251:V263*H251:H263),"0")</f>
        <v>0</v>
      </c>
      <c r="W265" s="44">
        <f>IFERROR(SUMPRODUCT(W251:W263*H251:H263),"0")</f>
        <v>0</v>
      </c>
      <c r="X265" s="43"/>
      <c r="Y265" s="68"/>
      <c r="Z265" s="68"/>
    </row>
    <row r="266" spans="1:53" ht="15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36</v>
      </c>
      <c r="O266" s="180"/>
      <c r="P266" s="180"/>
      <c r="Q266" s="180"/>
      <c r="R266" s="180"/>
      <c r="S266" s="180"/>
      <c r="T266" s="181"/>
      <c r="U266" s="43" t="s">
        <v>0</v>
      </c>
      <c r="V266" s="44">
        <f>IFERROR(V24+V33+V41+V47+V57+V63+V68+V74+V84+V91+V99+V105+V110+V118+V123+V129+V134+V140+V145+V153+V158+V165+V170+V175+V182+V189+V196+V204+V209+V215+V221+V227+V232+V238+V242+V249+V265,"0")</f>
        <v>0</v>
      </c>
      <c r="W266" s="44">
        <f>IFERROR(W24+W33+W41+W47+W57+W63+W68+W74+W84+W91+W99+W105+W110+W118+W123+W129+W134+W140+W145+W153+W158+W165+W170+W175+W182+W189+W196+W204+W209+W215+W221+W227+W232+W238+W242+W249+W265,"0")</f>
        <v>0</v>
      </c>
      <c r="X266" s="43"/>
      <c r="Y266" s="68"/>
      <c r="Z266" s="68"/>
    </row>
    <row r="267" spans="1:53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37</v>
      </c>
      <c r="O267" s="180"/>
      <c r="P267" s="180"/>
      <c r="Q267" s="180"/>
      <c r="R267" s="180"/>
      <c r="S267" s="180"/>
      <c r="T267" s="181"/>
      <c r="U267" s="43" t="s">
        <v>0</v>
      </c>
      <c r="V267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180*I180,"0")+IFERROR(V186*I186,"0")+IFERROR(V187*I187,"0")+IFERROR(V192*I192,"0")+IFERROR(V193*I193,"0")+IFERROR(V194*I194,"0")+IFERROR(V199*I199,"0")+IFERROR(V200*I200,"0")+IFERROR(V201*I201,"0")+IFERROR(V202*I202,"0")+IFERROR(V207*I207,"0")+IFERROR(V212*I212,"0")+IFERROR(V213*I213,"0")+IFERROR(V219*I219,"0")+IFERROR(V225*I225,"0")+IFERROR(V230*I230,"0")+IFERROR(V236*I236,"0")+IFERROR(V240*I240,"0")+IFERROR(V244*I244,"0")+IFERROR(V245*I245,"0")+IFERROR(V246*I246,"0")+IFERROR(V247*I247,"0")+IFERROR(V251*I251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,"0")</f>
        <v>0</v>
      </c>
      <c r="W267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180*I180,"0")+IFERROR(W186*I186,"0")+IFERROR(W187*I187,"0")+IFERROR(W192*I192,"0")+IFERROR(W193*I193,"0")+IFERROR(W194*I194,"0")+IFERROR(W199*I199,"0")+IFERROR(W200*I200,"0")+IFERROR(W201*I201,"0")+IFERROR(W202*I202,"0")+IFERROR(W207*I207,"0")+IFERROR(W212*I212,"0")+IFERROR(W213*I213,"0")+IFERROR(W219*I219,"0")+IFERROR(W225*I225,"0")+IFERROR(W230*I230,"0")+IFERROR(W236*I236,"0")+IFERROR(W240*I240,"0")+IFERROR(W244*I244,"0")+IFERROR(W245*I245,"0")+IFERROR(W246*I246,"0")+IFERROR(W247*I247,"0")+IFERROR(W251*I251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,"0")</f>
        <v>0</v>
      </c>
      <c r="X267" s="43"/>
      <c r="Y267" s="68"/>
      <c r="Z267" s="68"/>
    </row>
    <row r="268" spans="1:53" x14ac:dyDescent="0.2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82"/>
      <c r="N268" s="179" t="s">
        <v>38</v>
      </c>
      <c r="O268" s="180"/>
      <c r="P268" s="180"/>
      <c r="Q268" s="180"/>
      <c r="R268" s="180"/>
      <c r="S268" s="180"/>
      <c r="T268" s="181"/>
      <c r="U268" s="43" t="s">
        <v>23</v>
      </c>
      <c r="V26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180/J180,"0")+IFERROR(V186/J186,"0")+IFERROR(V187/J187,"0")+IFERROR(V192/J192,"0")+IFERROR(V193/J193,"0")+IFERROR(V194/J194,"0")+IFERROR(V199/J199,"0")+IFERROR(V200/J200,"0")+IFERROR(V201/J201,"0")+IFERROR(V202/J202,"0")+IFERROR(V207/J207,"0")+IFERROR(V212/J212,"0")+IFERROR(V213/J213,"0")+IFERROR(V219/J219,"0")+IFERROR(V225/J225,"0")+IFERROR(V230/J230,"0")+IFERROR(V236/J236,"0")+IFERROR(V240/J240,"0")+IFERROR(V244/J244,"0")+IFERROR(V245/J245,"0")+IFERROR(V246/J246,"0")+IFERROR(V247/J247,"0")+IFERROR(V251/J251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,0)</f>
        <v>0</v>
      </c>
      <c r="W26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180/J180,"0")+IFERROR(W186/J186,"0")+IFERROR(W187/J187,"0")+IFERROR(W192/J192,"0")+IFERROR(W193/J193,"0")+IFERROR(W194/J194,"0")+IFERROR(W199/J199,"0")+IFERROR(W200/J200,"0")+IFERROR(W201/J201,"0")+IFERROR(W202/J202,"0")+IFERROR(W207/J207,"0")+IFERROR(W212/J212,"0")+IFERROR(W213/J213,"0")+IFERROR(W219/J219,"0")+IFERROR(W225/J225,"0")+IFERROR(W230/J230,"0")+IFERROR(W236/J236,"0")+IFERROR(W240/J240,"0")+IFERROR(W244/J244,"0")+IFERROR(W245/J245,"0")+IFERROR(W246/J246,"0")+IFERROR(W247/J247,"0")+IFERROR(W251/J251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,0)</f>
        <v>0</v>
      </c>
      <c r="X268" s="43"/>
      <c r="Y268" s="68"/>
      <c r="Z268" s="68"/>
    </row>
    <row r="269" spans="1:53" x14ac:dyDescent="0.2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82"/>
      <c r="N269" s="179" t="s">
        <v>39</v>
      </c>
      <c r="O269" s="180"/>
      <c r="P269" s="180"/>
      <c r="Q269" s="180"/>
      <c r="R269" s="180"/>
      <c r="S269" s="180"/>
      <c r="T269" s="181"/>
      <c r="U269" s="43" t="s">
        <v>0</v>
      </c>
      <c r="V269" s="44">
        <f>GrossWeightTotal+PalletQtyTotal*25</f>
        <v>0</v>
      </c>
      <c r="W269" s="44">
        <f>GrossWeightTotalR+PalletQtyTotalR*25</f>
        <v>0</v>
      </c>
      <c r="X269" s="43"/>
      <c r="Y269" s="68"/>
      <c r="Z269" s="68"/>
    </row>
    <row r="270" spans="1:53" x14ac:dyDescent="0.2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82"/>
      <c r="N270" s="179" t="s">
        <v>40</v>
      </c>
      <c r="O270" s="180"/>
      <c r="P270" s="180"/>
      <c r="Q270" s="180"/>
      <c r="R270" s="180"/>
      <c r="S270" s="180"/>
      <c r="T270" s="181"/>
      <c r="U270" s="43" t="s">
        <v>23</v>
      </c>
      <c r="V270" s="44">
        <f>IFERROR(V23+V32+V40+V46+V56+V62+V67+V73+V83+V90+V98+V104+V109+V117+V122+V128+V133+V139+V144+V152+V157+V164+V169+V174+V181+V188+V195+V203+V208+V214+V220+V226+V231+V237+V241+V248+V264,"0")</f>
        <v>0</v>
      </c>
      <c r="W270" s="44">
        <f>IFERROR(W23+W32+W40+W46+W56+W62+W67+W73+W83+W90+W98+W104+W109+W117+W122+W128+W133+W139+W144+W152+W157+W164+W169+W174+W181+W188+W195+W203+W208+W214+W220+W226+W231+W237+W241+W248+W264,"0")</f>
        <v>0</v>
      </c>
      <c r="X270" s="43"/>
      <c r="Y270" s="68"/>
      <c r="Z270" s="68"/>
    </row>
    <row r="271" spans="1:53" ht="14.25" x14ac:dyDescent="0.2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82"/>
      <c r="N271" s="179" t="s">
        <v>41</v>
      </c>
      <c r="O271" s="180"/>
      <c r="P271" s="180"/>
      <c r="Q271" s="180"/>
      <c r="R271" s="180"/>
      <c r="S271" s="180"/>
      <c r="T271" s="181"/>
      <c r="U271" s="46" t="s">
        <v>55</v>
      </c>
      <c r="V271" s="43"/>
      <c r="W271" s="43"/>
      <c r="X271" s="43">
        <f>IFERROR(X23+X32+X40+X46+X56+X62+X67+X73+X83+X90+X98+X104+X109+X117+X122+X128+X133+X139+X144+X152+X157+X164+X169+X174+X181+X188+X195+X203+X208+X214+X220+X226+X231+X237+X241+X248+X264,"0")</f>
        <v>0</v>
      </c>
      <c r="Y271" s="68"/>
      <c r="Z271" s="68"/>
    </row>
    <row r="272" spans="1:53" ht="13.5" thickBot="1" x14ac:dyDescent="0.25"/>
    <row r="273" spans="1:34" ht="27" thickTop="1" thickBot="1" x14ac:dyDescent="0.25">
      <c r="A273" s="47" t="s">
        <v>9</v>
      </c>
      <c r="B273" s="75" t="s">
        <v>79</v>
      </c>
      <c r="C273" s="171" t="s">
        <v>48</v>
      </c>
      <c r="D273" s="171" t="s">
        <v>48</v>
      </c>
      <c r="E273" s="171" t="s">
        <v>48</v>
      </c>
      <c r="F273" s="171" t="s">
        <v>48</v>
      </c>
      <c r="G273" s="171" t="s">
        <v>48</v>
      </c>
      <c r="H273" s="171" t="s">
        <v>48</v>
      </c>
      <c r="I273" s="171" t="s">
        <v>48</v>
      </c>
      <c r="J273" s="171" t="s">
        <v>48</v>
      </c>
      <c r="K273" s="171" t="s">
        <v>48</v>
      </c>
      <c r="L273" s="171" t="s">
        <v>48</v>
      </c>
      <c r="M273" s="171" t="s">
        <v>48</v>
      </c>
      <c r="N273" s="171" t="s">
        <v>48</v>
      </c>
      <c r="O273" s="171" t="s">
        <v>48</v>
      </c>
      <c r="P273" s="171" t="s">
        <v>48</v>
      </c>
      <c r="Q273" s="171" t="s">
        <v>48</v>
      </c>
      <c r="R273" s="171" t="s">
        <v>48</v>
      </c>
      <c r="S273" s="171" t="s">
        <v>204</v>
      </c>
      <c r="T273" s="171" t="s">
        <v>204</v>
      </c>
      <c r="U273" s="171" t="s">
        <v>204</v>
      </c>
      <c r="V273" s="171" t="s">
        <v>229</v>
      </c>
      <c r="W273" s="171" t="s">
        <v>229</v>
      </c>
      <c r="X273" s="171" t="s">
        <v>229</v>
      </c>
      <c r="Y273" s="171" t="s">
        <v>229</v>
      </c>
      <c r="Z273" s="171" t="s">
        <v>250</v>
      </c>
      <c r="AA273" s="171" t="s">
        <v>250</v>
      </c>
      <c r="AB273" s="171" t="s">
        <v>250</v>
      </c>
      <c r="AC273" s="171" t="s">
        <v>250</v>
      </c>
      <c r="AD273" s="171" t="s">
        <v>250</v>
      </c>
      <c r="AE273" s="75" t="s">
        <v>280</v>
      </c>
      <c r="AF273" s="171" t="s">
        <v>284</v>
      </c>
      <c r="AG273" s="171" t="s">
        <v>284</v>
      </c>
      <c r="AH273" s="75" t="s">
        <v>291</v>
      </c>
    </row>
    <row r="274" spans="1:34" ht="14.25" customHeight="1" thickTop="1" x14ac:dyDescent="0.2">
      <c r="A274" s="172" t="s">
        <v>10</v>
      </c>
      <c r="B274" s="171" t="s">
        <v>79</v>
      </c>
      <c r="C274" s="171" t="s">
        <v>85</v>
      </c>
      <c r="D274" s="171" t="s">
        <v>97</v>
      </c>
      <c r="E274" s="171" t="s">
        <v>107</v>
      </c>
      <c r="F274" s="171" t="s">
        <v>114</v>
      </c>
      <c r="G274" s="171" t="s">
        <v>127</v>
      </c>
      <c r="H274" s="171" t="s">
        <v>133</v>
      </c>
      <c r="I274" s="171" t="s">
        <v>137</v>
      </c>
      <c r="J274" s="171" t="s">
        <v>143</v>
      </c>
      <c r="K274" s="171" t="s">
        <v>156</v>
      </c>
      <c r="L274" s="171" t="s">
        <v>163</v>
      </c>
      <c r="M274" s="171" t="s">
        <v>172</v>
      </c>
      <c r="N274" s="171" t="s">
        <v>177</v>
      </c>
      <c r="O274" s="171" t="s">
        <v>180</v>
      </c>
      <c r="P274" s="171" t="s">
        <v>190</v>
      </c>
      <c r="Q274" s="171" t="s">
        <v>193</v>
      </c>
      <c r="R274" s="171" t="s">
        <v>201</v>
      </c>
      <c r="S274" s="171" t="s">
        <v>205</v>
      </c>
      <c r="T274" s="171" t="s">
        <v>209</v>
      </c>
      <c r="U274" s="171" t="s">
        <v>212</v>
      </c>
      <c r="V274" s="171" t="s">
        <v>230</v>
      </c>
      <c r="W274" s="171" t="s">
        <v>235</v>
      </c>
      <c r="X274" s="171" t="s">
        <v>229</v>
      </c>
      <c r="Y274" s="171" t="s">
        <v>243</v>
      </c>
      <c r="Z274" s="171" t="s">
        <v>251</v>
      </c>
      <c r="AA274" s="171" t="s">
        <v>256</v>
      </c>
      <c r="AB274" s="171" t="s">
        <v>263</v>
      </c>
      <c r="AC274" s="171" t="s">
        <v>272</v>
      </c>
      <c r="AD274" s="171" t="s">
        <v>275</v>
      </c>
      <c r="AE274" s="171" t="s">
        <v>281</v>
      </c>
      <c r="AF274" s="171" t="s">
        <v>285</v>
      </c>
      <c r="AG274" s="171" t="s">
        <v>288</v>
      </c>
      <c r="AH274" s="171" t="s">
        <v>292</v>
      </c>
    </row>
    <row r="275" spans="1:34" ht="13.5" thickBot="1" x14ac:dyDescent="0.25">
      <c r="A275" s="173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</row>
    <row r="276" spans="1:34" ht="18" thickTop="1" thickBot="1" x14ac:dyDescent="0.25">
      <c r="A276" s="47" t="s">
        <v>13</v>
      </c>
      <c r="B276" s="53">
        <f>IFERROR(V22*H22,"0")</f>
        <v>0</v>
      </c>
      <c r="C276" s="53">
        <f>IFERROR(V28*H28,"0")+IFERROR(V29*H29,"0")+IFERROR(V30*H30,"0")+IFERROR(V31*H31,"0")</f>
        <v>0</v>
      </c>
      <c r="D276" s="53">
        <f>IFERROR(V36*H36,"0")+IFERROR(V37*H37,"0")+IFERROR(V38*H38,"0")+IFERROR(V39*H39,"0")</f>
        <v>0</v>
      </c>
      <c r="E276" s="53">
        <f>IFERROR(V44*H44,"0")+IFERROR(V45*H45,"0")</f>
        <v>0</v>
      </c>
      <c r="F276" s="53">
        <f>IFERROR(V50*H50,"0")+IFERROR(V51*H51,"0")+IFERROR(V52*H52,"0")+IFERROR(V53*H53,"0")+IFERROR(V54*H54,"0")+IFERROR(V55*H55,"0")</f>
        <v>0</v>
      </c>
      <c r="G276" s="53">
        <f>IFERROR(V60*H60,"0")+IFERROR(V61*H61,"0")</f>
        <v>0</v>
      </c>
      <c r="H276" s="53">
        <f>IFERROR(V66*H66,"0")</f>
        <v>0</v>
      </c>
      <c r="I276" s="53">
        <f>IFERROR(V71*H71,"0")+IFERROR(V72*H72,"0")</f>
        <v>0</v>
      </c>
      <c r="J276" s="53">
        <f>IFERROR(V77*H77,"0")+IFERROR(V78*H78,"0")+IFERROR(V79*H79,"0")+IFERROR(V80*H80,"0")+IFERROR(V81*H81,"0")+IFERROR(V82*H82,"0")</f>
        <v>0</v>
      </c>
      <c r="K276" s="53">
        <f>IFERROR(V87*H87,"0")+IFERROR(V88*H88,"0")+IFERROR(V89*H89,"0")</f>
        <v>0</v>
      </c>
      <c r="L276" s="53">
        <f>IFERROR(V94*H94,"0")+IFERROR(V95*H95,"0")+IFERROR(V96*H96,"0")+IFERROR(V97*H97,"0")</f>
        <v>0</v>
      </c>
      <c r="M276" s="53">
        <f>IFERROR(V102*H102,"0")+IFERROR(V103*H103,"0")</f>
        <v>0</v>
      </c>
      <c r="N276" s="53">
        <f>IFERROR(V108*H108,"0")</f>
        <v>0</v>
      </c>
      <c r="O276" s="53">
        <f>IFERROR(V113*H113,"0")+IFERROR(V114*H114,"0")+IFERROR(V115*H115,"0")+IFERROR(V116*H116,"0")</f>
        <v>0</v>
      </c>
      <c r="P276" s="53">
        <f>IFERROR(V121*H121,"0")</f>
        <v>0</v>
      </c>
      <c r="Q276" s="53">
        <f>IFERROR(V126*H126,"0")+IFERROR(V127*H127,"0")</f>
        <v>0</v>
      </c>
      <c r="R276" s="53">
        <f>IFERROR(V132*H132,"0")</f>
        <v>0</v>
      </c>
      <c r="S276" s="53">
        <f>IFERROR(V138*H138,"0")</f>
        <v>0</v>
      </c>
      <c r="T276" s="53">
        <f>IFERROR(V143*H143,"0")</f>
        <v>0</v>
      </c>
      <c r="U276" s="53">
        <f>IFERROR(V148*H148,"0")+IFERROR(V149*H149,"0")+IFERROR(V150*H150,"0")+IFERROR(V151*H151,"0")+IFERROR(V155*H155,"0")+IFERROR(V156*H156,"0")</f>
        <v>0</v>
      </c>
      <c r="V276" s="53">
        <f>IFERROR(V162*H162,"0")+IFERROR(V163*H163,"0")</f>
        <v>0</v>
      </c>
      <c r="W276" s="53">
        <f>IFERROR(V168*H168,"0")</f>
        <v>0</v>
      </c>
      <c r="X276" s="53">
        <f>IFERROR(V173*H173,"0")</f>
        <v>0</v>
      </c>
      <c r="Y276" s="53">
        <f>IFERROR(V178*H178,"0")+IFERROR(V179*H179,"0")+IFERROR(V180*H180,"0")</f>
        <v>0</v>
      </c>
      <c r="Z276" s="53">
        <f>IFERROR(V186*H186,"0")+IFERROR(V187*H187,"0")</f>
        <v>0</v>
      </c>
      <c r="AA276" s="53">
        <f>IFERROR(V192*H192,"0")+IFERROR(V193*H193,"0")+IFERROR(V194*H194,"0")</f>
        <v>0</v>
      </c>
      <c r="AB276" s="53">
        <f>IFERROR(V199*H199,"0")+IFERROR(V200*H200,"0")+IFERROR(V201*H201,"0")+IFERROR(V202*H202,"0")</f>
        <v>0</v>
      </c>
      <c r="AC276" s="53">
        <f>IFERROR(V207*H207,"0")</f>
        <v>0</v>
      </c>
      <c r="AD276" s="53">
        <f>IFERROR(V212*H212,"0")+IFERROR(V213*H213,"0")</f>
        <v>0</v>
      </c>
      <c r="AE276" s="53">
        <f>IFERROR(V219*H219,"0")</f>
        <v>0</v>
      </c>
      <c r="AF276" s="53">
        <f>IFERROR(V225*H225,"0")</f>
        <v>0</v>
      </c>
      <c r="AG276" s="53">
        <f>IFERROR(V230*H230,"0")</f>
        <v>0</v>
      </c>
      <c r="AH276" s="53">
        <f>IFERROR(V236*H236,"0")+IFERROR(V240*H240,"0")+IFERROR(V244*H244,"0")+IFERROR(V245*H245,"0")+IFERROR(V246*H246,"0")+IFERROR(V247*H247,"0")+IFERROR(V251*H251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</f>
        <v>0</v>
      </c>
    </row>
    <row r="277" spans="1:34" ht="13.5" thickTop="1" x14ac:dyDescent="0.2">
      <c r="C277" s="1"/>
    </row>
    <row r="278" spans="1:34" ht="19.5" customHeight="1" x14ac:dyDescent="0.2">
      <c r="A278" s="71" t="s">
        <v>65</v>
      </c>
      <c r="B278" s="71" t="s">
        <v>66</v>
      </c>
      <c r="C278" s="71" t="s">
        <v>68</v>
      </c>
    </row>
    <row r="279" spans="1:34" x14ac:dyDescent="0.2">
      <c r="A279" s="72">
        <f>SUMPRODUCT(--(BA:BA="ЗПФ"),--(U:U="кор"),H:H,W:W)+SUMPRODUCT(--(BA:BA="ЗПФ"),--(U:U="кг"),W:W)</f>
        <v>0</v>
      </c>
      <c r="B279" s="73">
        <f>SUMPRODUCT(--(BA:BA="ПГП"),--(U:U="кор"),H:H,W:W)+SUMPRODUCT(--(BA:BA="ПГП"),--(U:U="кг"),W:W)</f>
        <v>0</v>
      </c>
      <c r="C279" s="73">
        <f>SUMPRODUCT(--(BA:BA="КИЗ"),--(U:U="кор"),H:H,W:W)+SUMPRODUCT(--(BA:BA="КИЗ"),--(U:U="кг"),W:W)</f>
        <v>0</v>
      </c>
    </row>
  </sheetData>
  <sheetProtection algorithmName="SHA-512" hashValue="GYNxzaBxjsLCRSQa2OrS+mrxP6dwk516tZ7XqE/Q6RUQTk80k3Xky7sCkOvj4jud+3u4cg6c9fS+5M0CEBNzSg==" saltValue="dAvsxAuSe9z6ksmihK430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9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D178:E178"/>
    <mergeCell ref="N178:R178"/>
    <mergeCell ref="D179:E179"/>
    <mergeCell ref="N179:R179"/>
    <mergeCell ref="D180:E180"/>
    <mergeCell ref="N180:R180"/>
    <mergeCell ref="N181:T181"/>
    <mergeCell ref="A181:M182"/>
    <mergeCell ref="N182:T182"/>
    <mergeCell ref="A183:X183"/>
    <mergeCell ref="A184:X184"/>
    <mergeCell ref="A185:X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A191:X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A217:X217"/>
    <mergeCell ref="A218:X218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N231:T231"/>
    <mergeCell ref="A231:M232"/>
    <mergeCell ref="N232:T232"/>
    <mergeCell ref="A233:X233"/>
    <mergeCell ref="A234:X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N266:T266"/>
    <mergeCell ref="A266:M271"/>
    <mergeCell ref="N267:T267"/>
    <mergeCell ref="N268:T268"/>
    <mergeCell ref="N269:T269"/>
    <mergeCell ref="N270:T270"/>
    <mergeCell ref="N271:T271"/>
    <mergeCell ref="C273:R273"/>
    <mergeCell ref="S273:U273"/>
    <mergeCell ref="V273:Y273"/>
    <mergeCell ref="Z273:AD273"/>
    <mergeCell ref="AF273:AG273"/>
    <mergeCell ref="A274:A275"/>
    <mergeCell ref="B274:B275"/>
    <mergeCell ref="C274:C275"/>
    <mergeCell ref="D274:D275"/>
    <mergeCell ref="E274:E275"/>
    <mergeCell ref="F274:F275"/>
    <mergeCell ref="G274:G275"/>
    <mergeCell ref="H274:H275"/>
    <mergeCell ref="I274:I275"/>
    <mergeCell ref="J274:J275"/>
    <mergeCell ref="K274:K275"/>
    <mergeCell ref="L274:L275"/>
    <mergeCell ref="M274:M275"/>
    <mergeCell ref="N274:N275"/>
    <mergeCell ref="O274:O275"/>
    <mergeCell ref="P274:P275"/>
    <mergeCell ref="Q274:Q275"/>
    <mergeCell ref="R274:R275"/>
    <mergeCell ref="S274:S275"/>
    <mergeCell ref="AC274:AC275"/>
    <mergeCell ref="AD274:AD275"/>
    <mergeCell ref="AE274:AE275"/>
    <mergeCell ref="AF274:AF275"/>
    <mergeCell ref="AG274:AG275"/>
    <mergeCell ref="AH274:AH275"/>
    <mergeCell ref="T274:T275"/>
    <mergeCell ref="U274:U275"/>
    <mergeCell ref="V274:V275"/>
    <mergeCell ref="W274:W275"/>
    <mergeCell ref="X274:X275"/>
    <mergeCell ref="Y274:Y275"/>
    <mergeCell ref="Z274:Z275"/>
    <mergeCell ref="AA274:AA275"/>
    <mergeCell ref="AB274:AB27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9"/>
    </row>
    <row r="3" spans="2:8" x14ac:dyDescent="0.2">
      <c r="B3" s="54" t="s">
        <v>349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351</v>
      </c>
      <c r="C6" s="54" t="s">
        <v>352</v>
      </c>
      <c r="D6" s="54" t="s">
        <v>353</v>
      </c>
      <c r="E6" s="54" t="s">
        <v>49</v>
      </c>
    </row>
    <row r="7" spans="2:8" x14ac:dyDescent="0.2">
      <c r="B7" s="54" t="s">
        <v>354</v>
      </c>
      <c r="C7" s="54" t="s">
        <v>355</v>
      </c>
      <c r="D7" s="54" t="s">
        <v>356</v>
      </c>
      <c r="E7" s="54" t="s">
        <v>49</v>
      </c>
    </row>
    <row r="8" spans="2:8" x14ac:dyDescent="0.2">
      <c r="B8" s="54" t="s">
        <v>357</v>
      </c>
      <c r="C8" s="54" t="s">
        <v>358</v>
      </c>
      <c r="D8" s="54" t="s">
        <v>359</v>
      </c>
      <c r="E8" s="54" t="s">
        <v>49</v>
      </c>
    </row>
    <row r="9" spans="2:8" x14ac:dyDescent="0.2">
      <c r="B9" s="54" t="s">
        <v>360</v>
      </c>
      <c r="C9" s="54" t="s">
        <v>361</v>
      </c>
      <c r="D9" s="54" t="s">
        <v>362</v>
      </c>
      <c r="E9" s="54" t="s">
        <v>49</v>
      </c>
    </row>
    <row r="10" spans="2:8" x14ac:dyDescent="0.2">
      <c r="B10" s="54" t="s">
        <v>363</v>
      </c>
      <c r="C10" s="54" t="s">
        <v>364</v>
      </c>
      <c r="D10" s="54" t="s">
        <v>365</v>
      </c>
      <c r="E10" s="54" t="s">
        <v>49</v>
      </c>
    </row>
    <row r="11" spans="2:8" x14ac:dyDescent="0.2">
      <c r="B11" s="54" t="s">
        <v>366</v>
      </c>
      <c r="C11" s="54" t="s">
        <v>367</v>
      </c>
      <c r="D11" s="54" t="s">
        <v>200</v>
      </c>
      <c r="E11" s="54" t="s">
        <v>49</v>
      </c>
    </row>
    <row r="13" spans="2:8" x14ac:dyDescent="0.2">
      <c r="B13" s="54" t="s">
        <v>368</v>
      </c>
      <c r="C13" s="54" t="s">
        <v>352</v>
      </c>
      <c r="D13" s="54" t="s">
        <v>49</v>
      </c>
      <c r="E13" s="54" t="s">
        <v>49</v>
      </c>
    </row>
    <row r="15" spans="2:8" x14ac:dyDescent="0.2">
      <c r="B15" s="54" t="s">
        <v>369</v>
      </c>
      <c r="C15" s="54" t="s">
        <v>355</v>
      </c>
      <c r="D15" s="54" t="s">
        <v>49</v>
      </c>
      <c r="E15" s="54" t="s">
        <v>49</v>
      </c>
    </row>
    <row r="17" spans="2:5" x14ac:dyDescent="0.2">
      <c r="B17" s="54" t="s">
        <v>370</v>
      </c>
      <c r="C17" s="54" t="s">
        <v>358</v>
      </c>
      <c r="D17" s="54" t="s">
        <v>49</v>
      </c>
      <c r="E17" s="54" t="s">
        <v>49</v>
      </c>
    </row>
    <row r="19" spans="2:5" x14ac:dyDescent="0.2">
      <c r="B19" s="54" t="s">
        <v>371</v>
      </c>
      <c r="C19" s="54" t="s">
        <v>361</v>
      </c>
      <c r="D19" s="54" t="s">
        <v>49</v>
      </c>
      <c r="E19" s="54" t="s">
        <v>49</v>
      </c>
    </row>
    <row r="21" spans="2:5" x14ac:dyDescent="0.2">
      <c r="B21" s="54" t="s">
        <v>372</v>
      </c>
      <c r="C21" s="54" t="s">
        <v>364</v>
      </c>
      <c r="D21" s="54" t="s">
        <v>49</v>
      </c>
      <c r="E21" s="54" t="s">
        <v>49</v>
      </c>
    </row>
    <row r="23" spans="2:5" x14ac:dyDescent="0.2">
      <c r="B23" s="54" t="s">
        <v>373</v>
      </c>
      <c r="C23" s="54" t="s">
        <v>367</v>
      </c>
      <c r="D23" s="54" t="s">
        <v>49</v>
      </c>
      <c r="E23" s="54" t="s">
        <v>49</v>
      </c>
    </row>
    <row r="25" spans="2:5" x14ac:dyDescent="0.2">
      <c r="B25" s="54" t="s">
        <v>374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375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376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377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378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379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380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381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382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383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384</v>
      </c>
      <c r="C35" s="54" t="s">
        <v>49</v>
      </c>
      <c r="D35" s="54" t="s">
        <v>49</v>
      </c>
      <c r="E35" s="54" t="s">
        <v>49</v>
      </c>
    </row>
  </sheetData>
  <sheetProtection algorithmName="SHA-512" hashValue="OYxTbqsjaimakt6WbIKj6PyqwAYKBeU6pK9loW6Xw6xjzavVxZUiNjFdra2La0NIXV3QQZaIIZ2WFMyhtvdVVA==" saltValue="n2cqdudjOhehVkGODhMI9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432</vt:i4>
      </vt:variant>
    </vt:vector>
  </HeadingPairs>
  <TitlesOfParts>
    <vt:vector size="4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2024-03-18T10:55:27Z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