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D7ADA5FB-B85C-400D-8E5B-95D048984D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2" l="1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V263" i="2"/>
  <c r="V262" i="2"/>
  <c r="V260" i="2"/>
  <c r="V259" i="2"/>
  <c r="X258" i="2"/>
  <c r="W258" i="2"/>
  <c r="X257" i="2"/>
  <c r="W257" i="2"/>
  <c r="N257" i="2"/>
  <c r="X256" i="2"/>
  <c r="W256" i="2"/>
  <c r="N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V244" i="2"/>
  <c r="V243" i="2"/>
  <c r="X242" i="2"/>
  <c r="W242" i="2"/>
  <c r="X241" i="2"/>
  <c r="W241" i="2"/>
  <c r="X240" i="2"/>
  <c r="W240" i="2"/>
  <c r="X239" i="2"/>
  <c r="W239" i="2"/>
  <c r="W244" i="2" s="1"/>
  <c r="V237" i="2"/>
  <c r="V236" i="2"/>
  <c r="X235" i="2"/>
  <c r="X236" i="2" s="1"/>
  <c r="W235" i="2"/>
  <c r="W237" i="2" s="1"/>
  <c r="V233" i="2"/>
  <c r="V232" i="2"/>
  <c r="X231" i="2"/>
  <c r="X232" i="2" s="1"/>
  <c r="W231" i="2"/>
  <c r="W232" i="2" s="1"/>
  <c r="V227" i="2"/>
  <c r="V226" i="2"/>
  <c r="X225" i="2"/>
  <c r="X226" i="2" s="1"/>
  <c r="W225" i="2"/>
  <c r="W227" i="2" s="1"/>
  <c r="N225" i="2"/>
  <c r="V222" i="2"/>
  <c r="V221" i="2"/>
  <c r="X220" i="2"/>
  <c r="X221" i="2" s="1"/>
  <c r="W220" i="2"/>
  <c r="W222" i="2" s="1"/>
  <c r="N220" i="2"/>
  <c r="V216" i="2"/>
  <c r="V215" i="2"/>
  <c r="X214" i="2"/>
  <c r="X215" i="2" s="1"/>
  <c r="W214" i="2"/>
  <c r="W216" i="2" s="1"/>
  <c r="N214" i="2"/>
  <c r="V210" i="2"/>
  <c r="V209" i="2"/>
  <c r="X208" i="2"/>
  <c r="X209" i="2" s="1"/>
  <c r="W208" i="2"/>
  <c r="N208" i="2"/>
  <c r="X207" i="2"/>
  <c r="W207" i="2"/>
  <c r="W210" i="2" s="1"/>
  <c r="N207" i="2"/>
  <c r="V204" i="2"/>
  <c r="V203" i="2"/>
  <c r="X202" i="2"/>
  <c r="X203" i="2" s="1"/>
  <c r="W202" i="2"/>
  <c r="W204" i="2" s="1"/>
  <c r="N202" i="2"/>
  <c r="V199" i="2"/>
  <c r="V198" i="2"/>
  <c r="X197" i="2"/>
  <c r="W197" i="2"/>
  <c r="N197" i="2"/>
  <c r="X196" i="2"/>
  <c r="W196" i="2"/>
  <c r="N196" i="2"/>
  <c r="X195" i="2"/>
  <c r="W195" i="2"/>
  <c r="N195" i="2"/>
  <c r="X194" i="2"/>
  <c r="W194" i="2"/>
  <c r="N194" i="2"/>
  <c r="V191" i="2"/>
  <c r="V190" i="2"/>
  <c r="X189" i="2"/>
  <c r="W189" i="2"/>
  <c r="N189" i="2"/>
  <c r="X188" i="2"/>
  <c r="W188" i="2"/>
  <c r="N188" i="2"/>
  <c r="X187" i="2"/>
  <c r="W187" i="2"/>
  <c r="N187" i="2"/>
  <c r="V184" i="2"/>
  <c r="V183" i="2"/>
  <c r="X182" i="2"/>
  <c r="W182" i="2"/>
  <c r="N182" i="2"/>
  <c r="X181" i="2"/>
  <c r="W181" i="2"/>
  <c r="W184" i="2" s="1"/>
  <c r="N181" i="2"/>
  <c r="V177" i="2"/>
  <c r="V176" i="2"/>
  <c r="X175" i="2"/>
  <c r="W175" i="2"/>
  <c r="N175" i="2"/>
  <c r="X174" i="2"/>
  <c r="W174" i="2"/>
  <c r="N174" i="2"/>
  <c r="X173" i="2"/>
  <c r="W173" i="2"/>
  <c r="N173" i="2"/>
  <c r="V170" i="2"/>
  <c r="V169" i="2"/>
  <c r="X168" i="2"/>
  <c r="X169" i="2" s="1"/>
  <c r="W168" i="2"/>
  <c r="W169" i="2" s="1"/>
  <c r="N168" i="2"/>
  <c r="V165" i="2"/>
  <c r="V164" i="2"/>
  <c r="X163" i="2"/>
  <c r="X164" i="2" s="1"/>
  <c r="W163" i="2"/>
  <c r="W165" i="2" s="1"/>
  <c r="N163" i="2"/>
  <c r="V160" i="2"/>
  <c r="V159" i="2"/>
  <c r="X158" i="2"/>
  <c r="W158" i="2"/>
  <c r="N158" i="2"/>
  <c r="X157" i="2"/>
  <c r="W157" i="2"/>
  <c r="N157" i="2"/>
  <c r="V153" i="2"/>
  <c r="V152" i="2"/>
  <c r="X151" i="2"/>
  <c r="W151" i="2"/>
  <c r="N151" i="2"/>
  <c r="X150" i="2"/>
  <c r="W150" i="2"/>
  <c r="N150" i="2"/>
  <c r="V148" i="2"/>
  <c r="V147" i="2"/>
  <c r="X146" i="2"/>
  <c r="W146" i="2"/>
  <c r="X145" i="2"/>
  <c r="W145" i="2"/>
  <c r="N145" i="2"/>
  <c r="X144" i="2"/>
  <c r="W144" i="2"/>
  <c r="X143" i="2"/>
  <c r="W143" i="2"/>
  <c r="V140" i="2"/>
  <c r="V139" i="2"/>
  <c r="X138" i="2"/>
  <c r="X139" i="2" s="1"/>
  <c r="W138" i="2"/>
  <c r="W140" i="2" s="1"/>
  <c r="N138" i="2"/>
  <c r="V134" i="2"/>
  <c r="V133" i="2"/>
  <c r="X132" i="2"/>
  <c r="X133" i="2" s="1"/>
  <c r="W132" i="2"/>
  <c r="W134" i="2" s="1"/>
  <c r="N132" i="2"/>
  <c r="V129" i="2"/>
  <c r="V128" i="2"/>
  <c r="X127" i="2"/>
  <c r="W127" i="2"/>
  <c r="N127" i="2"/>
  <c r="X126" i="2"/>
  <c r="W126" i="2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N115" i="2"/>
  <c r="X114" i="2"/>
  <c r="W114" i="2"/>
  <c r="N114" i="2"/>
  <c r="X113" i="2"/>
  <c r="W113" i="2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W102" i="2"/>
  <c r="N102" i="2"/>
  <c r="V99" i="2"/>
  <c r="V98" i="2"/>
  <c r="X97" i="2"/>
  <c r="W97" i="2"/>
  <c r="N97" i="2"/>
  <c r="X96" i="2"/>
  <c r="W96" i="2"/>
  <c r="N96" i="2"/>
  <c r="X95" i="2"/>
  <c r="W95" i="2"/>
  <c r="N95" i="2"/>
  <c r="X94" i="2"/>
  <c r="W94" i="2"/>
  <c r="N94" i="2"/>
  <c r="V91" i="2"/>
  <c r="V90" i="2"/>
  <c r="X89" i="2"/>
  <c r="W89" i="2"/>
  <c r="N89" i="2"/>
  <c r="X88" i="2"/>
  <c r="W88" i="2"/>
  <c r="N88" i="2"/>
  <c r="X87" i="2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8" i="2" s="1"/>
  <c r="N66" i="2"/>
  <c r="V63" i="2"/>
  <c r="V62" i="2"/>
  <c r="X61" i="2"/>
  <c r="W61" i="2"/>
  <c r="N61" i="2"/>
  <c r="X60" i="2"/>
  <c r="W60" i="2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W50" i="2"/>
  <c r="N50" i="2"/>
  <c r="V47" i="2"/>
  <c r="V46" i="2"/>
  <c r="X45" i="2"/>
  <c r="W45" i="2"/>
  <c r="N45" i="2"/>
  <c r="X44" i="2"/>
  <c r="W44" i="2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N22" i="2"/>
  <c r="H10" i="2"/>
  <c r="A9" i="2"/>
  <c r="F10" i="2" s="1"/>
  <c r="D7" i="2"/>
  <c r="O6" i="2"/>
  <c r="N2" i="2"/>
  <c r="X62" i="2" l="1"/>
  <c r="W63" i="2"/>
  <c r="X104" i="2"/>
  <c r="W105" i="2"/>
  <c r="X128" i="2"/>
  <c r="W129" i="2"/>
  <c r="W133" i="2"/>
  <c r="W139" i="2"/>
  <c r="W147" i="2"/>
  <c r="X147" i="2"/>
  <c r="W159" i="2"/>
  <c r="W263" i="2"/>
  <c r="V265" i="2"/>
  <c r="X32" i="2"/>
  <c r="X40" i="2"/>
  <c r="W40" i="2"/>
  <c r="W46" i="2"/>
  <c r="X46" i="2"/>
  <c r="W56" i="2"/>
  <c r="W73" i="2"/>
  <c r="W83" i="2"/>
  <c r="X90" i="2"/>
  <c r="W98" i="2"/>
  <c r="X117" i="2"/>
  <c r="W118" i="2"/>
  <c r="X152" i="2"/>
  <c r="W153" i="2"/>
  <c r="W177" i="2"/>
  <c r="W198" i="2"/>
  <c r="W215" i="2"/>
  <c r="W47" i="2"/>
  <c r="W170" i="2"/>
  <c r="W176" i="2"/>
  <c r="X190" i="2"/>
  <c r="W209" i="2"/>
  <c r="W260" i="2"/>
  <c r="V261" i="2"/>
  <c r="W33" i="2"/>
  <c r="W41" i="2"/>
  <c r="X56" i="2"/>
  <c r="W57" i="2"/>
  <c r="W62" i="2"/>
  <c r="W74" i="2"/>
  <c r="X73" i="2"/>
  <c r="W84" i="2"/>
  <c r="X83" i="2"/>
  <c r="W91" i="2"/>
  <c r="X98" i="2"/>
  <c r="W99" i="2"/>
  <c r="W104" i="2"/>
  <c r="W117" i="2"/>
  <c r="W152" i="2"/>
  <c r="X159" i="2"/>
  <c r="W160" i="2"/>
  <c r="X176" i="2"/>
  <c r="X183" i="2"/>
  <c r="W183" i="2"/>
  <c r="W191" i="2"/>
  <c r="W190" i="2"/>
  <c r="X198" i="2"/>
  <c r="W199" i="2"/>
  <c r="W226" i="2"/>
  <c r="W233" i="2"/>
  <c r="X243" i="2"/>
  <c r="X259" i="2"/>
  <c r="V264" i="2"/>
  <c r="W148" i="2"/>
  <c r="W109" i="2"/>
  <c r="W164" i="2"/>
  <c r="H9" i="2"/>
  <c r="W24" i="2"/>
  <c r="W122" i="2"/>
  <c r="W236" i="2"/>
  <c r="W23" i="2"/>
  <c r="W259" i="2"/>
  <c r="F9" i="2"/>
  <c r="W67" i="2"/>
  <c r="W90" i="2"/>
  <c r="W128" i="2"/>
  <c r="W203" i="2"/>
  <c r="J9" i="2"/>
  <c r="W243" i="2"/>
  <c r="W32" i="2"/>
  <c r="W221" i="2"/>
  <c r="A10" i="2"/>
  <c r="W262" i="2"/>
  <c r="W264" i="2" s="1"/>
  <c r="X266" i="2" l="1"/>
  <c r="W261" i="2"/>
  <c r="W265" i="2"/>
  <c r="C274" i="2"/>
  <c r="B274" i="2"/>
  <c r="A274" i="2"/>
</calcChain>
</file>

<file path=xl/sharedStrings.xml><?xml version="1.0" encoding="utf-8"?>
<sst xmlns="http://schemas.openxmlformats.org/spreadsheetml/2006/main" count="1429" uniqueCount="381">
  <si>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</si>
  <si>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</si>
  <si>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</si>
  <si>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</si>
  <si>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</si>
  <si>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</si>
  <si>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</si>
  <si>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</si>
  <si>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</si>
  <si>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</si>
  <si>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</si>
  <si>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</si>
  <si>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</si>
  <si>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</si>
  <si>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</si>
  <si>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</si>
  <si>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</si>
  <si>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</si>
  <si>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</si>
  <si>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</si>
  <si>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</si>
  <si>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</si>
  <si>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</si>
  <si>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</si>
  <si>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</si>
  <si>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</si>
  <si>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</si>
  <si>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</si>
  <si>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</si>
  <si>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</si>
  <si>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</si>
  <si>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</si>
  <si>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</si>
  <si>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</si>
  <si>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</si>
  <si>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</si>
  <si>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</si>
  <si>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</si>
  <si>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</si>
  <si>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</si>
  <si>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</si>
  <si>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</si>
  <si>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</si>
  <si>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</si>
  <si>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</si>
  <si>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</si>
  <si>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</si>
  <si>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</si>
  <si>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</si>
  <si>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</si>
  <si>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</si>
  <si>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</si>
  <si>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</si>
  <si>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</si>
  <si>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</si>
  <si>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</si>
  <si>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</si>
  <si>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</si>
  <si>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</si>
  <si>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</si>
  <si>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</si>
  <si>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</si>
  <si>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</si>
  <si>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</si>
  <si>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</si>
  <si>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</si>
  <si>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</si>
  <si>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</si>
  <si>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</si>
  <si>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</si>
  <si>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</si>
  <si>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25.02.2024</t>
  </si>
  <si>
    <t>21.02.2024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</si>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</sst>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4"/>
  <sheetViews>
    <sheetView showGridLines="0" tabSelected="1" topLeftCell="A5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70" t="s">
        <v>29</v>
      </c>
      <c r="E1" s="170"/>
      <c r="F1" s="170"/>
      <c r="G1" s="14" t="s">
        <v>70</v>
      </c>
      <c r="H1" s="170" t="s">
        <v>50</v>
      </c>
      <c r="I1" s="170"/>
      <c r="J1" s="170"/>
      <c r="K1" s="170"/>
      <c r="L1" s="170"/>
      <c r="M1" s="170"/>
      <c r="N1" s="170"/>
      <c r="O1" s="170"/>
      <c r="P1" s="171" t="s">
        <v>71</v>
      </c>
      <c r="Q1" s="172"/>
      <c r="R1" s="17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73"/>
      <c r="O3" s="173"/>
      <c r="P3" s="173"/>
      <c r="Q3" s="173"/>
      <c r="R3" s="173"/>
      <c r="S3" s="173"/>
      <c r="T3" s="173"/>
      <c r="U3" s="17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74" t="s">
        <v>8</v>
      </c>
      <c r="B5" s="174"/>
      <c r="C5" s="174"/>
      <c r="D5" s="175"/>
      <c r="E5" s="175"/>
      <c r="F5" s="176" t="s">
        <v>14</v>
      </c>
      <c r="G5" s="176"/>
      <c r="H5" s="175"/>
      <c r="I5" s="175"/>
      <c r="J5" s="175"/>
      <c r="K5" s="175"/>
      <c r="L5" s="175"/>
      <c r="N5" s="27" t="s">
        <v>4</v>
      </c>
      <c r="O5" s="177">
        <v>45348</v>
      </c>
      <c r="P5" s="177"/>
      <c r="R5" s="178" t="s">
        <v>3</v>
      </c>
      <c r="S5" s="179"/>
      <c r="T5" s="180" t="s">
        <v>346</v>
      </c>
      <c r="U5" s="181"/>
      <c r="Z5" s="60"/>
      <c r="AA5" s="60"/>
      <c r="AB5" s="60"/>
    </row>
    <row r="6" spans="1:29" s="17" customFormat="1" ht="24" customHeight="1" x14ac:dyDescent="0.2">
      <c r="A6" s="174" t="s">
        <v>1</v>
      </c>
      <c r="B6" s="174"/>
      <c r="C6" s="174"/>
      <c r="D6" s="182" t="s">
        <v>347</v>
      </c>
      <c r="E6" s="182"/>
      <c r="F6" s="182"/>
      <c r="G6" s="182"/>
      <c r="H6" s="182"/>
      <c r="I6" s="182"/>
      <c r="J6" s="182"/>
      <c r="K6" s="182"/>
      <c r="L6" s="182"/>
      <c r="N6" s="27" t="s">
        <v>30</v>
      </c>
      <c r="O6" s="183" t="str">
        <f>IF(O5=0," ",CHOOSE(WEEKDAY(O5,2),"Понедельник","Вторник","Среда","Четверг","Пятница","Суббота","Воскресенье"))</f>
        <v>Понедельник</v>
      </c>
      <c r="P6" s="183"/>
      <c r="R6" s="184" t="s">
        <v>5</v>
      </c>
      <c r="S6" s="185"/>
      <c r="T6" s="186" t="s">
        <v>73</v>
      </c>
      <c r="U6" s="18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92" t="str">
        <f>IFERROR(VLOOKUP(DeliveryAddress,Table,3,0),1)</f>
        <v>1</v>
      </c>
      <c r="E7" s="193"/>
      <c r="F7" s="193"/>
      <c r="G7" s="193"/>
      <c r="H7" s="193"/>
      <c r="I7" s="193"/>
      <c r="J7" s="193"/>
      <c r="K7" s="193"/>
      <c r="L7" s="194"/>
      <c r="N7" s="29"/>
      <c r="O7" s="49"/>
      <c r="P7" s="49"/>
      <c r="R7" s="184"/>
      <c r="S7" s="185"/>
      <c r="T7" s="188"/>
      <c r="U7" s="189"/>
      <c r="Z7" s="60"/>
      <c r="AA7" s="60"/>
      <c r="AB7" s="60"/>
    </row>
    <row r="8" spans="1:29" s="17" customFormat="1" ht="25.5" customHeight="1" x14ac:dyDescent="0.2">
      <c r="A8" s="195" t="s">
        <v>61</v>
      </c>
      <c r="B8" s="195"/>
      <c r="C8" s="195"/>
      <c r="D8" s="196"/>
      <c r="E8" s="196"/>
      <c r="F8" s="196"/>
      <c r="G8" s="196"/>
      <c r="H8" s="196"/>
      <c r="I8" s="196"/>
      <c r="J8" s="196"/>
      <c r="K8" s="196"/>
      <c r="L8" s="196"/>
      <c r="N8" s="27" t="s">
        <v>11</v>
      </c>
      <c r="O8" s="197">
        <v>0.33333333333333331</v>
      </c>
      <c r="P8" s="197"/>
      <c r="R8" s="184"/>
      <c r="S8" s="185"/>
      <c r="T8" s="188"/>
      <c r="U8" s="189"/>
      <c r="Z8" s="60"/>
      <c r="AA8" s="60"/>
      <c r="AB8" s="60"/>
    </row>
    <row r="9" spans="1:29" s="17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199" t="s">
        <v>49</v>
      </c>
      <c r="E9" s="200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01" t="str">
        <f>IF(AND($A$9="Тип доверенности/получателя при получении в адресе перегруза:",$D$9="Разовая доверенность"),"Введите ФИО","")</f>
        <v/>
      </c>
      <c r="I9" s="201"/>
      <c r="J9" s="2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1"/>
      <c r="L9" s="201"/>
      <c r="N9" s="31" t="s">
        <v>15</v>
      </c>
      <c r="O9" s="177"/>
      <c r="P9" s="177"/>
      <c r="R9" s="184"/>
      <c r="S9" s="185"/>
      <c r="T9" s="190"/>
      <c r="U9" s="19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199"/>
      <c r="E10" s="200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202" t="str">
        <f>IFERROR(VLOOKUP($D$10,Proxy,2,FALSE),"")</f>
        <v/>
      </c>
      <c r="I10" s="202"/>
      <c r="J10" s="202"/>
      <c r="K10" s="202"/>
      <c r="L10" s="202"/>
      <c r="N10" s="31" t="s">
        <v>35</v>
      </c>
      <c r="O10" s="197"/>
      <c r="P10" s="197"/>
      <c r="S10" s="29" t="s">
        <v>12</v>
      </c>
      <c r="T10" s="203" t="s">
        <v>74</v>
      </c>
      <c r="U10" s="20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7"/>
      <c r="P11" s="197"/>
      <c r="S11" s="29" t="s">
        <v>31</v>
      </c>
      <c r="T11" s="205" t="s">
        <v>58</v>
      </c>
      <c r="U11" s="20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06" t="s">
        <v>75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N12" s="27" t="s">
        <v>33</v>
      </c>
      <c r="O12" s="207"/>
      <c r="P12" s="207"/>
      <c r="Q12" s="28"/>
      <c r="R12"/>
      <c r="S12" s="29" t="s">
        <v>49</v>
      </c>
      <c r="T12" s="208"/>
      <c r="U12" s="208"/>
      <c r="V12"/>
      <c r="Z12" s="60"/>
      <c r="AA12" s="60"/>
      <c r="AB12" s="60"/>
    </row>
    <row r="13" spans="1:29" s="17" customFormat="1" ht="23.25" customHeight="1" x14ac:dyDescent="0.2">
      <c r="A13" s="206" t="s">
        <v>76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31"/>
      <c r="N13" s="31" t="s">
        <v>34</v>
      </c>
      <c r="O13" s="205"/>
      <c r="P13" s="20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06" t="s">
        <v>77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9" t="s">
        <v>78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/>
      <c r="N15" s="210" t="s">
        <v>64</v>
      </c>
      <c r="O15" s="210"/>
      <c r="P15" s="210"/>
      <c r="Q15" s="210"/>
      <c r="R15" s="21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11"/>
      <c r="O16" s="211"/>
      <c r="P16" s="211"/>
      <c r="Q16" s="211"/>
      <c r="R16" s="21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13" t="s">
        <v>62</v>
      </c>
      <c r="B17" s="213" t="s">
        <v>52</v>
      </c>
      <c r="C17" s="214" t="s">
        <v>51</v>
      </c>
      <c r="D17" s="213" t="s">
        <v>53</v>
      </c>
      <c r="E17" s="213"/>
      <c r="F17" s="213" t="s">
        <v>24</v>
      </c>
      <c r="G17" s="213" t="s">
        <v>27</v>
      </c>
      <c r="H17" s="213" t="s">
        <v>25</v>
      </c>
      <c r="I17" s="213" t="s">
        <v>26</v>
      </c>
      <c r="J17" s="215" t="s">
        <v>16</v>
      </c>
      <c r="K17" s="215" t="s">
        <v>69</v>
      </c>
      <c r="L17" s="215" t="s">
        <v>2</v>
      </c>
      <c r="M17" s="213" t="s">
        <v>28</v>
      </c>
      <c r="N17" s="213" t="s">
        <v>17</v>
      </c>
      <c r="O17" s="213"/>
      <c r="P17" s="213"/>
      <c r="Q17" s="213"/>
      <c r="R17" s="213"/>
      <c r="S17" s="212" t="s">
        <v>59</v>
      </c>
      <c r="T17" s="213"/>
      <c r="U17" s="213" t="s">
        <v>6</v>
      </c>
      <c r="V17" s="213" t="s">
        <v>44</v>
      </c>
      <c r="W17" s="217" t="s">
        <v>57</v>
      </c>
      <c r="X17" s="213" t="s">
        <v>18</v>
      </c>
      <c r="Y17" s="219" t="s">
        <v>63</v>
      </c>
      <c r="Z17" s="219" t="s">
        <v>19</v>
      </c>
      <c r="AA17" s="220" t="s">
        <v>60</v>
      </c>
      <c r="AB17" s="221"/>
      <c r="AC17" s="222"/>
      <c r="AD17" s="226"/>
      <c r="BA17" s="227" t="s">
        <v>67</v>
      </c>
    </row>
    <row r="18" spans="1:53" ht="14.25" customHeight="1" x14ac:dyDescent="0.2">
      <c r="A18" s="213"/>
      <c r="B18" s="213"/>
      <c r="C18" s="214"/>
      <c r="D18" s="213"/>
      <c r="E18" s="213"/>
      <c r="F18" s="213" t="s">
        <v>20</v>
      </c>
      <c r="G18" s="213" t="s">
        <v>21</v>
      </c>
      <c r="H18" s="213" t="s">
        <v>22</v>
      </c>
      <c r="I18" s="213" t="s">
        <v>22</v>
      </c>
      <c r="J18" s="216"/>
      <c r="K18" s="216"/>
      <c r="L18" s="216"/>
      <c r="M18" s="213"/>
      <c r="N18" s="213"/>
      <c r="O18" s="213"/>
      <c r="P18" s="213"/>
      <c r="Q18" s="213"/>
      <c r="R18" s="213"/>
      <c r="S18" s="36" t="s">
        <v>47</v>
      </c>
      <c r="T18" s="36" t="s">
        <v>46</v>
      </c>
      <c r="U18" s="213"/>
      <c r="V18" s="213"/>
      <c r="W18" s="218"/>
      <c r="X18" s="213"/>
      <c r="Y18" s="219"/>
      <c r="Z18" s="219"/>
      <c r="AA18" s="223"/>
      <c r="AB18" s="224"/>
      <c r="AC18" s="225"/>
      <c r="AD18" s="226"/>
      <c r="BA18" s="227"/>
    </row>
    <row r="19" spans="1:53" ht="27.75" customHeight="1" x14ac:dyDescent="0.2">
      <c r="A19" s="228" t="s">
        <v>79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55"/>
      <c r="Z19" s="55"/>
    </row>
    <row r="20" spans="1:53" ht="16.5" customHeight="1" x14ac:dyDescent="0.25">
      <c r="A20" s="229" t="s">
        <v>79</v>
      </c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66"/>
      <c r="Z20" s="66"/>
    </row>
    <row r="21" spans="1:53" ht="14.25" customHeight="1" x14ac:dyDescent="0.25">
      <c r="A21" s="230" t="s">
        <v>80</v>
      </c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231">
        <v>4607111035752</v>
      </c>
      <c r="E22" s="23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3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233"/>
      <c r="P22" s="233"/>
      <c r="Q22" s="233"/>
      <c r="R22" s="234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8"/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9"/>
      <c r="N23" s="235" t="s">
        <v>43</v>
      </c>
      <c r="O23" s="236"/>
      <c r="P23" s="236"/>
      <c r="Q23" s="236"/>
      <c r="R23" s="236"/>
      <c r="S23" s="236"/>
      <c r="T23" s="237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8"/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9"/>
      <c r="N24" s="235" t="s">
        <v>43</v>
      </c>
      <c r="O24" s="236"/>
      <c r="P24" s="236"/>
      <c r="Q24" s="236"/>
      <c r="R24" s="236"/>
      <c r="S24" s="236"/>
      <c r="T24" s="237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8" t="s">
        <v>48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55"/>
      <c r="Z25" s="55"/>
    </row>
    <row r="26" spans="1:53" ht="16.5" customHeight="1" x14ac:dyDescent="0.25">
      <c r="A26" s="229" t="s">
        <v>85</v>
      </c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66"/>
      <c r="Z26" s="66"/>
    </row>
    <row r="27" spans="1:53" ht="14.25" customHeight="1" x14ac:dyDescent="0.25">
      <c r="A27" s="230" t="s">
        <v>86</v>
      </c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231">
        <v>4607111036520</v>
      </c>
      <c r="E28" s="23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33"/>
      <c r="P28" s="233"/>
      <c r="Q28" s="233"/>
      <c r="R28" s="234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231">
        <v>4607111036605</v>
      </c>
      <c r="E29" s="23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33"/>
      <c r="P29" s="233"/>
      <c r="Q29" s="233"/>
      <c r="R29" s="234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231">
        <v>4607111036537</v>
      </c>
      <c r="E30" s="23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33"/>
      <c r="P30" s="233"/>
      <c r="Q30" s="233"/>
      <c r="R30" s="234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231">
        <v>4607111036599</v>
      </c>
      <c r="E31" s="23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33"/>
      <c r="P31" s="233"/>
      <c r="Q31" s="233"/>
      <c r="R31" s="234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238"/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9"/>
      <c r="N32" s="235" t="s">
        <v>43</v>
      </c>
      <c r="O32" s="236"/>
      <c r="P32" s="236"/>
      <c r="Q32" s="236"/>
      <c r="R32" s="236"/>
      <c r="S32" s="236"/>
      <c r="T32" s="237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8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9"/>
      <c r="N33" s="235" t="s">
        <v>43</v>
      </c>
      <c r="O33" s="236"/>
      <c r="P33" s="236"/>
      <c r="Q33" s="236"/>
      <c r="R33" s="236"/>
      <c r="S33" s="236"/>
      <c r="T33" s="237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9" t="s">
        <v>97</v>
      </c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66"/>
      <c r="Z34" s="66"/>
    </row>
    <row r="35" spans="1:53" ht="14.25" customHeight="1" x14ac:dyDescent="0.25">
      <c r="A35" s="230" t="s">
        <v>80</v>
      </c>
      <c r="B35" s="230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231">
        <v>4607111036285</v>
      </c>
      <c r="E36" s="23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33"/>
      <c r="P36" s="233"/>
      <c r="Q36" s="233"/>
      <c r="R36" s="234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231">
        <v>4607111036308</v>
      </c>
      <c r="E37" s="23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45" t="s">
        <v>102</v>
      </c>
      <c r="O37" s="233"/>
      <c r="P37" s="233"/>
      <c r="Q37" s="233"/>
      <c r="R37" s="234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231">
        <v>4607111036315</v>
      </c>
      <c r="E38" s="23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33"/>
      <c r="P38" s="233"/>
      <c r="Q38" s="233"/>
      <c r="R38" s="234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231">
        <v>4607111036292</v>
      </c>
      <c r="E39" s="231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33"/>
      <c r="P39" s="233"/>
      <c r="Q39" s="233"/>
      <c r="R39" s="234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9"/>
      <c r="N40" s="235" t="s">
        <v>43</v>
      </c>
      <c r="O40" s="236"/>
      <c r="P40" s="236"/>
      <c r="Q40" s="236"/>
      <c r="R40" s="236"/>
      <c r="S40" s="236"/>
      <c r="T40" s="237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8"/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9"/>
      <c r="N41" s="235" t="s">
        <v>43</v>
      </c>
      <c r="O41" s="236"/>
      <c r="P41" s="236"/>
      <c r="Q41" s="236"/>
      <c r="R41" s="236"/>
      <c r="S41" s="236"/>
      <c r="T41" s="237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9" t="s">
        <v>107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66"/>
      <c r="Z42" s="66"/>
    </row>
    <row r="43" spans="1:53" ht="14.25" customHeight="1" x14ac:dyDescent="0.25">
      <c r="A43" s="230" t="s">
        <v>108</v>
      </c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4301190022</v>
      </c>
      <c r="D44" s="231">
        <v>4607111037053</v>
      </c>
      <c r="E44" s="23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4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233"/>
      <c r="P44" s="233"/>
      <c r="Q44" s="233"/>
      <c r="R44" s="234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231">
        <v>4607111037060</v>
      </c>
      <c r="E45" s="23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33"/>
      <c r="P45" s="233"/>
      <c r="Q45" s="233"/>
      <c r="R45" s="234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238"/>
      <c r="B46" s="238"/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9"/>
      <c r="N46" s="235" t="s">
        <v>43</v>
      </c>
      <c r="O46" s="236"/>
      <c r="P46" s="236"/>
      <c r="Q46" s="236"/>
      <c r="R46" s="236"/>
      <c r="S46" s="236"/>
      <c r="T46" s="237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9"/>
      <c r="N47" s="235" t="s">
        <v>43</v>
      </c>
      <c r="O47" s="236"/>
      <c r="P47" s="236"/>
      <c r="Q47" s="236"/>
      <c r="R47" s="236"/>
      <c r="S47" s="236"/>
      <c r="T47" s="237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9" t="s">
        <v>114</v>
      </c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66"/>
      <c r="Z48" s="66"/>
    </row>
    <row r="49" spans="1:53" ht="14.25" customHeight="1" x14ac:dyDescent="0.25">
      <c r="A49" s="230" t="s">
        <v>80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231">
        <v>4607111037190</v>
      </c>
      <c r="E50" s="231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5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233"/>
      <c r="P50" s="233"/>
      <c r="Q50" s="233"/>
      <c r="R50" s="234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231">
        <v>4607111037183</v>
      </c>
      <c r="E51" s="231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5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233"/>
      <c r="P51" s="233"/>
      <c r="Q51" s="233"/>
      <c r="R51" s="234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231">
        <v>4607111037091</v>
      </c>
      <c r="E52" s="231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233"/>
      <c r="P52" s="233"/>
      <c r="Q52" s="233"/>
      <c r="R52" s="234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231">
        <v>4607111036902</v>
      </c>
      <c r="E53" s="231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5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233"/>
      <c r="P53" s="233"/>
      <c r="Q53" s="233"/>
      <c r="R53" s="234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231">
        <v>4607111036858</v>
      </c>
      <c r="E54" s="231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5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233"/>
      <c r="P54" s="233"/>
      <c r="Q54" s="233"/>
      <c r="R54" s="234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231">
        <v>4607111036889</v>
      </c>
      <c r="E55" s="231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233"/>
      <c r="P55" s="233"/>
      <c r="Q55" s="233"/>
      <c r="R55" s="234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9"/>
      <c r="N56" s="235" t="s">
        <v>43</v>
      </c>
      <c r="O56" s="236"/>
      <c r="P56" s="236"/>
      <c r="Q56" s="236"/>
      <c r="R56" s="236"/>
      <c r="S56" s="236"/>
      <c r="T56" s="237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9"/>
      <c r="N57" s="235" t="s">
        <v>43</v>
      </c>
      <c r="O57" s="236"/>
      <c r="P57" s="236"/>
      <c r="Q57" s="236"/>
      <c r="R57" s="236"/>
      <c r="S57" s="236"/>
      <c r="T57" s="237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29" t="s">
        <v>127</v>
      </c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66"/>
      <c r="Z58" s="66"/>
    </row>
    <row r="59" spans="1:53" ht="14.25" customHeight="1" x14ac:dyDescent="0.25">
      <c r="A59" s="230" t="s">
        <v>80</v>
      </c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231">
        <v>4607111037411</v>
      </c>
      <c r="E60" s="231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5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233"/>
      <c r="P60" s="233"/>
      <c r="Q60" s="233"/>
      <c r="R60" s="234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231">
        <v>4607111036728</v>
      </c>
      <c r="E61" s="231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233"/>
      <c r="P61" s="233"/>
      <c r="Q61" s="233"/>
      <c r="R61" s="234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238"/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9"/>
      <c r="N62" s="235" t="s">
        <v>43</v>
      </c>
      <c r="O62" s="236"/>
      <c r="P62" s="236"/>
      <c r="Q62" s="236"/>
      <c r="R62" s="236"/>
      <c r="S62" s="236"/>
      <c r="T62" s="237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238"/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9"/>
      <c r="N63" s="235" t="s">
        <v>43</v>
      </c>
      <c r="O63" s="236"/>
      <c r="P63" s="236"/>
      <c r="Q63" s="236"/>
      <c r="R63" s="236"/>
      <c r="S63" s="236"/>
      <c r="T63" s="237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29" t="s">
        <v>133</v>
      </c>
      <c r="B64" s="229"/>
      <c r="C64" s="229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66"/>
      <c r="Z64" s="66"/>
    </row>
    <row r="65" spans="1:53" ht="14.25" customHeight="1" x14ac:dyDescent="0.25">
      <c r="A65" s="230" t="s">
        <v>134</v>
      </c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231">
        <v>4607111033659</v>
      </c>
      <c r="E66" s="231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5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33"/>
      <c r="P66" s="233"/>
      <c r="Q66" s="233"/>
      <c r="R66" s="234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238"/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9"/>
      <c r="N67" s="235" t="s">
        <v>43</v>
      </c>
      <c r="O67" s="236"/>
      <c r="P67" s="236"/>
      <c r="Q67" s="236"/>
      <c r="R67" s="236"/>
      <c r="S67" s="236"/>
      <c r="T67" s="237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238"/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9"/>
      <c r="N68" s="235" t="s">
        <v>43</v>
      </c>
      <c r="O68" s="236"/>
      <c r="P68" s="236"/>
      <c r="Q68" s="236"/>
      <c r="R68" s="236"/>
      <c r="S68" s="236"/>
      <c r="T68" s="237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29" t="s">
        <v>137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66"/>
      <c r="Z69" s="66"/>
    </row>
    <row r="70" spans="1:53" ht="14.25" customHeight="1" x14ac:dyDescent="0.25">
      <c r="A70" s="230" t="s">
        <v>138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231">
        <v>4607111034137</v>
      </c>
      <c r="E71" s="23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5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33"/>
      <c r="P71" s="233"/>
      <c r="Q71" s="233"/>
      <c r="R71" s="234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231">
        <v>4607111034120</v>
      </c>
      <c r="E72" s="231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33"/>
      <c r="P72" s="233"/>
      <c r="Q72" s="233"/>
      <c r="R72" s="234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9"/>
      <c r="N73" s="235" t="s">
        <v>43</v>
      </c>
      <c r="O73" s="236"/>
      <c r="P73" s="236"/>
      <c r="Q73" s="236"/>
      <c r="R73" s="236"/>
      <c r="S73" s="236"/>
      <c r="T73" s="237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9"/>
      <c r="N74" s="235" t="s">
        <v>43</v>
      </c>
      <c r="O74" s="236"/>
      <c r="P74" s="236"/>
      <c r="Q74" s="236"/>
      <c r="R74" s="236"/>
      <c r="S74" s="236"/>
      <c r="T74" s="237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29" t="s">
        <v>143</v>
      </c>
      <c r="B75" s="229"/>
      <c r="C75" s="229"/>
      <c r="D75" s="229"/>
      <c r="E75" s="229"/>
      <c r="F75" s="229"/>
      <c r="G75" s="229"/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66"/>
      <c r="Z75" s="66"/>
    </row>
    <row r="76" spans="1:53" ht="14.25" customHeight="1" x14ac:dyDescent="0.25">
      <c r="A76" s="230" t="s">
        <v>134</v>
      </c>
      <c r="B76" s="230"/>
      <c r="C76" s="230"/>
      <c r="D76" s="230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231">
        <v>4607111036407</v>
      </c>
      <c r="E77" s="231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33"/>
      <c r="P77" s="233"/>
      <c r="Q77" s="233"/>
      <c r="R77" s="234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231">
        <v>4607111033628</v>
      </c>
      <c r="E78" s="231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6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33"/>
      <c r="P78" s="233"/>
      <c r="Q78" s="233"/>
      <c r="R78" s="234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231">
        <v>4607111033451</v>
      </c>
      <c r="E79" s="23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33"/>
      <c r="P79" s="233"/>
      <c r="Q79" s="233"/>
      <c r="R79" s="234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231">
        <v>4607111035141</v>
      </c>
      <c r="E80" s="23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33"/>
      <c r="P80" s="233"/>
      <c r="Q80" s="233"/>
      <c r="R80" s="234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231">
        <v>4607111035028</v>
      </c>
      <c r="E81" s="231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33"/>
      <c r="P81" s="233"/>
      <c r="Q81" s="233"/>
      <c r="R81" s="234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231">
        <v>4607111033444</v>
      </c>
      <c r="E82" s="23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33"/>
      <c r="P82" s="233"/>
      <c r="Q82" s="233"/>
      <c r="R82" s="234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9"/>
      <c r="N83" s="235" t="s">
        <v>43</v>
      </c>
      <c r="O83" s="236"/>
      <c r="P83" s="236"/>
      <c r="Q83" s="236"/>
      <c r="R83" s="236"/>
      <c r="S83" s="236"/>
      <c r="T83" s="237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9"/>
      <c r="N84" s="235" t="s">
        <v>43</v>
      </c>
      <c r="O84" s="236"/>
      <c r="P84" s="236"/>
      <c r="Q84" s="236"/>
      <c r="R84" s="236"/>
      <c r="S84" s="236"/>
      <c r="T84" s="237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29" t="s">
        <v>156</v>
      </c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66"/>
      <c r="Z85" s="66"/>
    </row>
    <row r="86" spans="1:53" ht="14.25" customHeight="1" x14ac:dyDescent="0.25">
      <c r="A86" s="230" t="s">
        <v>156</v>
      </c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231">
        <v>4607025784012</v>
      </c>
      <c r="E87" s="231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6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33"/>
      <c r="P87" s="233"/>
      <c r="Q87" s="233"/>
      <c r="R87" s="234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231">
        <v>4607025784319</v>
      </c>
      <c r="E88" s="231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6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33"/>
      <c r="P88" s="233"/>
      <c r="Q88" s="233"/>
      <c r="R88" s="234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231">
        <v>4607111035370</v>
      </c>
      <c r="E89" s="231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33"/>
      <c r="P89" s="233"/>
      <c r="Q89" s="233"/>
      <c r="R89" s="234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9"/>
      <c r="N90" s="235" t="s">
        <v>43</v>
      </c>
      <c r="O90" s="236"/>
      <c r="P90" s="236"/>
      <c r="Q90" s="236"/>
      <c r="R90" s="236"/>
      <c r="S90" s="236"/>
      <c r="T90" s="237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9"/>
      <c r="N91" s="235" t="s">
        <v>43</v>
      </c>
      <c r="O91" s="236"/>
      <c r="P91" s="236"/>
      <c r="Q91" s="236"/>
      <c r="R91" s="236"/>
      <c r="S91" s="236"/>
      <c r="T91" s="237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29" t="s">
        <v>163</v>
      </c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66"/>
      <c r="Z92" s="66"/>
    </row>
    <row r="93" spans="1:53" ht="14.25" customHeight="1" x14ac:dyDescent="0.25">
      <c r="A93" s="230" t="s">
        <v>80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231">
        <v>4607111033970</v>
      </c>
      <c r="E94" s="231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7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233"/>
      <c r="P94" s="233"/>
      <c r="Q94" s="233"/>
      <c r="R94" s="234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231">
        <v>4607111034144</v>
      </c>
      <c r="E95" s="231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7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233"/>
      <c r="P95" s="233"/>
      <c r="Q95" s="233"/>
      <c r="R95" s="234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231">
        <v>4607111033987</v>
      </c>
      <c r="E96" s="231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233"/>
      <c r="P96" s="233"/>
      <c r="Q96" s="233"/>
      <c r="R96" s="234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231">
        <v>4607111034151</v>
      </c>
      <c r="E97" s="231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7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233"/>
      <c r="P97" s="233"/>
      <c r="Q97" s="233"/>
      <c r="R97" s="234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9"/>
      <c r="N98" s="235" t="s">
        <v>43</v>
      </c>
      <c r="O98" s="236"/>
      <c r="P98" s="236"/>
      <c r="Q98" s="236"/>
      <c r="R98" s="236"/>
      <c r="S98" s="236"/>
      <c r="T98" s="237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9"/>
      <c r="N99" s="235" t="s">
        <v>43</v>
      </c>
      <c r="O99" s="236"/>
      <c r="P99" s="236"/>
      <c r="Q99" s="236"/>
      <c r="R99" s="236"/>
      <c r="S99" s="236"/>
      <c r="T99" s="237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29" t="s">
        <v>172</v>
      </c>
      <c r="B100" s="229"/>
      <c r="C100" s="229"/>
      <c r="D100" s="229"/>
      <c r="E100" s="229"/>
      <c r="F100" s="229"/>
      <c r="G100" s="229"/>
      <c r="H100" s="229"/>
      <c r="I100" s="229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66"/>
      <c r="Z100" s="66"/>
    </row>
    <row r="101" spans="1:53" ht="14.25" customHeight="1" x14ac:dyDescent="0.25">
      <c r="A101" s="230" t="s">
        <v>134</v>
      </c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67"/>
      <c r="Z101" s="67"/>
    </row>
    <row r="102" spans="1:53" ht="27" customHeight="1" x14ac:dyDescent="0.25">
      <c r="A102" s="64" t="s">
        <v>173</v>
      </c>
      <c r="B102" s="64" t="s">
        <v>174</v>
      </c>
      <c r="C102" s="37">
        <v>4301135162</v>
      </c>
      <c r="D102" s="231">
        <v>4607111034014</v>
      </c>
      <c r="E102" s="231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90</v>
      </c>
      <c r="L102" s="39" t="s">
        <v>83</v>
      </c>
      <c r="M102" s="38">
        <v>180</v>
      </c>
      <c r="N102" s="27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233"/>
      <c r="P102" s="233"/>
      <c r="Q102" s="233"/>
      <c r="R102" s="234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89</v>
      </c>
    </row>
    <row r="103" spans="1:53" ht="27" customHeight="1" x14ac:dyDescent="0.25">
      <c r="A103" s="64" t="s">
        <v>175</v>
      </c>
      <c r="B103" s="64" t="s">
        <v>176</v>
      </c>
      <c r="C103" s="37">
        <v>4301135117</v>
      </c>
      <c r="D103" s="231">
        <v>4607111033994</v>
      </c>
      <c r="E103" s="23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7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233"/>
      <c r="P103" s="233"/>
      <c r="Q103" s="233"/>
      <c r="R103" s="234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x14ac:dyDescent="0.2">
      <c r="A104" s="238"/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9"/>
      <c r="N104" s="235" t="s">
        <v>43</v>
      </c>
      <c r="O104" s="236"/>
      <c r="P104" s="236"/>
      <c r="Q104" s="236"/>
      <c r="R104" s="236"/>
      <c r="S104" s="236"/>
      <c r="T104" s="237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9"/>
      <c r="N105" s="235" t="s">
        <v>43</v>
      </c>
      <c r="O105" s="236"/>
      <c r="P105" s="236"/>
      <c r="Q105" s="236"/>
      <c r="R105" s="236"/>
      <c r="S105" s="236"/>
      <c r="T105" s="237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29" t="s">
        <v>177</v>
      </c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66"/>
      <c r="Z106" s="66"/>
    </row>
    <row r="107" spans="1:53" ht="14.25" customHeight="1" x14ac:dyDescent="0.25">
      <c r="A107" s="230" t="s">
        <v>134</v>
      </c>
      <c r="B107" s="230"/>
      <c r="C107" s="230"/>
      <c r="D107" s="230"/>
      <c r="E107" s="230"/>
      <c r="F107" s="230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V107" s="230"/>
      <c r="W107" s="230"/>
      <c r="X107" s="230"/>
      <c r="Y107" s="67"/>
      <c r="Z107" s="67"/>
    </row>
    <row r="108" spans="1:53" ht="16.5" customHeight="1" x14ac:dyDescent="0.25">
      <c r="A108" s="64" t="s">
        <v>178</v>
      </c>
      <c r="B108" s="64" t="s">
        <v>179</v>
      </c>
      <c r="C108" s="37">
        <v>4301135112</v>
      </c>
      <c r="D108" s="231">
        <v>4607111034199</v>
      </c>
      <c r="E108" s="231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8">
        <v>180</v>
      </c>
      <c r="N108" s="27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233"/>
      <c r="P108" s="233"/>
      <c r="Q108" s="233"/>
      <c r="R108" s="234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89</v>
      </c>
    </row>
    <row r="109" spans="1:53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9"/>
      <c r="N109" s="235" t="s">
        <v>43</v>
      </c>
      <c r="O109" s="236"/>
      <c r="P109" s="236"/>
      <c r="Q109" s="236"/>
      <c r="R109" s="236"/>
      <c r="S109" s="236"/>
      <c r="T109" s="237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238"/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9"/>
      <c r="N110" s="235" t="s">
        <v>43</v>
      </c>
      <c r="O110" s="236"/>
      <c r="P110" s="236"/>
      <c r="Q110" s="236"/>
      <c r="R110" s="236"/>
      <c r="S110" s="236"/>
      <c r="T110" s="237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29" t="s">
        <v>180</v>
      </c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66"/>
      <c r="Z111" s="66"/>
    </row>
    <row r="112" spans="1:53" ht="14.25" customHeight="1" x14ac:dyDescent="0.25">
      <c r="A112" s="230" t="s">
        <v>134</v>
      </c>
      <c r="B112" s="230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67"/>
      <c r="Z112" s="67"/>
    </row>
    <row r="113" spans="1:53" ht="27" customHeight="1" x14ac:dyDescent="0.25">
      <c r="A113" s="64" t="s">
        <v>181</v>
      </c>
      <c r="B113" s="64" t="s">
        <v>182</v>
      </c>
      <c r="C113" s="37">
        <v>4301130006</v>
      </c>
      <c r="D113" s="231">
        <v>4607111034670</v>
      </c>
      <c r="E113" s="231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90</v>
      </c>
      <c r="L113" s="39" t="s">
        <v>83</v>
      </c>
      <c r="M113" s="38">
        <v>180</v>
      </c>
      <c r="N113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233"/>
      <c r="P113" s="233"/>
      <c r="Q113" s="233"/>
      <c r="R113" s="234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183</v>
      </c>
      <c r="Z113" s="70" t="s">
        <v>49</v>
      </c>
      <c r="AD113" s="74"/>
      <c r="BA113" s="114" t="s">
        <v>89</v>
      </c>
    </row>
    <row r="114" spans="1:53" ht="27" customHeight="1" x14ac:dyDescent="0.25">
      <c r="A114" s="64" t="s">
        <v>184</v>
      </c>
      <c r="B114" s="64" t="s">
        <v>185</v>
      </c>
      <c r="C114" s="37">
        <v>4301130003</v>
      </c>
      <c r="D114" s="231">
        <v>4607111034687</v>
      </c>
      <c r="E114" s="23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78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233"/>
      <c r="P114" s="233"/>
      <c r="Q114" s="233"/>
      <c r="R114" s="234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183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4301135181</v>
      </c>
      <c r="D115" s="231">
        <v>4607111034380</v>
      </c>
      <c r="E115" s="231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8" t="s">
        <v>90</v>
      </c>
      <c r="L115" s="39" t="s">
        <v>83</v>
      </c>
      <c r="M115" s="38">
        <v>180</v>
      </c>
      <c r="N115" s="27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233"/>
      <c r="P115" s="233"/>
      <c r="Q115" s="233"/>
      <c r="R115" s="234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4301135180</v>
      </c>
      <c r="D116" s="231">
        <v>4607111034397</v>
      </c>
      <c r="E116" s="231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90</v>
      </c>
      <c r="L116" s="39" t="s">
        <v>83</v>
      </c>
      <c r="M116" s="38">
        <v>180</v>
      </c>
      <c r="N116" s="28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233"/>
      <c r="P116" s="233"/>
      <c r="Q116" s="233"/>
      <c r="R116" s="234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x14ac:dyDescent="0.2">
      <c r="A117" s="238"/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  <c r="M117" s="239"/>
      <c r="N117" s="235" t="s">
        <v>43</v>
      </c>
      <c r="O117" s="236"/>
      <c r="P117" s="236"/>
      <c r="Q117" s="236"/>
      <c r="R117" s="236"/>
      <c r="S117" s="236"/>
      <c r="T117" s="237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238"/>
      <c r="B118" s="238"/>
      <c r="C118" s="238"/>
      <c r="D118" s="238"/>
      <c r="E118" s="238"/>
      <c r="F118" s="238"/>
      <c r="G118" s="238"/>
      <c r="H118" s="238"/>
      <c r="I118" s="238"/>
      <c r="J118" s="238"/>
      <c r="K118" s="238"/>
      <c r="L118" s="238"/>
      <c r="M118" s="239"/>
      <c r="N118" s="235" t="s">
        <v>43</v>
      </c>
      <c r="O118" s="236"/>
      <c r="P118" s="236"/>
      <c r="Q118" s="236"/>
      <c r="R118" s="236"/>
      <c r="S118" s="236"/>
      <c r="T118" s="237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29" t="s">
        <v>190</v>
      </c>
      <c r="B119" s="229"/>
      <c r="C119" s="229"/>
      <c r="D119" s="229"/>
      <c r="E119" s="229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66"/>
      <c r="Z119" s="66"/>
    </row>
    <row r="120" spans="1:53" ht="14.25" customHeight="1" x14ac:dyDescent="0.25">
      <c r="A120" s="230" t="s">
        <v>134</v>
      </c>
      <c r="B120" s="230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67"/>
      <c r="Z120" s="67"/>
    </row>
    <row r="121" spans="1:53" ht="27" customHeight="1" x14ac:dyDescent="0.25">
      <c r="A121" s="64" t="s">
        <v>191</v>
      </c>
      <c r="B121" s="64" t="s">
        <v>192</v>
      </c>
      <c r="C121" s="37">
        <v>4301135134</v>
      </c>
      <c r="D121" s="231">
        <v>4607111035806</v>
      </c>
      <c r="E121" s="231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90</v>
      </c>
      <c r="L121" s="39" t="s">
        <v>83</v>
      </c>
      <c r="M121" s="38">
        <v>180</v>
      </c>
      <c r="N121" s="2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233"/>
      <c r="P121" s="233"/>
      <c r="Q121" s="233"/>
      <c r="R121" s="234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89</v>
      </c>
    </row>
    <row r="122" spans="1:53" x14ac:dyDescent="0.2">
      <c r="A122" s="238"/>
      <c r="B122" s="238"/>
      <c r="C122" s="238"/>
      <c r="D122" s="238"/>
      <c r="E122" s="238"/>
      <c r="F122" s="238"/>
      <c r="G122" s="238"/>
      <c r="H122" s="238"/>
      <c r="I122" s="238"/>
      <c r="J122" s="238"/>
      <c r="K122" s="238"/>
      <c r="L122" s="238"/>
      <c r="M122" s="239"/>
      <c r="N122" s="235" t="s">
        <v>43</v>
      </c>
      <c r="O122" s="236"/>
      <c r="P122" s="236"/>
      <c r="Q122" s="236"/>
      <c r="R122" s="236"/>
      <c r="S122" s="236"/>
      <c r="T122" s="237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238"/>
      <c r="B123" s="238"/>
      <c r="C123" s="238"/>
      <c r="D123" s="238"/>
      <c r="E123" s="238"/>
      <c r="F123" s="238"/>
      <c r="G123" s="238"/>
      <c r="H123" s="238"/>
      <c r="I123" s="238"/>
      <c r="J123" s="238"/>
      <c r="K123" s="238"/>
      <c r="L123" s="238"/>
      <c r="M123" s="239"/>
      <c r="N123" s="235" t="s">
        <v>43</v>
      </c>
      <c r="O123" s="236"/>
      <c r="P123" s="236"/>
      <c r="Q123" s="236"/>
      <c r="R123" s="236"/>
      <c r="S123" s="236"/>
      <c r="T123" s="237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29" t="s">
        <v>193</v>
      </c>
      <c r="B124" s="229"/>
      <c r="C124" s="229"/>
      <c r="D124" s="229"/>
      <c r="E124" s="229"/>
      <c r="F124" s="229"/>
      <c r="G124" s="229"/>
      <c r="H124" s="229"/>
      <c r="I124" s="229"/>
      <c r="J124" s="229"/>
      <c r="K124" s="229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66"/>
      <c r="Z124" s="66"/>
    </row>
    <row r="125" spans="1:53" ht="14.25" customHeight="1" x14ac:dyDescent="0.25">
      <c r="A125" s="230" t="s">
        <v>194</v>
      </c>
      <c r="B125" s="230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67"/>
      <c r="Z125" s="67"/>
    </row>
    <row r="126" spans="1:53" ht="27" customHeight="1" x14ac:dyDescent="0.25">
      <c r="A126" s="64" t="s">
        <v>195</v>
      </c>
      <c r="B126" s="64" t="s">
        <v>196</v>
      </c>
      <c r="C126" s="37">
        <v>4301070768</v>
      </c>
      <c r="D126" s="231">
        <v>4607111035639</v>
      </c>
      <c r="E126" s="231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197</v>
      </c>
      <c r="L126" s="39" t="s">
        <v>83</v>
      </c>
      <c r="M126" s="38">
        <v>180</v>
      </c>
      <c r="N126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233"/>
      <c r="P126" s="233"/>
      <c r="Q126" s="233"/>
      <c r="R126" s="234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89</v>
      </c>
    </row>
    <row r="127" spans="1:53" ht="27" customHeight="1" x14ac:dyDescent="0.25">
      <c r="A127" s="64" t="s">
        <v>198</v>
      </c>
      <c r="B127" s="64" t="s">
        <v>199</v>
      </c>
      <c r="C127" s="37">
        <v>4301070797</v>
      </c>
      <c r="D127" s="231">
        <v>4607111035646</v>
      </c>
      <c r="E127" s="231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200</v>
      </c>
      <c r="L127" s="39" t="s">
        <v>83</v>
      </c>
      <c r="M127" s="38">
        <v>180</v>
      </c>
      <c r="N127" s="28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233"/>
      <c r="P127" s="233"/>
      <c r="Q127" s="233"/>
      <c r="R127" s="234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x14ac:dyDescent="0.2">
      <c r="A128" s="238"/>
      <c r="B128" s="238"/>
      <c r="C128" s="238"/>
      <c r="D128" s="238"/>
      <c r="E128" s="238"/>
      <c r="F128" s="238"/>
      <c r="G128" s="238"/>
      <c r="H128" s="238"/>
      <c r="I128" s="238"/>
      <c r="J128" s="238"/>
      <c r="K128" s="238"/>
      <c r="L128" s="238"/>
      <c r="M128" s="239"/>
      <c r="N128" s="235" t="s">
        <v>43</v>
      </c>
      <c r="O128" s="236"/>
      <c r="P128" s="236"/>
      <c r="Q128" s="236"/>
      <c r="R128" s="236"/>
      <c r="S128" s="236"/>
      <c r="T128" s="237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9"/>
      <c r="N129" s="235" t="s">
        <v>43</v>
      </c>
      <c r="O129" s="236"/>
      <c r="P129" s="236"/>
      <c r="Q129" s="236"/>
      <c r="R129" s="236"/>
      <c r="S129" s="236"/>
      <c r="T129" s="237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29" t="s">
        <v>201</v>
      </c>
      <c r="B130" s="229"/>
      <c r="C130" s="229"/>
      <c r="D130" s="229"/>
      <c r="E130" s="229"/>
      <c r="F130" s="229"/>
      <c r="G130" s="229"/>
      <c r="H130" s="229"/>
      <c r="I130" s="229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66"/>
      <c r="Z130" s="66"/>
    </row>
    <row r="131" spans="1:53" ht="14.25" customHeight="1" x14ac:dyDescent="0.25">
      <c r="A131" s="230" t="s">
        <v>134</v>
      </c>
      <c r="B131" s="230"/>
      <c r="C131" s="230"/>
      <c r="D131" s="230"/>
      <c r="E131" s="230"/>
      <c r="F131" s="230"/>
      <c r="G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67"/>
      <c r="Z131" s="67"/>
    </row>
    <row r="132" spans="1:53" ht="27" customHeight="1" x14ac:dyDescent="0.25">
      <c r="A132" s="64" t="s">
        <v>202</v>
      </c>
      <c r="B132" s="64" t="s">
        <v>203</v>
      </c>
      <c r="C132" s="37">
        <v>4301135133</v>
      </c>
      <c r="D132" s="231">
        <v>4607111036568</v>
      </c>
      <c r="E132" s="231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90</v>
      </c>
      <c r="L132" s="39" t="s">
        <v>83</v>
      </c>
      <c r="M132" s="38">
        <v>180</v>
      </c>
      <c r="N132" s="28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233"/>
      <c r="P132" s="233"/>
      <c r="Q132" s="233"/>
      <c r="R132" s="234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89</v>
      </c>
    </row>
    <row r="133" spans="1:53" x14ac:dyDescent="0.2">
      <c r="A133" s="238"/>
      <c r="B133" s="238"/>
      <c r="C133" s="238"/>
      <c r="D133" s="238"/>
      <c r="E133" s="238"/>
      <c r="F133" s="238"/>
      <c r="G133" s="238"/>
      <c r="H133" s="238"/>
      <c r="I133" s="238"/>
      <c r="J133" s="238"/>
      <c r="K133" s="238"/>
      <c r="L133" s="238"/>
      <c r="M133" s="239"/>
      <c r="N133" s="235" t="s">
        <v>43</v>
      </c>
      <c r="O133" s="236"/>
      <c r="P133" s="236"/>
      <c r="Q133" s="236"/>
      <c r="R133" s="236"/>
      <c r="S133" s="236"/>
      <c r="T133" s="237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238"/>
      <c r="B134" s="238"/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  <c r="M134" s="239"/>
      <c r="N134" s="235" t="s">
        <v>43</v>
      </c>
      <c r="O134" s="236"/>
      <c r="P134" s="236"/>
      <c r="Q134" s="236"/>
      <c r="R134" s="236"/>
      <c r="S134" s="236"/>
      <c r="T134" s="237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28" t="s">
        <v>204</v>
      </c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55"/>
      <c r="Z135" s="55"/>
    </row>
    <row r="136" spans="1:53" ht="16.5" customHeight="1" x14ac:dyDescent="0.25">
      <c r="A136" s="229" t="s">
        <v>205</v>
      </c>
      <c r="B136" s="229"/>
      <c r="C136" s="229"/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66"/>
      <c r="Z136" s="66"/>
    </row>
    <row r="137" spans="1:53" ht="14.25" customHeight="1" x14ac:dyDescent="0.25">
      <c r="A137" s="230" t="s">
        <v>194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  <c r="N137" s="230"/>
      <c r="O137" s="230"/>
      <c r="P137" s="230"/>
      <c r="Q137" s="230"/>
      <c r="R137" s="230"/>
      <c r="S137" s="230"/>
      <c r="T137" s="230"/>
      <c r="U137" s="230"/>
      <c r="V137" s="230"/>
      <c r="W137" s="230"/>
      <c r="X137" s="230"/>
      <c r="Y137" s="67"/>
      <c r="Z137" s="67"/>
    </row>
    <row r="138" spans="1:53" ht="16.5" customHeight="1" x14ac:dyDescent="0.25">
      <c r="A138" s="64" t="s">
        <v>206</v>
      </c>
      <c r="B138" s="64" t="s">
        <v>207</v>
      </c>
      <c r="C138" s="37">
        <v>4301071010</v>
      </c>
      <c r="D138" s="231">
        <v>4607111037701</v>
      </c>
      <c r="E138" s="231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84</v>
      </c>
      <c r="L138" s="39" t="s">
        <v>83</v>
      </c>
      <c r="M138" s="38">
        <v>180</v>
      </c>
      <c r="N138" s="28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233"/>
      <c r="P138" s="233"/>
      <c r="Q138" s="233"/>
      <c r="R138" s="234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89</v>
      </c>
    </row>
    <row r="139" spans="1:53" x14ac:dyDescent="0.2">
      <c r="A139" s="238"/>
      <c r="B139" s="238"/>
      <c r="C139" s="238"/>
      <c r="D139" s="238"/>
      <c r="E139" s="238"/>
      <c r="F139" s="238"/>
      <c r="G139" s="238"/>
      <c r="H139" s="238"/>
      <c r="I139" s="238"/>
      <c r="J139" s="238"/>
      <c r="K139" s="238"/>
      <c r="L139" s="238"/>
      <c r="M139" s="239"/>
      <c r="N139" s="235" t="s">
        <v>43</v>
      </c>
      <c r="O139" s="236"/>
      <c r="P139" s="236"/>
      <c r="Q139" s="236"/>
      <c r="R139" s="236"/>
      <c r="S139" s="236"/>
      <c r="T139" s="237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238"/>
      <c r="B140" s="238"/>
      <c r="C140" s="238"/>
      <c r="D140" s="238"/>
      <c r="E140" s="238"/>
      <c r="F140" s="238"/>
      <c r="G140" s="238"/>
      <c r="H140" s="238"/>
      <c r="I140" s="238"/>
      <c r="J140" s="238"/>
      <c r="K140" s="238"/>
      <c r="L140" s="238"/>
      <c r="M140" s="239"/>
      <c r="N140" s="235" t="s">
        <v>43</v>
      </c>
      <c r="O140" s="236"/>
      <c r="P140" s="236"/>
      <c r="Q140" s="236"/>
      <c r="R140" s="236"/>
      <c r="S140" s="236"/>
      <c r="T140" s="237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29" t="s">
        <v>208</v>
      </c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66"/>
      <c r="Z141" s="66"/>
    </row>
    <row r="142" spans="1:53" ht="14.25" customHeight="1" x14ac:dyDescent="0.25">
      <c r="A142" s="230" t="s">
        <v>80</v>
      </c>
      <c r="B142" s="230"/>
      <c r="C142" s="230"/>
      <c r="D142" s="230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U142" s="230"/>
      <c r="V142" s="230"/>
      <c r="W142" s="230"/>
      <c r="X142" s="230"/>
      <c r="Y142" s="67"/>
      <c r="Z142" s="67"/>
    </row>
    <row r="143" spans="1:53" ht="16.5" customHeight="1" x14ac:dyDescent="0.25">
      <c r="A143" s="64" t="s">
        <v>209</v>
      </c>
      <c r="B143" s="64" t="s">
        <v>210</v>
      </c>
      <c r="C143" s="37">
        <v>4301071026</v>
      </c>
      <c r="D143" s="231">
        <v>4607111036384</v>
      </c>
      <c r="E143" s="231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84</v>
      </c>
      <c r="L143" s="39" t="s">
        <v>83</v>
      </c>
      <c r="M143" s="38">
        <v>180</v>
      </c>
      <c r="N143" s="286" t="s">
        <v>211</v>
      </c>
      <c r="O143" s="233"/>
      <c r="P143" s="233"/>
      <c r="Q143" s="233"/>
      <c r="R143" s="234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212</v>
      </c>
      <c r="B144" s="64" t="s">
        <v>213</v>
      </c>
      <c r="C144" s="37">
        <v>4301070956</v>
      </c>
      <c r="D144" s="231">
        <v>4640242180250</v>
      </c>
      <c r="E144" s="231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84</v>
      </c>
      <c r="L144" s="39" t="s">
        <v>83</v>
      </c>
      <c r="M144" s="38">
        <v>180</v>
      </c>
      <c r="N144" s="287" t="s">
        <v>214</v>
      </c>
      <c r="O144" s="233"/>
      <c r="P144" s="233"/>
      <c r="Q144" s="233"/>
      <c r="R144" s="234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215</v>
      </c>
      <c r="B145" s="64" t="s">
        <v>216</v>
      </c>
      <c r="C145" s="37">
        <v>4301071028</v>
      </c>
      <c r="D145" s="231">
        <v>4607111036216</v>
      </c>
      <c r="E145" s="231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84</v>
      </c>
      <c r="L145" s="39" t="s">
        <v>83</v>
      </c>
      <c r="M145" s="38">
        <v>180</v>
      </c>
      <c r="N145" s="28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233"/>
      <c r="P145" s="233"/>
      <c r="Q145" s="233"/>
      <c r="R145" s="234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217</v>
      </c>
      <c r="B146" s="64" t="s">
        <v>218</v>
      </c>
      <c r="C146" s="37">
        <v>4301071027</v>
      </c>
      <c r="D146" s="231">
        <v>4607111036278</v>
      </c>
      <c r="E146" s="231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84</v>
      </c>
      <c r="L146" s="39" t="s">
        <v>83</v>
      </c>
      <c r="M146" s="38">
        <v>180</v>
      </c>
      <c r="N146" s="289" t="s">
        <v>219</v>
      </c>
      <c r="O146" s="233"/>
      <c r="P146" s="233"/>
      <c r="Q146" s="233"/>
      <c r="R146" s="234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238"/>
      <c r="B147" s="238"/>
      <c r="C147" s="238"/>
      <c r="D147" s="238"/>
      <c r="E147" s="238"/>
      <c r="F147" s="238"/>
      <c r="G147" s="238"/>
      <c r="H147" s="238"/>
      <c r="I147" s="238"/>
      <c r="J147" s="238"/>
      <c r="K147" s="238"/>
      <c r="L147" s="238"/>
      <c r="M147" s="239"/>
      <c r="N147" s="235" t="s">
        <v>43</v>
      </c>
      <c r="O147" s="236"/>
      <c r="P147" s="236"/>
      <c r="Q147" s="236"/>
      <c r="R147" s="236"/>
      <c r="S147" s="236"/>
      <c r="T147" s="237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9"/>
      <c r="N148" s="235" t="s">
        <v>43</v>
      </c>
      <c r="O148" s="236"/>
      <c r="P148" s="236"/>
      <c r="Q148" s="236"/>
      <c r="R148" s="236"/>
      <c r="S148" s="236"/>
      <c r="T148" s="237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230" t="s">
        <v>220</v>
      </c>
      <c r="B149" s="230"/>
      <c r="C149" s="230"/>
      <c r="D149" s="230"/>
      <c r="E149" s="230"/>
      <c r="F149" s="230"/>
      <c r="G149" s="230"/>
      <c r="H149" s="230"/>
      <c r="I149" s="230"/>
      <c r="J149" s="230"/>
      <c r="K149" s="230"/>
      <c r="L149" s="230"/>
      <c r="M149" s="230"/>
      <c r="N149" s="230"/>
      <c r="O149" s="230"/>
      <c r="P149" s="230"/>
      <c r="Q149" s="230"/>
      <c r="R149" s="230"/>
      <c r="S149" s="230"/>
      <c r="T149" s="230"/>
      <c r="U149" s="230"/>
      <c r="V149" s="230"/>
      <c r="W149" s="230"/>
      <c r="X149" s="230"/>
      <c r="Y149" s="67"/>
      <c r="Z149" s="67"/>
    </row>
    <row r="150" spans="1:53" ht="27" customHeight="1" x14ac:dyDescent="0.25">
      <c r="A150" s="64" t="s">
        <v>221</v>
      </c>
      <c r="B150" s="64" t="s">
        <v>222</v>
      </c>
      <c r="C150" s="37">
        <v>4301080153</v>
      </c>
      <c r="D150" s="231">
        <v>4607111036827</v>
      </c>
      <c r="E150" s="231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84</v>
      </c>
      <c r="L150" s="39" t="s">
        <v>83</v>
      </c>
      <c r="M150" s="38">
        <v>90</v>
      </c>
      <c r="N150" s="2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233"/>
      <c r="P150" s="233"/>
      <c r="Q150" s="233"/>
      <c r="R150" s="234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223</v>
      </c>
      <c r="B151" s="64" t="s">
        <v>224</v>
      </c>
      <c r="C151" s="37">
        <v>4301080154</v>
      </c>
      <c r="D151" s="231">
        <v>4607111036834</v>
      </c>
      <c r="E151" s="231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84</v>
      </c>
      <c r="L151" s="39" t="s">
        <v>83</v>
      </c>
      <c r="M151" s="38">
        <v>90</v>
      </c>
      <c r="N151" s="29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233"/>
      <c r="P151" s="233"/>
      <c r="Q151" s="233"/>
      <c r="R151" s="234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238"/>
      <c r="B152" s="238"/>
      <c r="C152" s="238"/>
      <c r="D152" s="238"/>
      <c r="E152" s="238"/>
      <c r="F152" s="238"/>
      <c r="G152" s="238"/>
      <c r="H152" s="238"/>
      <c r="I152" s="238"/>
      <c r="J152" s="238"/>
      <c r="K152" s="238"/>
      <c r="L152" s="238"/>
      <c r="M152" s="239"/>
      <c r="N152" s="235" t="s">
        <v>43</v>
      </c>
      <c r="O152" s="236"/>
      <c r="P152" s="236"/>
      <c r="Q152" s="236"/>
      <c r="R152" s="236"/>
      <c r="S152" s="236"/>
      <c r="T152" s="237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9"/>
      <c r="N153" s="235" t="s">
        <v>43</v>
      </c>
      <c r="O153" s="236"/>
      <c r="P153" s="236"/>
      <c r="Q153" s="236"/>
      <c r="R153" s="236"/>
      <c r="S153" s="236"/>
      <c r="T153" s="237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228" t="s">
        <v>225</v>
      </c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55"/>
      <c r="Z154" s="55"/>
    </row>
    <row r="155" spans="1:53" ht="16.5" customHeight="1" x14ac:dyDescent="0.25">
      <c r="A155" s="229" t="s">
        <v>226</v>
      </c>
      <c r="B155" s="229"/>
      <c r="C155" s="229"/>
      <c r="D155" s="229"/>
      <c r="E155" s="229"/>
      <c r="F155" s="229"/>
      <c r="G155" s="229"/>
      <c r="H155" s="229"/>
      <c r="I155" s="229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66"/>
      <c r="Z155" s="66"/>
    </row>
    <row r="156" spans="1:53" ht="14.25" customHeight="1" x14ac:dyDescent="0.25">
      <c r="A156" s="230" t="s">
        <v>86</v>
      </c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V156" s="230"/>
      <c r="W156" s="230"/>
      <c r="X156" s="230"/>
      <c r="Y156" s="67"/>
      <c r="Z156" s="67"/>
    </row>
    <row r="157" spans="1:53" ht="16.5" customHeight="1" x14ac:dyDescent="0.25">
      <c r="A157" s="64" t="s">
        <v>227</v>
      </c>
      <c r="B157" s="64" t="s">
        <v>228</v>
      </c>
      <c r="C157" s="37">
        <v>4301132048</v>
      </c>
      <c r="D157" s="231">
        <v>4607111035721</v>
      </c>
      <c r="E157" s="231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90</v>
      </c>
      <c r="L157" s="39" t="s">
        <v>83</v>
      </c>
      <c r="M157" s="38">
        <v>180</v>
      </c>
      <c r="N157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233"/>
      <c r="P157" s="233"/>
      <c r="Q157" s="233"/>
      <c r="R157" s="234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89</v>
      </c>
    </row>
    <row r="158" spans="1:53" ht="27" customHeight="1" x14ac:dyDescent="0.25">
      <c r="A158" s="64" t="s">
        <v>229</v>
      </c>
      <c r="B158" s="64" t="s">
        <v>230</v>
      </c>
      <c r="C158" s="37">
        <v>4301132046</v>
      </c>
      <c r="D158" s="231">
        <v>4607111035691</v>
      </c>
      <c r="E158" s="231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233"/>
      <c r="P158" s="233"/>
      <c r="Q158" s="233"/>
      <c r="R158" s="234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x14ac:dyDescent="0.2">
      <c r="A159" s="238"/>
      <c r="B159" s="238"/>
      <c r="C159" s="238"/>
      <c r="D159" s="238"/>
      <c r="E159" s="238"/>
      <c r="F159" s="238"/>
      <c r="G159" s="238"/>
      <c r="H159" s="238"/>
      <c r="I159" s="238"/>
      <c r="J159" s="238"/>
      <c r="K159" s="238"/>
      <c r="L159" s="238"/>
      <c r="M159" s="239"/>
      <c r="N159" s="235" t="s">
        <v>43</v>
      </c>
      <c r="O159" s="236"/>
      <c r="P159" s="236"/>
      <c r="Q159" s="236"/>
      <c r="R159" s="236"/>
      <c r="S159" s="236"/>
      <c r="T159" s="237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9"/>
      <c r="N160" s="235" t="s">
        <v>43</v>
      </c>
      <c r="O160" s="236"/>
      <c r="P160" s="236"/>
      <c r="Q160" s="236"/>
      <c r="R160" s="236"/>
      <c r="S160" s="236"/>
      <c r="T160" s="237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customHeight="1" x14ac:dyDescent="0.25">
      <c r="A161" s="229" t="s">
        <v>231</v>
      </c>
      <c r="B161" s="229"/>
      <c r="C161" s="229"/>
      <c r="D161" s="229"/>
      <c r="E161" s="229"/>
      <c r="F161" s="229"/>
      <c r="G161" s="22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66"/>
      <c r="Z161" s="66"/>
    </row>
    <row r="162" spans="1:53" ht="14.25" customHeight="1" x14ac:dyDescent="0.25">
      <c r="A162" s="230" t="s">
        <v>231</v>
      </c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67"/>
      <c r="Z162" s="67"/>
    </row>
    <row r="163" spans="1:53" ht="27" customHeight="1" x14ac:dyDescent="0.25">
      <c r="A163" s="64" t="s">
        <v>232</v>
      </c>
      <c r="B163" s="64" t="s">
        <v>233</v>
      </c>
      <c r="C163" s="37">
        <v>4301133002</v>
      </c>
      <c r="D163" s="231">
        <v>4607111035783</v>
      </c>
      <c r="E163" s="231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200</v>
      </c>
      <c r="L163" s="39" t="s">
        <v>83</v>
      </c>
      <c r="M163" s="38">
        <v>180</v>
      </c>
      <c r="N163" s="2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233"/>
      <c r="P163" s="233"/>
      <c r="Q163" s="233"/>
      <c r="R163" s="234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89</v>
      </c>
    </row>
    <row r="164" spans="1:53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9"/>
      <c r="N164" s="235" t="s">
        <v>43</v>
      </c>
      <c r="O164" s="236"/>
      <c r="P164" s="236"/>
      <c r="Q164" s="236"/>
      <c r="R164" s="236"/>
      <c r="S164" s="236"/>
      <c r="T164" s="237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238"/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9"/>
      <c r="N165" s="235" t="s">
        <v>43</v>
      </c>
      <c r="O165" s="236"/>
      <c r="P165" s="236"/>
      <c r="Q165" s="236"/>
      <c r="R165" s="236"/>
      <c r="S165" s="236"/>
      <c r="T165" s="237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229" t="s">
        <v>225</v>
      </c>
      <c r="B166" s="229"/>
      <c r="C166" s="229"/>
      <c r="D166" s="229"/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66"/>
      <c r="Z166" s="66"/>
    </row>
    <row r="167" spans="1:53" ht="14.25" customHeight="1" x14ac:dyDescent="0.25">
      <c r="A167" s="230" t="s">
        <v>234</v>
      </c>
      <c r="B167" s="230"/>
      <c r="C167" s="230"/>
      <c r="D167" s="230"/>
      <c r="E167" s="230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V167" s="230"/>
      <c r="W167" s="230"/>
      <c r="X167" s="230"/>
      <c r="Y167" s="67"/>
      <c r="Z167" s="67"/>
    </row>
    <row r="168" spans="1:53" ht="27" customHeight="1" x14ac:dyDescent="0.25">
      <c r="A168" s="64" t="s">
        <v>235</v>
      </c>
      <c r="B168" s="64" t="s">
        <v>236</v>
      </c>
      <c r="C168" s="37">
        <v>4301051319</v>
      </c>
      <c r="D168" s="231">
        <v>4680115881204</v>
      </c>
      <c r="E168" s="231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84</v>
      </c>
      <c r="L168" s="39" t="s">
        <v>238</v>
      </c>
      <c r="M168" s="38">
        <v>365</v>
      </c>
      <c r="N168" s="29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233"/>
      <c r="P168" s="233"/>
      <c r="Q168" s="233"/>
      <c r="R168" s="234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237</v>
      </c>
    </row>
    <row r="169" spans="1:53" x14ac:dyDescent="0.2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9"/>
      <c r="N169" s="235" t="s">
        <v>43</v>
      </c>
      <c r="O169" s="236"/>
      <c r="P169" s="236"/>
      <c r="Q169" s="236"/>
      <c r="R169" s="236"/>
      <c r="S169" s="236"/>
      <c r="T169" s="237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9"/>
      <c r="N170" s="235" t="s">
        <v>43</v>
      </c>
      <c r="O170" s="236"/>
      <c r="P170" s="236"/>
      <c r="Q170" s="236"/>
      <c r="R170" s="236"/>
      <c r="S170" s="236"/>
      <c r="T170" s="237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29" t="s">
        <v>239</v>
      </c>
      <c r="B171" s="229"/>
      <c r="C171" s="229"/>
      <c r="D171" s="229"/>
      <c r="E171" s="229"/>
      <c r="F171" s="229"/>
      <c r="G171" s="229"/>
      <c r="H171" s="229"/>
      <c r="I171" s="229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66"/>
      <c r="Z171" s="66"/>
    </row>
    <row r="172" spans="1:53" ht="14.25" customHeight="1" x14ac:dyDescent="0.25">
      <c r="A172" s="230" t="s">
        <v>86</v>
      </c>
      <c r="B172" s="230"/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U172" s="230"/>
      <c r="V172" s="230"/>
      <c r="W172" s="230"/>
      <c r="X172" s="230"/>
      <c r="Y172" s="67"/>
      <c r="Z172" s="67"/>
    </row>
    <row r="173" spans="1:53" ht="16.5" customHeight="1" x14ac:dyDescent="0.25">
      <c r="A173" s="64" t="s">
        <v>240</v>
      </c>
      <c r="B173" s="64" t="s">
        <v>241</v>
      </c>
      <c r="C173" s="37">
        <v>4301132076</v>
      </c>
      <c r="D173" s="231">
        <v>4607111035721</v>
      </c>
      <c r="E173" s="231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90</v>
      </c>
      <c r="L173" s="39" t="s">
        <v>83</v>
      </c>
      <c r="M173" s="38">
        <v>180</v>
      </c>
      <c r="N173" s="29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233"/>
      <c r="P173" s="233"/>
      <c r="Q173" s="233"/>
      <c r="R173" s="234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89</v>
      </c>
    </row>
    <row r="174" spans="1:53" ht="27" customHeight="1" x14ac:dyDescent="0.25">
      <c r="A174" s="64" t="s">
        <v>242</v>
      </c>
      <c r="B174" s="64" t="s">
        <v>243</v>
      </c>
      <c r="C174" s="37">
        <v>4301132077</v>
      </c>
      <c r="D174" s="231">
        <v>4607111035691</v>
      </c>
      <c r="E174" s="231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90</v>
      </c>
      <c r="L174" s="39" t="s">
        <v>83</v>
      </c>
      <c r="M174" s="38">
        <v>180</v>
      </c>
      <c r="N174" s="297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233"/>
      <c r="P174" s="233"/>
      <c r="Q174" s="233"/>
      <c r="R174" s="234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89</v>
      </c>
    </row>
    <row r="175" spans="1:53" ht="27" customHeight="1" x14ac:dyDescent="0.25">
      <c r="A175" s="64" t="s">
        <v>244</v>
      </c>
      <c r="B175" s="64" t="s">
        <v>245</v>
      </c>
      <c r="C175" s="37">
        <v>4301132079</v>
      </c>
      <c r="D175" s="231">
        <v>4607111038487</v>
      </c>
      <c r="E175" s="231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90</v>
      </c>
      <c r="L175" s="39" t="s">
        <v>83</v>
      </c>
      <c r="M175" s="38">
        <v>180</v>
      </c>
      <c r="N175" s="29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233"/>
      <c r="P175" s="233"/>
      <c r="Q175" s="233"/>
      <c r="R175" s="234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89</v>
      </c>
    </row>
    <row r="176" spans="1:53" x14ac:dyDescent="0.2">
      <c r="A176" s="238"/>
      <c r="B176" s="238"/>
      <c r="C176" s="238"/>
      <c r="D176" s="238"/>
      <c r="E176" s="238"/>
      <c r="F176" s="238"/>
      <c r="G176" s="238"/>
      <c r="H176" s="238"/>
      <c r="I176" s="238"/>
      <c r="J176" s="238"/>
      <c r="K176" s="238"/>
      <c r="L176" s="238"/>
      <c r="M176" s="239"/>
      <c r="N176" s="235" t="s">
        <v>43</v>
      </c>
      <c r="O176" s="236"/>
      <c r="P176" s="236"/>
      <c r="Q176" s="236"/>
      <c r="R176" s="236"/>
      <c r="S176" s="236"/>
      <c r="T176" s="237"/>
      <c r="U176" s="43" t="s">
        <v>42</v>
      </c>
      <c r="V176" s="44">
        <f>IFERROR(SUM(V173:V175),"0")</f>
        <v>0</v>
      </c>
      <c r="W176" s="44">
        <f>IFERROR(SUM(W173:W175),"0")</f>
        <v>0</v>
      </c>
      <c r="X176" s="44">
        <f>IFERROR(IF(X173="",0,X173),"0")+IFERROR(IF(X174="",0,X174),"0")+IFERROR(IF(X175="",0,X175),"0")</f>
        <v>0</v>
      </c>
      <c r="Y176" s="68"/>
      <c r="Z176" s="68"/>
    </row>
    <row r="177" spans="1:53" x14ac:dyDescent="0.2">
      <c r="A177" s="238"/>
      <c r="B177" s="238"/>
      <c r="C177" s="238"/>
      <c r="D177" s="238"/>
      <c r="E177" s="238"/>
      <c r="F177" s="238"/>
      <c r="G177" s="238"/>
      <c r="H177" s="238"/>
      <c r="I177" s="238"/>
      <c r="J177" s="238"/>
      <c r="K177" s="238"/>
      <c r="L177" s="238"/>
      <c r="M177" s="239"/>
      <c r="N177" s="235" t="s">
        <v>43</v>
      </c>
      <c r="O177" s="236"/>
      <c r="P177" s="236"/>
      <c r="Q177" s="236"/>
      <c r="R177" s="236"/>
      <c r="S177" s="236"/>
      <c r="T177" s="237"/>
      <c r="U177" s="43" t="s">
        <v>0</v>
      </c>
      <c r="V177" s="44">
        <f>IFERROR(SUMPRODUCT(V173:V175*H173:H175),"0")</f>
        <v>0</v>
      </c>
      <c r="W177" s="44">
        <f>IFERROR(SUMPRODUCT(W173:W175*H173:H175),"0")</f>
        <v>0</v>
      </c>
      <c r="X177" s="43"/>
      <c r="Y177" s="68"/>
      <c r="Z177" s="68"/>
    </row>
    <row r="178" spans="1:53" ht="27.75" customHeight="1" x14ac:dyDescent="0.2">
      <c r="A178" s="228" t="s">
        <v>246</v>
      </c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55"/>
      <c r="Z178" s="55"/>
    </row>
    <row r="179" spans="1:53" ht="16.5" customHeight="1" x14ac:dyDescent="0.25">
      <c r="A179" s="229" t="s">
        <v>247</v>
      </c>
      <c r="B179" s="229"/>
      <c r="C179" s="229"/>
      <c r="D179" s="229"/>
      <c r="E179" s="229"/>
      <c r="F179" s="229"/>
      <c r="G179" s="229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66"/>
      <c r="Z179" s="66"/>
    </row>
    <row r="180" spans="1:53" ht="14.25" customHeight="1" x14ac:dyDescent="0.25">
      <c r="A180" s="230" t="s">
        <v>80</v>
      </c>
      <c r="B180" s="230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67"/>
      <c r="Z180" s="67"/>
    </row>
    <row r="181" spans="1:53" ht="16.5" customHeight="1" x14ac:dyDescent="0.25">
      <c r="A181" s="64" t="s">
        <v>248</v>
      </c>
      <c r="B181" s="64" t="s">
        <v>249</v>
      </c>
      <c r="C181" s="37">
        <v>4301070913</v>
      </c>
      <c r="D181" s="231">
        <v>4607111036957</v>
      </c>
      <c r="E181" s="231"/>
      <c r="F181" s="63">
        <v>0.4</v>
      </c>
      <c r="G181" s="38">
        <v>8</v>
      </c>
      <c r="H181" s="63">
        <v>3.2</v>
      </c>
      <c r="I181" s="63">
        <v>3.44</v>
      </c>
      <c r="J181" s="38">
        <v>144</v>
      </c>
      <c r="K181" s="38" t="s">
        <v>84</v>
      </c>
      <c r="L181" s="39" t="s">
        <v>83</v>
      </c>
      <c r="M181" s="38">
        <v>180</v>
      </c>
      <c r="N181" s="2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233"/>
      <c r="P181" s="233"/>
      <c r="Q181" s="233"/>
      <c r="R181" s="234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IFERROR(IF(V181="","",V181*0.00866),"")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16.5" customHeight="1" x14ac:dyDescent="0.25">
      <c r="A182" s="64" t="s">
        <v>250</v>
      </c>
      <c r="B182" s="64" t="s">
        <v>251</v>
      </c>
      <c r="C182" s="37">
        <v>4301070912</v>
      </c>
      <c r="D182" s="231">
        <v>4607111037213</v>
      </c>
      <c r="E182" s="231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84</v>
      </c>
      <c r="L182" s="39" t="s">
        <v>83</v>
      </c>
      <c r="M182" s="38">
        <v>180</v>
      </c>
      <c r="N182" s="300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233"/>
      <c r="P182" s="233"/>
      <c r="Q182" s="233"/>
      <c r="R182" s="234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x14ac:dyDescent="0.2">
      <c r="A183" s="238"/>
      <c r="B183" s="238"/>
      <c r="C183" s="238"/>
      <c r="D183" s="238"/>
      <c r="E183" s="238"/>
      <c r="F183" s="238"/>
      <c r="G183" s="238"/>
      <c r="H183" s="238"/>
      <c r="I183" s="238"/>
      <c r="J183" s="238"/>
      <c r="K183" s="238"/>
      <c r="L183" s="238"/>
      <c r="M183" s="239"/>
      <c r="N183" s="235" t="s">
        <v>43</v>
      </c>
      <c r="O183" s="236"/>
      <c r="P183" s="236"/>
      <c r="Q183" s="236"/>
      <c r="R183" s="236"/>
      <c r="S183" s="236"/>
      <c r="T183" s="237"/>
      <c r="U183" s="43" t="s">
        <v>42</v>
      </c>
      <c r="V183" s="44">
        <f>IFERROR(SUM(V181:V182),"0")</f>
        <v>0</v>
      </c>
      <c r="W183" s="44">
        <f>IFERROR(SUM(W181:W182),"0")</f>
        <v>0</v>
      </c>
      <c r="X183" s="44">
        <f>IFERROR(IF(X181="",0,X181),"0")+IFERROR(IF(X182="",0,X182),"0")</f>
        <v>0</v>
      </c>
      <c r="Y183" s="68"/>
      <c r="Z183" s="68"/>
    </row>
    <row r="184" spans="1:53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9"/>
      <c r="N184" s="235" t="s">
        <v>43</v>
      </c>
      <c r="O184" s="236"/>
      <c r="P184" s="236"/>
      <c r="Q184" s="236"/>
      <c r="R184" s="236"/>
      <c r="S184" s="236"/>
      <c r="T184" s="237"/>
      <c r="U184" s="43" t="s">
        <v>0</v>
      </c>
      <c r="V184" s="44">
        <f>IFERROR(SUMPRODUCT(V181:V182*H181:H182),"0")</f>
        <v>0</v>
      </c>
      <c r="W184" s="44">
        <f>IFERROR(SUMPRODUCT(W181:W182*H181:H182),"0")</f>
        <v>0</v>
      </c>
      <c r="X184" s="43"/>
      <c r="Y184" s="68"/>
      <c r="Z184" s="68"/>
    </row>
    <row r="185" spans="1:53" ht="16.5" customHeight="1" x14ac:dyDescent="0.25">
      <c r="A185" s="229" t="s">
        <v>252</v>
      </c>
      <c r="B185" s="229"/>
      <c r="C185" s="229"/>
      <c r="D185" s="229"/>
      <c r="E185" s="229"/>
      <c r="F185" s="229"/>
      <c r="G185" s="229"/>
      <c r="H185" s="229"/>
      <c r="I185" s="229"/>
      <c r="J185" s="229"/>
      <c r="K185" s="229"/>
      <c r="L185" s="229"/>
      <c r="M185" s="229"/>
      <c r="N185" s="229"/>
      <c r="O185" s="229"/>
      <c r="P185" s="229"/>
      <c r="Q185" s="229"/>
      <c r="R185" s="229"/>
      <c r="S185" s="229"/>
      <c r="T185" s="229"/>
      <c r="U185" s="229"/>
      <c r="V185" s="229"/>
      <c r="W185" s="229"/>
      <c r="X185" s="229"/>
      <c r="Y185" s="66"/>
      <c r="Z185" s="66"/>
    </row>
    <row r="186" spans="1:53" ht="14.25" customHeight="1" x14ac:dyDescent="0.25">
      <c r="A186" s="230" t="s">
        <v>80</v>
      </c>
      <c r="B186" s="230"/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67"/>
      <c r="Z186" s="67"/>
    </row>
    <row r="187" spans="1:53" ht="16.5" customHeight="1" x14ac:dyDescent="0.25">
      <c r="A187" s="64" t="s">
        <v>253</v>
      </c>
      <c r="B187" s="64" t="s">
        <v>254</v>
      </c>
      <c r="C187" s="37">
        <v>4301070948</v>
      </c>
      <c r="D187" s="231">
        <v>4607111037022</v>
      </c>
      <c r="E187" s="231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84</v>
      </c>
      <c r="L187" s="39" t="s">
        <v>83</v>
      </c>
      <c r="M187" s="38">
        <v>180</v>
      </c>
      <c r="N187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233"/>
      <c r="P187" s="233"/>
      <c r="Q187" s="233"/>
      <c r="R187" s="234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255</v>
      </c>
      <c r="B188" s="64" t="s">
        <v>256</v>
      </c>
      <c r="C188" s="37">
        <v>4301070990</v>
      </c>
      <c r="D188" s="231">
        <v>4607111038494</v>
      </c>
      <c r="E188" s="231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84</v>
      </c>
      <c r="L188" s="39" t="s">
        <v>83</v>
      </c>
      <c r="M188" s="38">
        <v>180</v>
      </c>
      <c r="N188" s="3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233"/>
      <c r="P188" s="233"/>
      <c r="Q188" s="233"/>
      <c r="R188" s="234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257</v>
      </c>
      <c r="B189" s="64" t="s">
        <v>258</v>
      </c>
      <c r="C189" s="37">
        <v>4301070966</v>
      </c>
      <c r="D189" s="231">
        <v>4607111038135</v>
      </c>
      <c r="E189" s="231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84</v>
      </c>
      <c r="L189" s="39" t="s">
        <v>83</v>
      </c>
      <c r="M189" s="38">
        <v>180</v>
      </c>
      <c r="N189" s="3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233"/>
      <c r="P189" s="233"/>
      <c r="Q189" s="233"/>
      <c r="R189" s="234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x14ac:dyDescent="0.2">
      <c r="A190" s="238"/>
      <c r="B190" s="238"/>
      <c r="C190" s="238"/>
      <c r="D190" s="238"/>
      <c r="E190" s="238"/>
      <c r="F190" s="238"/>
      <c r="G190" s="238"/>
      <c r="H190" s="238"/>
      <c r="I190" s="238"/>
      <c r="J190" s="238"/>
      <c r="K190" s="238"/>
      <c r="L190" s="238"/>
      <c r="M190" s="239"/>
      <c r="N190" s="235" t="s">
        <v>43</v>
      </c>
      <c r="O190" s="236"/>
      <c r="P190" s="236"/>
      <c r="Q190" s="236"/>
      <c r="R190" s="236"/>
      <c r="S190" s="236"/>
      <c r="T190" s="237"/>
      <c r="U190" s="43" t="s">
        <v>42</v>
      </c>
      <c r="V190" s="44">
        <f>IFERROR(SUM(V187:V189),"0")</f>
        <v>0</v>
      </c>
      <c r="W190" s="44">
        <f>IFERROR(SUM(W187:W189),"0")</f>
        <v>0</v>
      </c>
      <c r="X190" s="44">
        <f>IFERROR(IF(X187="",0,X187),"0")+IFERROR(IF(X188="",0,X188),"0")+IFERROR(IF(X189="",0,X189),"0")</f>
        <v>0</v>
      </c>
      <c r="Y190" s="68"/>
      <c r="Z190" s="68"/>
    </row>
    <row r="191" spans="1:53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9"/>
      <c r="N191" s="235" t="s">
        <v>43</v>
      </c>
      <c r="O191" s="236"/>
      <c r="P191" s="236"/>
      <c r="Q191" s="236"/>
      <c r="R191" s="236"/>
      <c r="S191" s="236"/>
      <c r="T191" s="237"/>
      <c r="U191" s="43" t="s">
        <v>0</v>
      </c>
      <c r="V191" s="44">
        <f>IFERROR(SUMPRODUCT(V187:V189*H187:H189),"0")</f>
        <v>0</v>
      </c>
      <c r="W191" s="44">
        <f>IFERROR(SUMPRODUCT(W187:W189*H187:H189),"0")</f>
        <v>0</v>
      </c>
      <c r="X191" s="43"/>
      <c r="Y191" s="68"/>
      <c r="Z191" s="68"/>
    </row>
    <row r="192" spans="1:53" ht="16.5" customHeight="1" x14ac:dyDescent="0.25">
      <c r="A192" s="229" t="s">
        <v>259</v>
      </c>
      <c r="B192" s="229"/>
      <c r="C192" s="229"/>
      <c r="D192" s="229"/>
      <c r="E192" s="229"/>
      <c r="F192" s="229"/>
      <c r="G192" s="229"/>
      <c r="H192" s="229"/>
      <c r="I192" s="229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66"/>
      <c r="Z192" s="66"/>
    </row>
    <row r="193" spans="1:53" ht="14.25" customHeight="1" x14ac:dyDescent="0.25">
      <c r="A193" s="230" t="s">
        <v>80</v>
      </c>
      <c r="B193" s="230"/>
      <c r="C193" s="230"/>
      <c r="D193" s="230"/>
      <c r="E193" s="230"/>
      <c r="F193" s="230"/>
      <c r="G193" s="230"/>
      <c r="H193" s="230"/>
      <c r="I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V193" s="230"/>
      <c r="W193" s="230"/>
      <c r="X193" s="230"/>
      <c r="Y193" s="67"/>
      <c r="Z193" s="67"/>
    </row>
    <row r="194" spans="1:53" ht="27" customHeight="1" x14ac:dyDescent="0.25">
      <c r="A194" s="64" t="s">
        <v>260</v>
      </c>
      <c r="B194" s="64" t="s">
        <v>261</v>
      </c>
      <c r="C194" s="37">
        <v>4301070915</v>
      </c>
      <c r="D194" s="231">
        <v>4607111035882</v>
      </c>
      <c r="E194" s="231"/>
      <c r="F194" s="63">
        <v>0.43</v>
      </c>
      <c r="G194" s="38">
        <v>16</v>
      </c>
      <c r="H194" s="63">
        <v>6.88</v>
      </c>
      <c r="I194" s="63">
        <v>7.19</v>
      </c>
      <c r="J194" s="38">
        <v>84</v>
      </c>
      <c r="K194" s="38" t="s">
        <v>84</v>
      </c>
      <c r="L194" s="39" t="s">
        <v>83</v>
      </c>
      <c r="M194" s="38">
        <v>180</v>
      </c>
      <c r="N194" s="3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233"/>
      <c r="P194" s="233"/>
      <c r="Q194" s="233"/>
      <c r="R194" s="234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ht="27" customHeight="1" x14ac:dyDescent="0.25">
      <c r="A195" s="64" t="s">
        <v>262</v>
      </c>
      <c r="B195" s="64" t="s">
        <v>263</v>
      </c>
      <c r="C195" s="37">
        <v>4301070921</v>
      </c>
      <c r="D195" s="231">
        <v>4607111035905</v>
      </c>
      <c r="E195" s="231"/>
      <c r="F195" s="63">
        <v>0.9</v>
      </c>
      <c r="G195" s="38">
        <v>8</v>
      </c>
      <c r="H195" s="63">
        <v>7.2</v>
      </c>
      <c r="I195" s="63">
        <v>7.47</v>
      </c>
      <c r="J195" s="38">
        <v>84</v>
      </c>
      <c r="K195" s="38" t="s">
        <v>84</v>
      </c>
      <c r="L195" s="39" t="s">
        <v>83</v>
      </c>
      <c r="M195" s="38">
        <v>180</v>
      </c>
      <c r="N195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233"/>
      <c r="P195" s="233"/>
      <c r="Q195" s="233"/>
      <c r="R195" s="234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264</v>
      </c>
      <c r="B196" s="64" t="s">
        <v>265</v>
      </c>
      <c r="C196" s="37">
        <v>4301070917</v>
      </c>
      <c r="D196" s="231">
        <v>4607111035912</v>
      </c>
      <c r="E196" s="231"/>
      <c r="F196" s="63">
        <v>0.43</v>
      </c>
      <c r="G196" s="38">
        <v>16</v>
      </c>
      <c r="H196" s="63">
        <v>6.88</v>
      </c>
      <c r="I196" s="63">
        <v>7.19</v>
      </c>
      <c r="J196" s="38">
        <v>84</v>
      </c>
      <c r="K196" s="38" t="s">
        <v>84</v>
      </c>
      <c r="L196" s="39" t="s">
        <v>83</v>
      </c>
      <c r="M196" s="38">
        <v>180</v>
      </c>
      <c r="N196" s="3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233"/>
      <c r="P196" s="233"/>
      <c r="Q196" s="233"/>
      <c r="R196" s="234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266</v>
      </c>
      <c r="B197" s="64" t="s">
        <v>267</v>
      </c>
      <c r="C197" s="37">
        <v>4301070920</v>
      </c>
      <c r="D197" s="231">
        <v>4607111035929</v>
      </c>
      <c r="E197" s="231"/>
      <c r="F197" s="63">
        <v>0.9</v>
      </c>
      <c r="G197" s="38">
        <v>8</v>
      </c>
      <c r="H197" s="63">
        <v>7.2</v>
      </c>
      <c r="I197" s="63">
        <v>7.47</v>
      </c>
      <c r="J197" s="38">
        <v>84</v>
      </c>
      <c r="K197" s="38" t="s">
        <v>84</v>
      </c>
      <c r="L197" s="39" t="s">
        <v>83</v>
      </c>
      <c r="M197" s="38">
        <v>180</v>
      </c>
      <c r="N197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233"/>
      <c r="P197" s="233"/>
      <c r="Q197" s="233"/>
      <c r="R197" s="234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9"/>
      <c r="N198" s="235" t="s">
        <v>43</v>
      </c>
      <c r="O198" s="236"/>
      <c r="P198" s="236"/>
      <c r="Q198" s="236"/>
      <c r="R198" s="236"/>
      <c r="S198" s="236"/>
      <c r="T198" s="237"/>
      <c r="U198" s="43" t="s">
        <v>42</v>
      </c>
      <c r="V198" s="44">
        <f>IFERROR(SUM(V194:V197),"0")</f>
        <v>0</v>
      </c>
      <c r="W198" s="44">
        <f>IFERROR(SUM(W194:W197),"0")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238"/>
      <c r="B199" s="238"/>
      <c r="C199" s="238"/>
      <c r="D199" s="238"/>
      <c r="E199" s="238"/>
      <c r="F199" s="238"/>
      <c r="G199" s="238"/>
      <c r="H199" s="238"/>
      <c r="I199" s="238"/>
      <c r="J199" s="238"/>
      <c r="K199" s="238"/>
      <c r="L199" s="238"/>
      <c r="M199" s="239"/>
      <c r="N199" s="235" t="s">
        <v>43</v>
      </c>
      <c r="O199" s="236"/>
      <c r="P199" s="236"/>
      <c r="Q199" s="236"/>
      <c r="R199" s="236"/>
      <c r="S199" s="236"/>
      <c r="T199" s="237"/>
      <c r="U199" s="43" t="s">
        <v>0</v>
      </c>
      <c r="V199" s="44">
        <f>IFERROR(SUMPRODUCT(V194:V197*H194:H197),"0")</f>
        <v>0</v>
      </c>
      <c r="W199" s="44">
        <f>IFERROR(SUMPRODUCT(W194:W197*H194:H197),"0")</f>
        <v>0</v>
      </c>
      <c r="X199" s="43"/>
      <c r="Y199" s="68"/>
      <c r="Z199" s="68"/>
    </row>
    <row r="200" spans="1:53" ht="16.5" customHeight="1" x14ac:dyDescent="0.25">
      <c r="A200" s="229" t="s">
        <v>268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229"/>
      <c r="Y200" s="66"/>
      <c r="Z200" s="66"/>
    </row>
    <row r="201" spans="1:53" ht="14.25" customHeight="1" x14ac:dyDescent="0.25">
      <c r="A201" s="230" t="s">
        <v>234</v>
      </c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67"/>
      <c r="Z201" s="67"/>
    </row>
    <row r="202" spans="1:53" ht="27" customHeight="1" x14ac:dyDescent="0.25">
      <c r="A202" s="64" t="s">
        <v>269</v>
      </c>
      <c r="B202" s="64" t="s">
        <v>270</v>
      </c>
      <c r="C202" s="37">
        <v>4301051320</v>
      </c>
      <c r="D202" s="231">
        <v>4680115881334</v>
      </c>
      <c r="E202" s="231"/>
      <c r="F202" s="63">
        <v>0.33</v>
      </c>
      <c r="G202" s="38">
        <v>6</v>
      </c>
      <c r="H202" s="63">
        <v>1.98</v>
      </c>
      <c r="I202" s="63">
        <v>2.27</v>
      </c>
      <c r="J202" s="38">
        <v>156</v>
      </c>
      <c r="K202" s="38" t="s">
        <v>84</v>
      </c>
      <c r="L202" s="39" t="s">
        <v>238</v>
      </c>
      <c r="M202" s="38">
        <v>365</v>
      </c>
      <c r="N202" s="30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233"/>
      <c r="P202" s="233"/>
      <c r="Q202" s="233"/>
      <c r="R202" s="234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IFERROR(IF(V202="","",V202*0.00753),"")</f>
        <v>0</v>
      </c>
      <c r="Y202" s="69" t="s">
        <v>49</v>
      </c>
      <c r="Z202" s="70" t="s">
        <v>49</v>
      </c>
      <c r="AD202" s="74"/>
      <c r="BA202" s="145" t="s">
        <v>237</v>
      </c>
    </row>
    <row r="203" spans="1:53" x14ac:dyDescent="0.2">
      <c r="A203" s="238"/>
      <c r="B203" s="238"/>
      <c r="C203" s="238"/>
      <c r="D203" s="238"/>
      <c r="E203" s="238"/>
      <c r="F203" s="238"/>
      <c r="G203" s="238"/>
      <c r="H203" s="238"/>
      <c r="I203" s="238"/>
      <c r="J203" s="238"/>
      <c r="K203" s="238"/>
      <c r="L203" s="238"/>
      <c r="M203" s="239"/>
      <c r="N203" s="235" t="s">
        <v>43</v>
      </c>
      <c r="O203" s="236"/>
      <c r="P203" s="236"/>
      <c r="Q203" s="236"/>
      <c r="R203" s="236"/>
      <c r="S203" s="236"/>
      <c r="T203" s="237"/>
      <c r="U203" s="43" t="s">
        <v>42</v>
      </c>
      <c r="V203" s="44">
        <f>IFERROR(SUM(V202:V202),"0")</f>
        <v>0</v>
      </c>
      <c r="W203" s="44">
        <f>IFERROR(SUM(W202:W202),"0")</f>
        <v>0</v>
      </c>
      <c r="X203" s="44">
        <f>IFERROR(IF(X202="",0,X202),"0")</f>
        <v>0</v>
      </c>
      <c r="Y203" s="68"/>
      <c r="Z203" s="68"/>
    </row>
    <row r="204" spans="1:53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9"/>
      <c r="N204" s="235" t="s">
        <v>43</v>
      </c>
      <c r="O204" s="236"/>
      <c r="P204" s="236"/>
      <c r="Q204" s="236"/>
      <c r="R204" s="236"/>
      <c r="S204" s="236"/>
      <c r="T204" s="237"/>
      <c r="U204" s="43" t="s">
        <v>0</v>
      </c>
      <c r="V204" s="44">
        <f>IFERROR(SUMPRODUCT(V202:V202*H202:H202),"0")</f>
        <v>0</v>
      </c>
      <c r="W204" s="44">
        <f>IFERROR(SUMPRODUCT(W202:W202*H202:H202),"0")</f>
        <v>0</v>
      </c>
      <c r="X204" s="43"/>
      <c r="Y204" s="68"/>
      <c r="Z204" s="68"/>
    </row>
    <row r="205" spans="1:53" ht="16.5" customHeight="1" x14ac:dyDescent="0.25">
      <c r="A205" s="229" t="s">
        <v>271</v>
      </c>
      <c r="B205" s="229"/>
      <c r="C205" s="229"/>
      <c r="D205" s="229"/>
      <c r="E205" s="229"/>
      <c r="F205" s="229"/>
      <c r="G205" s="229"/>
      <c r="H205" s="229"/>
      <c r="I205" s="229"/>
      <c r="J205" s="229"/>
      <c r="K205" s="229"/>
      <c r="L205" s="229"/>
      <c r="M205" s="229"/>
      <c r="N205" s="229"/>
      <c r="O205" s="229"/>
      <c r="P205" s="229"/>
      <c r="Q205" s="229"/>
      <c r="R205" s="229"/>
      <c r="S205" s="229"/>
      <c r="T205" s="229"/>
      <c r="U205" s="229"/>
      <c r="V205" s="229"/>
      <c r="W205" s="229"/>
      <c r="X205" s="229"/>
      <c r="Y205" s="66"/>
      <c r="Z205" s="66"/>
    </row>
    <row r="206" spans="1:53" ht="14.25" customHeight="1" x14ac:dyDescent="0.25">
      <c r="A206" s="230" t="s">
        <v>80</v>
      </c>
      <c r="B206" s="230"/>
      <c r="C206" s="230"/>
      <c r="D206" s="230"/>
      <c r="E206" s="230"/>
      <c r="F206" s="230"/>
      <c r="G206" s="230"/>
      <c r="H206" s="230"/>
      <c r="I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67"/>
      <c r="Z206" s="67"/>
    </row>
    <row r="207" spans="1:53" ht="16.5" customHeight="1" x14ac:dyDescent="0.25">
      <c r="A207" s="64" t="s">
        <v>272</v>
      </c>
      <c r="B207" s="64" t="s">
        <v>273</v>
      </c>
      <c r="C207" s="37">
        <v>4301070874</v>
      </c>
      <c r="D207" s="231">
        <v>4607111035332</v>
      </c>
      <c r="E207" s="231"/>
      <c r="F207" s="63">
        <v>0.43</v>
      </c>
      <c r="G207" s="38">
        <v>16</v>
      </c>
      <c r="H207" s="63">
        <v>6.88</v>
      </c>
      <c r="I207" s="63">
        <v>7.2060000000000004</v>
      </c>
      <c r="J207" s="38">
        <v>84</v>
      </c>
      <c r="K207" s="38" t="s">
        <v>84</v>
      </c>
      <c r="L207" s="39" t="s">
        <v>83</v>
      </c>
      <c r="M207" s="38">
        <v>180</v>
      </c>
      <c r="N207" s="3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233"/>
      <c r="P207" s="233"/>
      <c r="Q207" s="233"/>
      <c r="R207" s="234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6" t="s">
        <v>70</v>
      </c>
    </row>
    <row r="208" spans="1:53" ht="16.5" customHeight="1" x14ac:dyDescent="0.25">
      <c r="A208" s="64" t="s">
        <v>274</v>
      </c>
      <c r="B208" s="64" t="s">
        <v>275</v>
      </c>
      <c r="C208" s="37">
        <v>4301070873</v>
      </c>
      <c r="D208" s="231">
        <v>4607111035080</v>
      </c>
      <c r="E208" s="231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8" t="s">
        <v>84</v>
      </c>
      <c r="L208" s="39" t="s">
        <v>83</v>
      </c>
      <c r="M208" s="38">
        <v>180</v>
      </c>
      <c r="N208" s="31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233"/>
      <c r="P208" s="233"/>
      <c r="Q208" s="233"/>
      <c r="R208" s="234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x14ac:dyDescent="0.2">
      <c r="A209" s="238"/>
      <c r="B209" s="238"/>
      <c r="C209" s="238"/>
      <c r="D209" s="238"/>
      <c r="E209" s="238"/>
      <c r="F209" s="238"/>
      <c r="G209" s="238"/>
      <c r="H209" s="238"/>
      <c r="I209" s="238"/>
      <c r="J209" s="238"/>
      <c r="K209" s="238"/>
      <c r="L209" s="238"/>
      <c r="M209" s="239"/>
      <c r="N209" s="235" t="s">
        <v>43</v>
      </c>
      <c r="O209" s="236"/>
      <c r="P209" s="236"/>
      <c r="Q209" s="236"/>
      <c r="R209" s="236"/>
      <c r="S209" s="236"/>
      <c r="T209" s="237"/>
      <c r="U209" s="43" t="s">
        <v>42</v>
      </c>
      <c r="V209" s="44">
        <f>IFERROR(SUM(V207:V208),"0")</f>
        <v>0</v>
      </c>
      <c r="W209" s="44">
        <f>IFERROR(SUM(W207:W208),"0")</f>
        <v>0</v>
      </c>
      <c r="X209" s="44">
        <f>IFERROR(IF(X207="",0,X207),"0")+IFERROR(IF(X208="",0,X208),"0")</f>
        <v>0</v>
      </c>
      <c r="Y209" s="68"/>
      <c r="Z209" s="68"/>
    </row>
    <row r="210" spans="1:53" x14ac:dyDescent="0.2">
      <c r="A210" s="238"/>
      <c r="B210" s="238"/>
      <c r="C210" s="238"/>
      <c r="D210" s="238"/>
      <c r="E210" s="238"/>
      <c r="F210" s="238"/>
      <c r="G210" s="238"/>
      <c r="H210" s="238"/>
      <c r="I210" s="238"/>
      <c r="J210" s="238"/>
      <c r="K210" s="238"/>
      <c r="L210" s="238"/>
      <c r="M210" s="239"/>
      <c r="N210" s="235" t="s">
        <v>43</v>
      </c>
      <c r="O210" s="236"/>
      <c r="P210" s="236"/>
      <c r="Q210" s="236"/>
      <c r="R210" s="236"/>
      <c r="S210" s="236"/>
      <c r="T210" s="237"/>
      <c r="U210" s="43" t="s">
        <v>0</v>
      </c>
      <c r="V210" s="44">
        <f>IFERROR(SUMPRODUCT(V207:V208*H207:H208),"0")</f>
        <v>0</v>
      </c>
      <c r="W210" s="44">
        <f>IFERROR(SUMPRODUCT(W207:W208*H207:H208),"0")</f>
        <v>0</v>
      </c>
      <c r="X210" s="43"/>
      <c r="Y210" s="68"/>
      <c r="Z210" s="68"/>
    </row>
    <row r="211" spans="1:53" ht="27.75" customHeight="1" x14ac:dyDescent="0.2">
      <c r="A211" s="228" t="s">
        <v>276</v>
      </c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55"/>
      <c r="Z211" s="55"/>
    </row>
    <row r="212" spans="1:53" ht="16.5" customHeight="1" x14ac:dyDescent="0.25">
      <c r="A212" s="229" t="s">
        <v>277</v>
      </c>
      <c r="B212" s="229"/>
      <c r="C212" s="229"/>
      <c r="D212" s="229"/>
      <c r="E212" s="229"/>
      <c r="F212" s="229"/>
      <c r="G212" s="229"/>
      <c r="H212" s="229"/>
      <c r="I212" s="229"/>
      <c r="J212" s="229"/>
      <c r="K212" s="229"/>
      <c r="L212" s="22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66"/>
      <c r="Z212" s="66"/>
    </row>
    <row r="213" spans="1:53" ht="14.25" customHeight="1" x14ac:dyDescent="0.25">
      <c r="A213" s="230" t="s">
        <v>80</v>
      </c>
      <c r="B213" s="230"/>
      <c r="C213" s="230"/>
      <c r="D213" s="230"/>
      <c r="E213" s="230"/>
      <c r="F213" s="230"/>
      <c r="G213" s="230"/>
      <c r="H213" s="230"/>
      <c r="I213" s="230"/>
      <c r="J213" s="230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67"/>
      <c r="Z213" s="67"/>
    </row>
    <row r="214" spans="1:53" ht="27" customHeight="1" x14ac:dyDescent="0.25">
      <c r="A214" s="64" t="s">
        <v>278</v>
      </c>
      <c r="B214" s="64" t="s">
        <v>279</v>
      </c>
      <c r="C214" s="37">
        <v>4301070941</v>
      </c>
      <c r="D214" s="231">
        <v>4607111036162</v>
      </c>
      <c r="E214" s="231"/>
      <c r="F214" s="63">
        <v>0.8</v>
      </c>
      <c r="G214" s="38">
        <v>8</v>
      </c>
      <c r="H214" s="63">
        <v>6.4</v>
      </c>
      <c r="I214" s="63">
        <v>6.6811999999999996</v>
      </c>
      <c r="J214" s="38">
        <v>84</v>
      </c>
      <c r="K214" s="38" t="s">
        <v>84</v>
      </c>
      <c r="L214" s="39" t="s">
        <v>83</v>
      </c>
      <c r="M214" s="38">
        <v>90</v>
      </c>
      <c r="N214" s="31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233"/>
      <c r="P214" s="233"/>
      <c r="Q214" s="233"/>
      <c r="R214" s="234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8" t="s">
        <v>70</v>
      </c>
    </row>
    <row r="215" spans="1:53" x14ac:dyDescent="0.2">
      <c r="A215" s="238"/>
      <c r="B215" s="238"/>
      <c r="C215" s="238"/>
      <c r="D215" s="238"/>
      <c r="E215" s="238"/>
      <c r="F215" s="238"/>
      <c r="G215" s="238"/>
      <c r="H215" s="238"/>
      <c r="I215" s="238"/>
      <c r="J215" s="238"/>
      <c r="K215" s="238"/>
      <c r="L215" s="238"/>
      <c r="M215" s="239"/>
      <c r="N215" s="235" t="s">
        <v>43</v>
      </c>
      <c r="O215" s="236"/>
      <c r="P215" s="236"/>
      <c r="Q215" s="236"/>
      <c r="R215" s="236"/>
      <c r="S215" s="236"/>
      <c r="T215" s="237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239"/>
      <c r="N216" s="235" t="s">
        <v>43</v>
      </c>
      <c r="O216" s="236"/>
      <c r="P216" s="236"/>
      <c r="Q216" s="236"/>
      <c r="R216" s="236"/>
      <c r="S216" s="236"/>
      <c r="T216" s="237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27.75" customHeight="1" x14ac:dyDescent="0.2">
      <c r="A217" s="228" t="s">
        <v>280</v>
      </c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55"/>
      <c r="Z217" s="55"/>
    </row>
    <row r="218" spans="1:53" ht="16.5" customHeight="1" x14ac:dyDescent="0.25">
      <c r="A218" s="229" t="s">
        <v>281</v>
      </c>
      <c r="B218" s="229"/>
      <c r="C218" s="229"/>
      <c r="D218" s="229"/>
      <c r="E218" s="229"/>
      <c r="F218" s="229"/>
      <c r="G218" s="229"/>
      <c r="H218" s="229"/>
      <c r="I218" s="229"/>
      <c r="J218" s="229"/>
      <c r="K218" s="229"/>
      <c r="L218" s="229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29"/>
      <c r="X218" s="229"/>
      <c r="Y218" s="66"/>
      <c r="Z218" s="66"/>
    </row>
    <row r="219" spans="1:53" ht="14.25" customHeight="1" x14ac:dyDescent="0.25">
      <c r="A219" s="230" t="s">
        <v>80</v>
      </c>
      <c r="B219" s="230"/>
      <c r="C219" s="230"/>
      <c r="D219" s="230"/>
      <c r="E219" s="230"/>
      <c r="F219" s="230"/>
      <c r="G219" s="230"/>
      <c r="H219" s="230"/>
      <c r="I219" s="230"/>
      <c r="J219" s="230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67"/>
      <c r="Z219" s="67"/>
    </row>
    <row r="220" spans="1:53" ht="27" customHeight="1" x14ac:dyDescent="0.25">
      <c r="A220" s="64" t="s">
        <v>282</v>
      </c>
      <c r="B220" s="64" t="s">
        <v>283</v>
      </c>
      <c r="C220" s="37">
        <v>4301070965</v>
      </c>
      <c r="D220" s="231">
        <v>4607111035899</v>
      </c>
      <c r="E220" s="231"/>
      <c r="F220" s="63">
        <v>1</v>
      </c>
      <c r="G220" s="38">
        <v>5</v>
      </c>
      <c r="H220" s="63">
        <v>5</v>
      </c>
      <c r="I220" s="63">
        <v>5.2619999999999996</v>
      </c>
      <c r="J220" s="38">
        <v>84</v>
      </c>
      <c r="K220" s="38" t="s">
        <v>84</v>
      </c>
      <c r="L220" s="39" t="s">
        <v>83</v>
      </c>
      <c r="M220" s="38">
        <v>180</v>
      </c>
      <c r="N220" s="31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233"/>
      <c r="P220" s="233"/>
      <c r="Q220" s="233"/>
      <c r="R220" s="234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49" t="s">
        <v>70</v>
      </c>
    </row>
    <row r="221" spans="1:53" x14ac:dyDescent="0.2">
      <c r="A221" s="238"/>
      <c r="B221" s="238"/>
      <c r="C221" s="238"/>
      <c r="D221" s="238"/>
      <c r="E221" s="238"/>
      <c r="F221" s="238"/>
      <c r="G221" s="238"/>
      <c r="H221" s="238"/>
      <c r="I221" s="238"/>
      <c r="J221" s="238"/>
      <c r="K221" s="238"/>
      <c r="L221" s="238"/>
      <c r="M221" s="239"/>
      <c r="N221" s="235" t="s">
        <v>43</v>
      </c>
      <c r="O221" s="236"/>
      <c r="P221" s="236"/>
      <c r="Q221" s="236"/>
      <c r="R221" s="236"/>
      <c r="S221" s="236"/>
      <c r="T221" s="237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238"/>
      <c r="B222" s="238"/>
      <c r="C222" s="238"/>
      <c r="D222" s="238"/>
      <c r="E222" s="238"/>
      <c r="F222" s="238"/>
      <c r="G222" s="238"/>
      <c r="H222" s="238"/>
      <c r="I222" s="238"/>
      <c r="J222" s="238"/>
      <c r="K222" s="238"/>
      <c r="L222" s="238"/>
      <c r="M222" s="239"/>
      <c r="N222" s="235" t="s">
        <v>43</v>
      </c>
      <c r="O222" s="236"/>
      <c r="P222" s="236"/>
      <c r="Q222" s="236"/>
      <c r="R222" s="236"/>
      <c r="S222" s="236"/>
      <c r="T222" s="237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16.5" customHeight="1" x14ac:dyDescent="0.25">
      <c r="A223" s="229" t="s">
        <v>284</v>
      </c>
      <c r="B223" s="229"/>
      <c r="C223" s="229"/>
      <c r="D223" s="229"/>
      <c r="E223" s="229"/>
      <c r="F223" s="229"/>
      <c r="G223" s="229"/>
      <c r="H223" s="229"/>
      <c r="I223" s="229"/>
      <c r="J223" s="229"/>
      <c r="K223" s="229"/>
      <c r="L223" s="22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29"/>
      <c r="X223" s="229"/>
      <c r="Y223" s="66"/>
      <c r="Z223" s="66"/>
    </row>
    <row r="224" spans="1:53" ht="14.25" customHeight="1" x14ac:dyDescent="0.25">
      <c r="A224" s="230" t="s">
        <v>80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0"/>
      <c r="O224" s="230"/>
      <c r="P224" s="230"/>
      <c r="Q224" s="230"/>
      <c r="R224" s="230"/>
      <c r="S224" s="230"/>
      <c r="T224" s="230"/>
      <c r="U224" s="230"/>
      <c r="V224" s="230"/>
      <c r="W224" s="230"/>
      <c r="X224" s="230"/>
      <c r="Y224" s="67"/>
      <c r="Z224" s="67"/>
    </row>
    <row r="225" spans="1:53" ht="27" customHeight="1" x14ac:dyDescent="0.25">
      <c r="A225" s="64" t="s">
        <v>285</v>
      </c>
      <c r="B225" s="64" t="s">
        <v>286</v>
      </c>
      <c r="C225" s="37">
        <v>4301070870</v>
      </c>
      <c r="D225" s="231">
        <v>4607111036711</v>
      </c>
      <c r="E225" s="231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84</v>
      </c>
      <c r="L225" s="39" t="s">
        <v>83</v>
      </c>
      <c r="M225" s="38">
        <v>90</v>
      </c>
      <c r="N225" s="31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233"/>
      <c r="P225" s="233"/>
      <c r="Q225" s="233"/>
      <c r="R225" s="234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IFERROR(IF(V225="","",V225*0.0155),"")</f>
        <v>0</v>
      </c>
      <c r="Y225" s="69" t="s">
        <v>49</v>
      </c>
      <c r="Z225" s="70" t="s">
        <v>49</v>
      </c>
      <c r="AD225" s="74"/>
      <c r="BA225" s="150" t="s">
        <v>70</v>
      </c>
    </row>
    <row r="226" spans="1:53" x14ac:dyDescent="0.2">
      <c r="A226" s="238"/>
      <c r="B226" s="238"/>
      <c r="C226" s="238"/>
      <c r="D226" s="238"/>
      <c r="E226" s="238"/>
      <c r="F226" s="238"/>
      <c r="G226" s="238"/>
      <c r="H226" s="238"/>
      <c r="I226" s="238"/>
      <c r="J226" s="238"/>
      <c r="K226" s="238"/>
      <c r="L226" s="238"/>
      <c r="M226" s="239"/>
      <c r="N226" s="235" t="s">
        <v>43</v>
      </c>
      <c r="O226" s="236"/>
      <c r="P226" s="236"/>
      <c r="Q226" s="236"/>
      <c r="R226" s="236"/>
      <c r="S226" s="236"/>
      <c r="T226" s="237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x14ac:dyDescent="0.2">
      <c r="A227" s="238"/>
      <c r="B227" s="238"/>
      <c r="C227" s="238"/>
      <c r="D227" s="238"/>
      <c r="E227" s="238"/>
      <c r="F227" s="238"/>
      <c r="G227" s="238"/>
      <c r="H227" s="238"/>
      <c r="I227" s="238"/>
      <c r="J227" s="238"/>
      <c r="K227" s="238"/>
      <c r="L227" s="238"/>
      <c r="M227" s="239"/>
      <c r="N227" s="235" t="s">
        <v>43</v>
      </c>
      <c r="O227" s="236"/>
      <c r="P227" s="236"/>
      <c r="Q227" s="236"/>
      <c r="R227" s="236"/>
      <c r="S227" s="236"/>
      <c r="T227" s="237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27.75" customHeight="1" x14ac:dyDescent="0.2">
      <c r="A228" s="228" t="s">
        <v>287</v>
      </c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55"/>
      <c r="Z228" s="55"/>
    </row>
    <row r="229" spans="1:53" ht="16.5" customHeight="1" x14ac:dyDescent="0.25">
      <c r="A229" s="229" t="s">
        <v>288</v>
      </c>
      <c r="B229" s="229"/>
      <c r="C229" s="229"/>
      <c r="D229" s="229"/>
      <c r="E229" s="229"/>
      <c r="F229" s="229"/>
      <c r="G229" s="229"/>
      <c r="H229" s="229"/>
      <c r="I229" s="229"/>
      <c r="J229" s="229"/>
      <c r="K229" s="229"/>
      <c r="L229" s="229"/>
      <c r="M229" s="229"/>
      <c r="N229" s="229"/>
      <c r="O229" s="229"/>
      <c r="P229" s="229"/>
      <c r="Q229" s="229"/>
      <c r="R229" s="229"/>
      <c r="S229" s="229"/>
      <c r="T229" s="229"/>
      <c r="U229" s="229"/>
      <c r="V229" s="229"/>
      <c r="W229" s="229"/>
      <c r="X229" s="229"/>
      <c r="Y229" s="66"/>
      <c r="Z229" s="66"/>
    </row>
    <row r="230" spans="1:53" ht="14.25" customHeight="1" x14ac:dyDescent="0.25">
      <c r="A230" s="230" t="s">
        <v>138</v>
      </c>
      <c r="B230" s="230"/>
      <c r="C230" s="230"/>
      <c r="D230" s="230"/>
      <c r="E230" s="230"/>
      <c r="F230" s="230"/>
      <c r="G230" s="230"/>
      <c r="H230" s="230"/>
      <c r="I230" s="230"/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U230" s="230"/>
      <c r="V230" s="230"/>
      <c r="W230" s="230"/>
      <c r="X230" s="230"/>
      <c r="Y230" s="67"/>
      <c r="Z230" s="67"/>
    </row>
    <row r="231" spans="1:53" ht="27" customHeight="1" x14ac:dyDescent="0.25">
      <c r="A231" s="64" t="s">
        <v>289</v>
      </c>
      <c r="B231" s="64" t="s">
        <v>290</v>
      </c>
      <c r="C231" s="37">
        <v>4301131019</v>
      </c>
      <c r="D231" s="231">
        <v>4640242180427</v>
      </c>
      <c r="E231" s="231"/>
      <c r="F231" s="63">
        <v>1.8</v>
      </c>
      <c r="G231" s="38">
        <v>1</v>
      </c>
      <c r="H231" s="63">
        <v>1.8</v>
      </c>
      <c r="I231" s="63">
        <v>1.915</v>
      </c>
      <c r="J231" s="38">
        <v>234</v>
      </c>
      <c r="K231" s="38" t="s">
        <v>130</v>
      </c>
      <c r="L231" s="39" t="s">
        <v>83</v>
      </c>
      <c r="M231" s="38">
        <v>180</v>
      </c>
      <c r="N231" s="314" t="s">
        <v>291</v>
      </c>
      <c r="O231" s="233"/>
      <c r="P231" s="233"/>
      <c r="Q231" s="233"/>
      <c r="R231" s="234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IFERROR(IF(V231="","",V231*0.00502),"")</f>
        <v>0</v>
      </c>
      <c r="Y231" s="69" t="s">
        <v>49</v>
      </c>
      <c r="Z231" s="70" t="s">
        <v>49</v>
      </c>
      <c r="AD231" s="74"/>
      <c r="BA231" s="151" t="s">
        <v>89</v>
      </c>
    </row>
    <row r="232" spans="1:53" x14ac:dyDescent="0.2">
      <c r="A232" s="238"/>
      <c r="B232" s="238"/>
      <c r="C232" s="238"/>
      <c r="D232" s="238"/>
      <c r="E232" s="238"/>
      <c r="F232" s="238"/>
      <c r="G232" s="238"/>
      <c r="H232" s="238"/>
      <c r="I232" s="238"/>
      <c r="J232" s="238"/>
      <c r="K232" s="238"/>
      <c r="L232" s="238"/>
      <c r="M232" s="239"/>
      <c r="N232" s="235" t="s">
        <v>43</v>
      </c>
      <c r="O232" s="236"/>
      <c r="P232" s="236"/>
      <c r="Q232" s="236"/>
      <c r="R232" s="236"/>
      <c r="S232" s="236"/>
      <c r="T232" s="237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238"/>
      <c r="B233" s="238"/>
      <c r="C233" s="238"/>
      <c r="D233" s="238"/>
      <c r="E233" s="238"/>
      <c r="F233" s="238"/>
      <c r="G233" s="238"/>
      <c r="H233" s="238"/>
      <c r="I233" s="238"/>
      <c r="J233" s="238"/>
      <c r="K233" s="238"/>
      <c r="L233" s="238"/>
      <c r="M233" s="239"/>
      <c r="N233" s="235" t="s">
        <v>43</v>
      </c>
      <c r="O233" s="236"/>
      <c r="P233" s="236"/>
      <c r="Q233" s="236"/>
      <c r="R233" s="236"/>
      <c r="S233" s="236"/>
      <c r="T233" s="237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customHeight="1" x14ac:dyDescent="0.25">
      <c r="A234" s="230" t="s">
        <v>86</v>
      </c>
      <c r="B234" s="230"/>
      <c r="C234" s="230"/>
      <c r="D234" s="230"/>
      <c r="E234" s="230"/>
      <c r="F234" s="230"/>
      <c r="G234" s="230"/>
      <c r="H234" s="230"/>
      <c r="I234" s="230"/>
      <c r="J234" s="230"/>
      <c r="K234" s="230"/>
      <c r="L234" s="230"/>
      <c r="M234" s="230"/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67"/>
      <c r="Z234" s="67"/>
    </row>
    <row r="235" spans="1:53" ht="27" customHeight="1" x14ac:dyDescent="0.25">
      <c r="A235" s="64" t="s">
        <v>292</v>
      </c>
      <c r="B235" s="64" t="s">
        <v>293</v>
      </c>
      <c r="C235" s="37">
        <v>4301132080</v>
      </c>
      <c r="D235" s="231">
        <v>4640242180397</v>
      </c>
      <c r="E235" s="231"/>
      <c r="F235" s="63">
        <v>1</v>
      </c>
      <c r="G235" s="38">
        <v>6</v>
      </c>
      <c r="H235" s="63">
        <v>6</v>
      </c>
      <c r="I235" s="63">
        <v>6.26</v>
      </c>
      <c r="J235" s="38">
        <v>84</v>
      </c>
      <c r="K235" s="38" t="s">
        <v>84</v>
      </c>
      <c r="L235" s="39" t="s">
        <v>83</v>
      </c>
      <c r="M235" s="38">
        <v>180</v>
      </c>
      <c r="N235" s="315" t="s">
        <v>294</v>
      </c>
      <c r="O235" s="233"/>
      <c r="P235" s="233"/>
      <c r="Q235" s="233"/>
      <c r="R235" s="234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2" t="s">
        <v>89</v>
      </c>
    </row>
    <row r="236" spans="1:53" x14ac:dyDescent="0.2">
      <c r="A236" s="238"/>
      <c r="B236" s="238"/>
      <c r="C236" s="238"/>
      <c r="D236" s="238"/>
      <c r="E236" s="238"/>
      <c r="F236" s="238"/>
      <c r="G236" s="238"/>
      <c r="H236" s="238"/>
      <c r="I236" s="238"/>
      <c r="J236" s="238"/>
      <c r="K236" s="238"/>
      <c r="L236" s="238"/>
      <c r="M236" s="239"/>
      <c r="N236" s="235" t="s">
        <v>43</v>
      </c>
      <c r="O236" s="236"/>
      <c r="P236" s="236"/>
      <c r="Q236" s="236"/>
      <c r="R236" s="236"/>
      <c r="S236" s="236"/>
      <c r="T236" s="237"/>
      <c r="U236" s="43" t="s">
        <v>42</v>
      </c>
      <c r="V236" s="44">
        <f>IFERROR(SUM(V235:V235),"0")</f>
        <v>0</v>
      </c>
      <c r="W236" s="44">
        <f>IFERROR(SUM(W235:W235),"0")</f>
        <v>0</v>
      </c>
      <c r="X236" s="44">
        <f>IFERROR(IF(X235="",0,X235),"0")</f>
        <v>0</v>
      </c>
      <c r="Y236" s="68"/>
      <c r="Z236" s="68"/>
    </row>
    <row r="237" spans="1:53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9"/>
      <c r="N237" s="235" t="s">
        <v>43</v>
      </c>
      <c r="O237" s="236"/>
      <c r="P237" s="236"/>
      <c r="Q237" s="236"/>
      <c r="R237" s="236"/>
      <c r="S237" s="236"/>
      <c r="T237" s="237"/>
      <c r="U237" s="43" t="s">
        <v>0</v>
      </c>
      <c r="V237" s="44">
        <f>IFERROR(SUMPRODUCT(V235:V235*H235:H235),"0")</f>
        <v>0</v>
      </c>
      <c r="W237" s="44">
        <f>IFERROR(SUMPRODUCT(W235:W235*H235:H235),"0")</f>
        <v>0</v>
      </c>
      <c r="X237" s="43"/>
      <c r="Y237" s="68"/>
      <c r="Z237" s="68"/>
    </row>
    <row r="238" spans="1:53" ht="14.25" customHeight="1" x14ac:dyDescent="0.25">
      <c r="A238" s="230" t="s">
        <v>156</v>
      </c>
      <c r="B238" s="230"/>
      <c r="C238" s="230"/>
      <c r="D238" s="230"/>
      <c r="E238" s="230"/>
      <c r="F238" s="230"/>
      <c r="G238" s="230"/>
      <c r="H238" s="230"/>
      <c r="I238" s="230"/>
      <c r="J238" s="230"/>
      <c r="K238" s="230"/>
      <c r="L238" s="230"/>
      <c r="M238" s="230"/>
      <c r="N238" s="230"/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67"/>
      <c r="Z238" s="67"/>
    </row>
    <row r="239" spans="1:53" ht="27" customHeight="1" x14ac:dyDescent="0.25">
      <c r="A239" s="64" t="s">
        <v>295</v>
      </c>
      <c r="B239" s="64" t="s">
        <v>296</v>
      </c>
      <c r="C239" s="37">
        <v>4301136028</v>
      </c>
      <c r="D239" s="231">
        <v>4640242180304</v>
      </c>
      <c r="E239" s="231"/>
      <c r="F239" s="63">
        <v>2.7</v>
      </c>
      <c r="G239" s="38">
        <v>1</v>
      </c>
      <c r="H239" s="63">
        <v>2.7</v>
      </c>
      <c r="I239" s="63">
        <v>2.8906000000000001</v>
      </c>
      <c r="J239" s="38">
        <v>126</v>
      </c>
      <c r="K239" s="38" t="s">
        <v>90</v>
      </c>
      <c r="L239" s="39" t="s">
        <v>83</v>
      </c>
      <c r="M239" s="38">
        <v>180</v>
      </c>
      <c r="N239" s="316" t="s">
        <v>297</v>
      </c>
      <c r="O239" s="233"/>
      <c r="P239" s="233"/>
      <c r="Q239" s="233"/>
      <c r="R239" s="234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3" t="s">
        <v>89</v>
      </c>
    </row>
    <row r="240" spans="1:53" ht="37.5" customHeight="1" x14ac:dyDescent="0.25">
      <c r="A240" s="64" t="s">
        <v>298</v>
      </c>
      <c r="B240" s="64" t="s">
        <v>299</v>
      </c>
      <c r="C240" s="37">
        <v>4301136027</v>
      </c>
      <c r="D240" s="231">
        <v>4640242180298</v>
      </c>
      <c r="E240" s="231"/>
      <c r="F240" s="63">
        <v>2.7</v>
      </c>
      <c r="G240" s="38">
        <v>1</v>
      </c>
      <c r="H240" s="63">
        <v>2.7</v>
      </c>
      <c r="I240" s="63">
        <v>2.8919999999999999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317" t="s">
        <v>300</v>
      </c>
      <c r="O240" s="233"/>
      <c r="P240" s="233"/>
      <c r="Q240" s="233"/>
      <c r="R240" s="234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89</v>
      </c>
    </row>
    <row r="241" spans="1:53" ht="27" customHeight="1" x14ac:dyDescent="0.25">
      <c r="A241" s="64" t="s">
        <v>301</v>
      </c>
      <c r="B241" s="64" t="s">
        <v>302</v>
      </c>
      <c r="C241" s="37">
        <v>4301136026</v>
      </c>
      <c r="D241" s="231">
        <v>4640242180236</v>
      </c>
      <c r="E241" s="231"/>
      <c r="F241" s="63">
        <v>5</v>
      </c>
      <c r="G241" s="38">
        <v>1</v>
      </c>
      <c r="H241" s="63">
        <v>5</v>
      </c>
      <c r="I241" s="63">
        <v>5.2350000000000003</v>
      </c>
      <c r="J241" s="38">
        <v>84</v>
      </c>
      <c r="K241" s="38" t="s">
        <v>84</v>
      </c>
      <c r="L241" s="39" t="s">
        <v>83</v>
      </c>
      <c r="M241" s="38">
        <v>180</v>
      </c>
      <c r="N241" s="318" t="s">
        <v>303</v>
      </c>
      <c r="O241" s="233"/>
      <c r="P241" s="233"/>
      <c r="Q241" s="233"/>
      <c r="R241" s="234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5" t="s">
        <v>89</v>
      </c>
    </row>
    <row r="242" spans="1:53" ht="27" customHeight="1" x14ac:dyDescent="0.25">
      <c r="A242" s="64" t="s">
        <v>304</v>
      </c>
      <c r="B242" s="64" t="s">
        <v>305</v>
      </c>
      <c r="C242" s="37">
        <v>4301136029</v>
      </c>
      <c r="D242" s="231">
        <v>4640242180410</v>
      </c>
      <c r="E242" s="231"/>
      <c r="F242" s="63">
        <v>2.2400000000000002</v>
      </c>
      <c r="G242" s="38">
        <v>1</v>
      </c>
      <c r="H242" s="63">
        <v>2.2400000000000002</v>
      </c>
      <c r="I242" s="63">
        <v>2.4319999999999999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319" t="s">
        <v>306</v>
      </c>
      <c r="O242" s="233"/>
      <c r="P242" s="233"/>
      <c r="Q242" s="233"/>
      <c r="R242" s="234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IFERROR(IF(V242="","",V242*0.00936),"")</f>
        <v>0</v>
      </c>
      <c r="Y242" s="69" t="s">
        <v>49</v>
      </c>
      <c r="Z242" s="70" t="s">
        <v>49</v>
      </c>
      <c r="AD242" s="74"/>
      <c r="BA242" s="156" t="s">
        <v>89</v>
      </c>
    </row>
    <row r="243" spans="1:53" x14ac:dyDescent="0.2">
      <c r="A243" s="238"/>
      <c r="B243" s="238"/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9"/>
      <c r="N243" s="235" t="s">
        <v>43</v>
      </c>
      <c r="O243" s="236"/>
      <c r="P243" s="236"/>
      <c r="Q243" s="236"/>
      <c r="R243" s="236"/>
      <c r="S243" s="236"/>
      <c r="T243" s="237"/>
      <c r="U243" s="43" t="s">
        <v>42</v>
      </c>
      <c r="V243" s="44">
        <f>IFERROR(SUM(V239:V242),"0")</f>
        <v>0</v>
      </c>
      <c r="W243" s="44">
        <f>IFERROR(SUM(W239:W242),"0")</f>
        <v>0</v>
      </c>
      <c r="X243" s="44">
        <f>IFERROR(IF(X239="",0,X239),"0")+IFERROR(IF(X240="",0,X240),"0")+IFERROR(IF(X241="",0,X241),"0")+IFERROR(IF(X242="",0,X242),"0")</f>
        <v>0</v>
      </c>
      <c r="Y243" s="68"/>
      <c r="Z243" s="68"/>
    </row>
    <row r="244" spans="1:53" x14ac:dyDescent="0.2">
      <c r="A244" s="238"/>
      <c r="B244" s="238"/>
      <c r="C244" s="238"/>
      <c r="D244" s="238"/>
      <c r="E244" s="238"/>
      <c r="F244" s="238"/>
      <c r="G244" s="238"/>
      <c r="H244" s="238"/>
      <c r="I244" s="238"/>
      <c r="J244" s="238"/>
      <c r="K244" s="238"/>
      <c r="L244" s="238"/>
      <c r="M244" s="239"/>
      <c r="N244" s="235" t="s">
        <v>43</v>
      </c>
      <c r="O244" s="236"/>
      <c r="P244" s="236"/>
      <c r="Q244" s="236"/>
      <c r="R244" s="236"/>
      <c r="S244" s="236"/>
      <c r="T244" s="237"/>
      <c r="U244" s="43" t="s">
        <v>0</v>
      </c>
      <c r="V244" s="44">
        <f>IFERROR(SUMPRODUCT(V239:V242*H239:H242),"0")</f>
        <v>0</v>
      </c>
      <c r="W244" s="44">
        <f>IFERROR(SUMPRODUCT(W239:W242*H239:H242),"0")</f>
        <v>0</v>
      </c>
      <c r="X244" s="43"/>
      <c r="Y244" s="68"/>
      <c r="Z244" s="68"/>
    </row>
    <row r="245" spans="1:53" ht="14.25" customHeight="1" x14ac:dyDescent="0.25">
      <c r="A245" s="230" t="s">
        <v>134</v>
      </c>
      <c r="B245" s="230"/>
      <c r="C245" s="230"/>
      <c r="D245" s="230"/>
      <c r="E245" s="230"/>
      <c r="F245" s="230"/>
      <c r="G245" s="230"/>
      <c r="H245" s="230"/>
      <c r="I245" s="230"/>
      <c r="J245" s="230"/>
      <c r="K245" s="230"/>
      <c r="L245" s="230"/>
      <c r="M245" s="230"/>
      <c r="N245" s="230"/>
      <c r="O245" s="230"/>
      <c r="P245" s="230"/>
      <c r="Q245" s="230"/>
      <c r="R245" s="230"/>
      <c r="S245" s="230"/>
      <c r="T245" s="230"/>
      <c r="U245" s="230"/>
      <c r="V245" s="230"/>
      <c r="W245" s="230"/>
      <c r="X245" s="230"/>
      <c r="Y245" s="67"/>
      <c r="Z245" s="67"/>
    </row>
    <row r="246" spans="1:53" ht="27" customHeight="1" x14ac:dyDescent="0.25">
      <c r="A246" s="64" t="s">
        <v>307</v>
      </c>
      <c r="B246" s="64" t="s">
        <v>308</v>
      </c>
      <c r="C246" s="37">
        <v>4301135191</v>
      </c>
      <c r="D246" s="231">
        <v>4640242180373</v>
      </c>
      <c r="E246" s="231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90</v>
      </c>
      <c r="L246" s="39" t="s">
        <v>83</v>
      </c>
      <c r="M246" s="38">
        <v>180</v>
      </c>
      <c r="N246" s="320" t="s">
        <v>309</v>
      </c>
      <c r="O246" s="233"/>
      <c r="P246" s="233"/>
      <c r="Q246" s="233"/>
      <c r="R246" s="234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8" si="4">IFERROR(IF(V246="","",V246),"")</f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57" t="s">
        <v>89</v>
      </c>
    </row>
    <row r="247" spans="1:53" ht="27" customHeight="1" x14ac:dyDescent="0.25">
      <c r="A247" s="64" t="s">
        <v>310</v>
      </c>
      <c r="B247" s="64" t="s">
        <v>311</v>
      </c>
      <c r="C247" s="37">
        <v>4301135195</v>
      </c>
      <c r="D247" s="231">
        <v>4640242180366</v>
      </c>
      <c r="E247" s="231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90</v>
      </c>
      <c r="L247" s="39" t="s">
        <v>83</v>
      </c>
      <c r="M247" s="38">
        <v>180</v>
      </c>
      <c r="N247" s="321" t="s">
        <v>312</v>
      </c>
      <c r="O247" s="233"/>
      <c r="P247" s="233"/>
      <c r="Q247" s="233"/>
      <c r="R247" s="234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89</v>
      </c>
    </row>
    <row r="248" spans="1:53" ht="27" customHeight="1" x14ac:dyDescent="0.25">
      <c r="A248" s="64" t="s">
        <v>313</v>
      </c>
      <c r="B248" s="64" t="s">
        <v>314</v>
      </c>
      <c r="C248" s="37">
        <v>4301135188</v>
      </c>
      <c r="D248" s="231">
        <v>4640242180335</v>
      </c>
      <c r="E248" s="231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322" t="s">
        <v>315</v>
      </c>
      <c r="O248" s="233"/>
      <c r="P248" s="233"/>
      <c r="Q248" s="233"/>
      <c r="R248" s="234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89</v>
      </c>
    </row>
    <row r="249" spans="1:53" ht="37.5" customHeight="1" x14ac:dyDescent="0.25">
      <c r="A249" s="64" t="s">
        <v>316</v>
      </c>
      <c r="B249" s="64" t="s">
        <v>317</v>
      </c>
      <c r="C249" s="37">
        <v>4301135189</v>
      </c>
      <c r="D249" s="231">
        <v>4640242180342</v>
      </c>
      <c r="E249" s="231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90</v>
      </c>
      <c r="L249" s="39" t="s">
        <v>83</v>
      </c>
      <c r="M249" s="38">
        <v>180</v>
      </c>
      <c r="N249" s="323" t="s">
        <v>318</v>
      </c>
      <c r="O249" s="233"/>
      <c r="P249" s="233"/>
      <c r="Q249" s="233"/>
      <c r="R249" s="234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89</v>
      </c>
    </row>
    <row r="250" spans="1:53" ht="27" customHeight="1" x14ac:dyDescent="0.25">
      <c r="A250" s="64" t="s">
        <v>319</v>
      </c>
      <c r="B250" s="64" t="s">
        <v>320</v>
      </c>
      <c r="C250" s="37">
        <v>4301135190</v>
      </c>
      <c r="D250" s="231">
        <v>4640242180359</v>
      </c>
      <c r="E250" s="231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90</v>
      </c>
      <c r="L250" s="39" t="s">
        <v>83</v>
      </c>
      <c r="M250" s="38">
        <v>180</v>
      </c>
      <c r="N250" s="324" t="s">
        <v>321</v>
      </c>
      <c r="O250" s="233"/>
      <c r="P250" s="233"/>
      <c r="Q250" s="233"/>
      <c r="R250" s="234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89</v>
      </c>
    </row>
    <row r="251" spans="1:53" ht="27" customHeight="1" x14ac:dyDescent="0.25">
      <c r="A251" s="64" t="s">
        <v>322</v>
      </c>
      <c r="B251" s="64" t="s">
        <v>323</v>
      </c>
      <c r="C251" s="37">
        <v>4301135194</v>
      </c>
      <c r="D251" s="231">
        <v>4640242180380</v>
      </c>
      <c r="E251" s="231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130</v>
      </c>
      <c r="L251" s="39" t="s">
        <v>83</v>
      </c>
      <c r="M251" s="38">
        <v>180</v>
      </c>
      <c r="N251" s="325" t="s">
        <v>324</v>
      </c>
      <c r="O251" s="233"/>
      <c r="P251" s="233"/>
      <c r="Q251" s="233"/>
      <c r="R251" s="234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IFERROR(IF(V251="","",V251*0.00502),"")</f>
        <v>0</v>
      </c>
      <c r="Y251" s="69" t="s">
        <v>49</v>
      </c>
      <c r="Z251" s="70" t="s">
        <v>49</v>
      </c>
      <c r="AD251" s="74"/>
      <c r="BA251" s="162" t="s">
        <v>89</v>
      </c>
    </row>
    <row r="252" spans="1:53" ht="27" customHeight="1" x14ac:dyDescent="0.25">
      <c r="A252" s="64" t="s">
        <v>325</v>
      </c>
      <c r="B252" s="64" t="s">
        <v>326</v>
      </c>
      <c r="C252" s="37">
        <v>4301135192</v>
      </c>
      <c r="D252" s="231">
        <v>4640242180380</v>
      </c>
      <c r="E252" s="231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90</v>
      </c>
      <c r="L252" s="39" t="s">
        <v>83</v>
      </c>
      <c r="M252" s="38">
        <v>180</v>
      </c>
      <c r="N252" s="326" t="s">
        <v>327</v>
      </c>
      <c r="O252" s="233"/>
      <c r="P252" s="233"/>
      <c r="Q252" s="233"/>
      <c r="R252" s="234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3" t="s">
        <v>89</v>
      </c>
    </row>
    <row r="253" spans="1:53" ht="27" customHeight="1" x14ac:dyDescent="0.25">
      <c r="A253" s="64" t="s">
        <v>328</v>
      </c>
      <c r="B253" s="64" t="s">
        <v>329</v>
      </c>
      <c r="C253" s="37">
        <v>4301135186</v>
      </c>
      <c r="D253" s="231">
        <v>4640242180311</v>
      </c>
      <c r="E253" s="231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84</v>
      </c>
      <c r="L253" s="39" t="s">
        <v>83</v>
      </c>
      <c r="M253" s="38">
        <v>180</v>
      </c>
      <c r="N253" s="327" t="s">
        <v>330</v>
      </c>
      <c r="O253" s="233"/>
      <c r="P253" s="233"/>
      <c r="Q253" s="233"/>
      <c r="R253" s="234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IFERROR(IF(V253="","",V253*0.0155),"")</f>
        <v>0</v>
      </c>
      <c r="Y253" s="69" t="s">
        <v>49</v>
      </c>
      <c r="Z253" s="70" t="s">
        <v>49</v>
      </c>
      <c r="AD253" s="74"/>
      <c r="BA253" s="164" t="s">
        <v>89</v>
      </c>
    </row>
    <row r="254" spans="1:53" ht="37.5" customHeight="1" x14ac:dyDescent="0.25">
      <c r="A254" s="64" t="s">
        <v>331</v>
      </c>
      <c r="B254" s="64" t="s">
        <v>332</v>
      </c>
      <c r="C254" s="37">
        <v>4301135187</v>
      </c>
      <c r="D254" s="231">
        <v>4640242180328</v>
      </c>
      <c r="E254" s="231"/>
      <c r="F254" s="63">
        <v>3.5</v>
      </c>
      <c r="G254" s="38">
        <v>1</v>
      </c>
      <c r="H254" s="63">
        <v>3.5</v>
      </c>
      <c r="I254" s="63">
        <v>3.6920000000000002</v>
      </c>
      <c r="J254" s="38">
        <v>126</v>
      </c>
      <c r="K254" s="38" t="s">
        <v>90</v>
      </c>
      <c r="L254" s="39" t="s">
        <v>83</v>
      </c>
      <c r="M254" s="38">
        <v>180</v>
      </c>
      <c r="N254" s="328" t="s">
        <v>333</v>
      </c>
      <c r="O254" s="233"/>
      <c r="P254" s="233"/>
      <c r="Q254" s="233"/>
      <c r="R254" s="234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5" t="s">
        <v>89</v>
      </c>
    </row>
    <row r="255" spans="1:53" ht="27" customHeight="1" x14ac:dyDescent="0.25">
      <c r="A255" s="64" t="s">
        <v>334</v>
      </c>
      <c r="B255" s="64" t="s">
        <v>335</v>
      </c>
      <c r="C255" s="37">
        <v>4301135193</v>
      </c>
      <c r="D255" s="231">
        <v>4640242180403</v>
      </c>
      <c r="E255" s="231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90</v>
      </c>
      <c r="L255" s="39" t="s">
        <v>83</v>
      </c>
      <c r="M255" s="38">
        <v>180</v>
      </c>
      <c r="N255" s="329" t="s">
        <v>336</v>
      </c>
      <c r="O255" s="233"/>
      <c r="P255" s="233"/>
      <c r="Q255" s="233"/>
      <c r="R255" s="234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89</v>
      </c>
    </row>
    <row r="256" spans="1:53" ht="27" customHeight="1" x14ac:dyDescent="0.25">
      <c r="A256" s="64" t="s">
        <v>337</v>
      </c>
      <c r="B256" s="64" t="s">
        <v>338</v>
      </c>
      <c r="C256" s="37">
        <v>4301135153</v>
      </c>
      <c r="D256" s="231">
        <v>4607111037480</v>
      </c>
      <c r="E256" s="231"/>
      <c r="F256" s="63">
        <v>1</v>
      </c>
      <c r="G256" s="38">
        <v>4</v>
      </c>
      <c r="H256" s="63">
        <v>4</v>
      </c>
      <c r="I256" s="63">
        <v>4.2724000000000002</v>
      </c>
      <c r="J256" s="38">
        <v>84</v>
      </c>
      <c r="K256" s="38" t="s">
        <v>84</v>
      </c>
      <c r="L256" s="39" t="s">
        <v>83</v>
      </c>
      <c r="M256" s="38">
        <v>180</v>
      </c>
      <c r="N256" s="33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233"/>
      <c r="P256" s="233"/>
      <c r="Q256" s="233"/>
      <c r="R256" s="234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IFERROR(IF(V256="","",V256*0.0155),"")</f>
        <v>0</v>
      </c>
      <c r="Y256" s="69" t="s">
        <v>49</v>
      </c>
      <c r="Z256" s="70" t="s">
        <v>49</v>
      </c>
      <c r="AD256" s="74"/>
      <c r="BA256" s="167" t="s">
        <v>89</v>
      </c>
    </row>
    <row r="257" spans="1:53" ht="27" customHeight="1" x14ac:dyDescent="0.25">
      <c r="A257" s="64" t="s">
        <v>339</v>
      </c>
      <c r="B257" s="64" t="s">
        <v>340</v>
      </c>
      <c r="C257" s="37">
        <v>4301135152</v>
      </c>
      <c r="D257" s="231">
        <v>4607111037473</v>
      </c>
      <c r="E257" s="231"/>
      <c r="F257" s="63">
        <v>1</v>
      </c>
      <c r="G257" s="38">
        <v>4</v>
      </c>
      <c r="H257" s="63">
        <v>4</v>
      </c>
      <c r="I257" s="63">
        <v>4.2300000000000004</v>
      </c>
      <c r="J257" s="38">
        <v>84</v>
      </c>
      <c r="K257" s="38" t="s">
        <v>84</v>
      </c>
      <c r="L257" s="39" t="s">
        <v>83</v>
      </c>
      <c r="M257" s="38">
        <v>180</v>
      </c>
      <c r="N257" s="33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233"/>
      <c r="P257" s="233"/>
      <c r="Q257" s="233"/>
      <c r="R257" s="234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89</v>
      </c>
    </row>
    <row r="258" spans="1:53" ht="27" customHeight="1" x14ac:dyDescent="0.25">
      <c r="A258" s="64" t="s">
        <v>341</v>
      </c>
      <c r="B258" s="64" t="s">
        <v>342</v>
      </c>
      <c r="C258" s="37">
        <v>4301135198</v>
      </c>
      <c r="D258" s="231">
        <v>4640242180663</v>
      </c>
      <c r="E258" s="231"/>
      <c r="F258" s="63">
        <v>0.9</v>
      </c>
      <c r="G258" s="38">
        <v>4</v>
      </c>
      <c r="H258" s="63">
        <v>3.6</v>
      </c>
      <c r="I258" s="63">
        <v>3.83</v>
      </c>
      <c r="J258" s="38">
        <v>84</v>
      </c>
      <c r="K258" s="38" t="s">
        <v>84</v>
      </c>
      <c r="L258" s="39" t="s">
        <v>83</v>
      </c>
      <c r="M258" s="38">
        <v>180</v>
      </c>
      <c r="N258" s="332" t="s">
        <v>343</v>
      </c>
      <c r="O258" s="233"/>
      <c r="P258" s="233"/>
      <c r="Q258" s="233"/>
      <c r="R258" s="234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89</v>
      </c>
    </row>
    <row r="259" spans="1:53" x14ac:dyDescent="0.2">
      <c r="A259" s="238"/>
      <c r="B259" s="238"/>
      <c r="C259" s="238"/>
      <c r="D259" s="238"/>
      <c r="E259" s="238"/>
      <c r="F259" s="238"/>
      <c r="G259" s="238"/>
      <c r="H259" s="238"/>
      <c r="I259" s="238"/>
      <c r="J259" s="238"/>
      <c r="K259" s="238"/>
      <c r="L259" s="238"/>
      <c r="M259" s="239"/>
      <c r="N259" s="235" t="s">
        <v>43</v>
      </c>
      <c r="O259" s="236"/>
      <c r="P259" s="236"/>
      <c r="Q259" s="236"/>
      <c r="R259" s="236"/>
      <c r="S259" s="236"/>
      <c r="T259" s="237"/>
      <c r="U259" s="43" t="s">
        <v>42</v>
      </c>
      <c r="V259" s="44">
        <f>IFERROR(SUM(V246:V258),"0")</f>
        <v>0</v>
      </c>
      <c r="W259" s="44">
        <f>IFERROR(SUM(W246:W258),"0")</f>
        <v>0</v>
      </c>
      <c r="X259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68"/>
      <c r="Z259" s="68"/>
    </row>
    <row r="260" spans="1:53" x14ac:dyDescent="0.2">
      <c r="A260" s="238"/>
      <c r="B260" s="238"/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9"/>
      <c r="N260" s="235" t="s">
        <v>43</v>
      </c>
      <c r="O260" s="236"/>
      <c r="P260" s="236"/>
      <c r="Q260" s="236"/>
      <c r="R260" s="236"/>
      <c r="S260" s="236"/>
      <c r="T260" s="237"/>
      <c r="U260" s="43" t="s">
        <v>0</v>
      </c>
      <c r="V260" s="44">
        <f>IFERROR(SUMPRODUCT(V246:V258*H246:H258),"0")</f>
        <v>0</v>
      </c>
      <c r="W260" s="44">
        <f>IFERROR(SUMPRODUCT(W246:W258*H246:H258),"0")</f>
        <v>0</v>
      </c>
      <c r="X260" s="43"/>
      <c r="Y260" s="68"/>
      <c r="Z260" s="68"/>
    </row>
    <row r="261" spans="1:53" ht="15" customHeight="1" x14ac:dyDescent="0.2">
      <c r="A261" s="238"/>
      <c r="B261" s="238"/>
      <c r="C261" s="238"/>
      <c r="D261" s="238"/>
      <c r="E261" s="238"/>
      <c r="F261" s="238"/>
      <c r="G261" s="238"/>
      <c r="H261" s="238"/>
      <c r="I261" s="238"/>
      <c r="J261" s="238"/>
      <c r="K261" s="238"/>
      <c r="L261" s="238"/>
      <c r="M261" s="336"/>
      <c r="N261" s="333" t="s">
        <v>36</v>
      </c>
      <c r="O261" s="334"/>
      <c r="P261" s="334"/>
      <c r="Q261" s="334"/>
      <c r="R261" s="334"/>
      <c r="S261" s="334"/>
      <c r="T261" s="335"/>
      <c r="U261" s="43" t="s">
        <v>0</v>
      </c>
      <c r="V261" s="44">
        <f>IFERROR(V24+V33+V41+V47+V57+V63+V68+V74+V84+V91+V99+V105+V110+V118+V123+V129+V134+V140+V148+V153+V160+V165+V170+V177+V184+V191+V199+V204+V210+V216+V222+V227+V233+V237+V244+V260,"0")</f>
        <v>0</v>
      </c>
      <c r="W261" s="44">
        <f>IFERROR(W24+W33+W41+W47+W57+W63+W68+W74+W84+W91+W99+W105+W110+W118+W123+W129+W134+W140+W148+W153+W160+W165+W170+W177+W184+W191+W199+W204+W210+W216+W222+W227+W233+W237+W244+W260,"0")</f>
        <v>0</v>
      </c>
      <c r="X261" s="43"/>
      <c r="Y261" s="68"/>
      <c r="Z261" s="68"/>
    </row>
    <row r="262" spans="1:53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336"/>
      <c r="N262" s="333" t="s">
        <v>37</v>
      </c>
      <c r="O262" s="334"/>
      <c r="P262" s="334"/>
      <c r="Q262" s="334"/>
      <c r="R262" s="334"/>
      <c r="S262" s="334"/>
      <c r="T262" s="335"/>
      <c r="U262" s="43" t="s">
        <v>0</v>
      </c>
      <c r="V26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0</v>
      </c>
      <c r="W26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0</v>
      </c>
      <c r="X262" s="43"/>
      <c r="Y262" s="68"/>
      <c r="Z262" s="68"/>
    </row>
    <row r="263" spans="1:53" x14ac:dyDescent="0.2">
      <c r="A263" s="238"/>
      <c r="B263" s="238"/>
      <c r="C263" s="238"/>
      <c r="D263" s="238"/>
      <c r="E263" s="238"/>
      <c r="F263" s="238"/>
      <c r="G263" s="238"/>
      <c r="H263" s="238"/>
      <c r="I263" s="238"/>
      <c r="J263" s="238"/>
      <c r="K263" s="238"/>
      <c r="L263" s="238"/>
      <c r="M263" s="336"/>
      <c r="N263" s="333" t="s">
        <v>38</v>
      </c>
      <c r="O263" s="334"/>
      <c r="P263" s="334"/>
      <c r="Q263" s="334"/>
      <c r="R263" s="334"/>
      <c r="S263" s="334"/>
      <c r="T263" s="335"/>
      <c r="U263" s="43" t="s">
        <v>23</v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0</v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0</v>
      </c>
      <c r="X263" s="43"/>
      <c r="Y263" s="68"/>
      <c r="Z263" s="68"/>
    </row>
    <row r="264" spans="1:53" x14ac:dyDescent="0.2">
      <c r="A264" s="238"/>
      <c r="B264" s="238"/>
      <c r="C264" s="238"/>
      <c r="D264" s="238"/>
      <c r="E264" s="238"/>
      <c r="F264" s="238"/>
      <c r="G264" s="238"/>
      <c r="H264" s="238"/>
      <c r="I264" s="238"/>
      <c r="J264" s="238"/>
      <c r="K264" s="238"/>
      <c r="L264" s="238"/>
      <c r="M264" s="336"/>
      <c r="N264" s="333" t="s">
        <v>39</v>
      </c>
      <c r="O264" s="334"/>
      <c r="P264" s="334"/>
      <c r="Q264" s="334"/>
      <c r="R264" s="334"/>
      <c r="S264" s="334"/>
      <c r="T264" s="335"/>
      <c r="U264" s="43" t="s">
        <v>0</v>
      </c>
      <c r="V264" s="44">
        <f>GrossWeightTotal+PalletQtyTotal*25</f>
        <v>0</v>
      </c>
      <c r="W264" s="44">
        <f>GrossWeightTotalR+PalletQtyTotalR*25</f>
        <v>0</v>
      </c>
      <c r="X264" s="43"/>
      <c r="Y264" s="68"/>
      <c r="Z264" s="68"/>
    </row>
    <row r="265" spans="1:53" x14ac:dyDescent="0.2">
      <c r="A265" s="238"/>
      <c r="B265" s="238"/>
      <c r="C265" s="238"/>
      <c r="D265" s="238"/>
      <c r="E265" s="238"/>
      <c r="F265" s="238"/>
      <c r="G265" s="238"/>
      <c r="H265" s="238"/>
      <c r="I265" s="238"/>
      <c r="J265" s="238"/>
      <c r="K265" s="238"/>
      <c r="L265" s="238"/>
      <c r="M265" s="336"/>
      <c r="N265" s="333" t="s">
        <v>40</v>
      </c>
      <c r="O265" s="334"/>
      <c r="P265" s="334"/>
      <c r="Q265" s="334"/>
      <c r="R265" s="334"/>
      <c r="S265" s="334"/>
      <c r="T265" s="335"/>
      <c r="U265" s="43" t="s">
        <v>23</v>
      </c>
      <c r="V265" s="44">
        <f>IFERROR(V23+V32+V40+V46+V56+V62+V67+V73+V83+V90+V98+V104+V109+V117+V122+V128+V133+V139+V147+V152+V159+V164+V169+V176+V183+V190+V198+V203+V209+V215+V221+V226+V232+V236+V243+V259,"0")</f>
        <v>0</v>
      </c>
      <c r="W265" s="44">
        <f>IFERROR(W23+W32+W40+W46+W56+W62+W67+W73+W83+W90+W98+W104+W109+W117+W122+W128+W133+W139+W147+W152+W159+W164+W169+W176+W183+W190+W198+W203+W209+W215+W221+W226+W232+W236+W243+W259,"0")</f>
        <v>0</v>
      </c>
      <c r="X265" s="43"/>
      <c r="Y265" s="68"/>
      <c r="Z265" s="68"/>
    </row>
    <row r="266" spans="1:53" ht="14.25" x14ac:dyDescent="0.2">
      <c r="A266" s="238"/>
      <c r="B266" s="238"/>
      <c r="C266" s="238"/>
      <c r="D266" s="238"/>
      <c r="E266" s="238"/>
      <c r="F266" s="238"/>
      <c r="G266" s="238"/>
      <c r="H266" s="238"/>
      <c r="I266" s="238"/>
      <c r="J266" s="238"/>
      <c r="K266" s="238"/>
      <c r="L266" s="238"/>
      <c r="M266" s="336"/>
      <c r="N266" s="333" t="s">
        <v>41</v>
      </c>
      <c r="O266" s="334"/>
      <c r="P266" s="334"/>
      <c r="Q266" s="334"/>
      <c r="R266" s="334"/>
      <c r="S266" s="334"/>
      <c r="T266" s="335"/>
      <c r="U266" s="46" t="s">
        <v>55</v>
      </c>
      <c r="V266" s="43"/>
      <c r="W266" s="43"/>
      <c r="X266" s="43">
        <f>IFERROR(X23+X32+X40+X46+X56+X62+X67+X73+X83+X90+X98+X104+X109+X117+X122+X128+X133+X139+X147+X152+X159+X164+X169+X176+X183+X190+X198+X203+X209+X215+X221+X226+X232+X236+X243+X259,"0")</f>
        <v>0</v>
      </c>
      <c r="Y266" s="68"/>
      <c r="Z266" s="68"/>
    </row>
    <row r="267" spans="1:53" ht="13.5" thickBot="1" x14ac:dyDescent="0.25"/>
    <row r="268" spans="1:53" ht="27" thickTop="1" thickBot="1" x14ac:dyDescent="0.25">
      <c r="A268" s="47" t="s">
        <v>9</v>
      </c>
      <c r="B268" s="75" t="s">
        <v>79</v>
      </c>
      <c r="C268" s="337" t="s">
        <v>48</v>
      </c>
      <c r="D268" s="337" t="s">
        <v>48</v>
      </c>
      <c r="E268" s="337" t="s">
        <v>48</v>
      </c>
      <c r="F268" s="337" t="s">
        <v>48</v>
      </c>
      <c r="G268" s="337" t="s">
        <v>48</v>
      </c>
      <c r="H268" s="337" t="s">
        <v>48</v>
      </c>
      <c r="I268" s="337" t="s">
        <v>48</v>
      </c>
      <c r="J268" s="337" t="s">
        <v>48</v>
      </c>
      <c r="K268" s="337" t="s">
        <v>48</v>
      </c>
      <c r="L268" s="337" t="s">
        <v>48</v>
      </c>
      <c r="M268" s="337" t="s">
        <v>48</v>
      </c>
      <c r="N268" s="337" t="s">
        <v>48</v>
      </c>
      <c r="O268" s="337" t="s">
        <v>48</v>
      </c>
      <c r="P268" s="337" t="s">
        <v>48</v>
      </c>
      <c r="Q268" s="337" t="s">
        <v>48</v>
      </c>
      <c r="R268" s="337" t="s">
        <v>48</v>
      </c>
      <c r="S268" s="337" t="s">
        <v>204</v>
      </c>
      <c r="T268" s="337" t="s">
        <v>204</v>
      </c>
      <c r="U268" s="337" t="s">
        <v>225</v>
      </c>
      <c r="V268" s="337" t="s">
        <v>225</v>
      </c>
      <c r="W268" s="337" t="s">
        <v>225</v>
      </c>
      <c r="X268" s="337" t="s">
        <v>225</v>
      </c>
      <c r="Y268" s="337" t="s">
        <v>246</v>
      </c>
      <c r="Z268" s="337" t="s">
        <v>246</v>
      </c>
      <c r="AA268" s="337" t="s">
        <v>246</v>
      </c>
      <c r="AB268" s="337" t="s">
        <v>246</v>
      </c>
      <c r="AC268" s="337" t="s">
        <v>246</v>
      </c>
      <c r="AD268" s="75" t="s">
        <v>276</v>
      </c>
      <c r="AE268" s="337" t="s">
        <v>280</v>
      </c>
      <c r="AF268" s="337" t="s">
        <v>280</v>
      </c>
      <c r="AG268" s="75" t="s">
        <v>287</v>
      </c>
    </row>
    <row r="269" spans="1:53" ht="14.25" customHeight="1" thickTop="1" x14ac:dyDescent="0.2">
      <c r="A269" s="338" t="s">
        <v>10</v>
      </c>
      <c r="B269" s="337" t="s">
        <v>79</v>
      </c>
      <c r="C269" s="337" t="s">
        <v>85</v>
      </c>
      <c r="D269" s="337" t="s">
        <v>97</v>
      </c>
      <c r="E269" s="337" t="s">
        <v>107</v>
      </c>
      <c r="F269" s="337" t="s">
        <v>114</v>
      </c>
      <c r="G269" s="337" t="s">
        <v>127</v>
      </c>
      <c r="H269" s="337" t="s">
        <v>133</v>
      </c>
      <c r="I269" s="337" t="s">
        <v>137</v>
      </c>
      <c r="J269" s="337" t="s">
        <v>143</v>
      </c>
      <c r="K269" s="337" t="s">
        <v>156</v>
      </c>
      <c r="L269" s="337" t="s">
        <v>163</v>
      </c>
      <c r="M269" s="337" t="s">
        <v>172</v>
      </c>
      <c r="N269" s="337" t="s">
        <v>177</v>
      </c>
      <c r="O269" s="337" t="s">
        <v>180</v>
      </c>
      <c r="P269" s="337" t="s">
        <v>190</v>
      </c>
      <c r="Q269" s="337" t="s">
        <v>193</v>
      </c>
      <c r="R269" s="337" t="s">
        <v>201</v>
      </c>
      <c r="S269" s="337" t="s">
        <v>205</v>
      </c>
      <c r="T269" s="337" t="s">
        <v>208</v>
      </c>
      <c r="U269" s="337" t="s">
        <v>226</v>
      </c>
      <c r="V269" s="337" t="s">
        <v>231</v>
      </c>
      <c r="W269" s="337" t="s">
        <v>225</v>
      </c>
      <c r="X269" s="337" t="s">
        <v>239</v>
      </c>
      <c r="Y269" s="337" t="s">
        <v>247</v>
      </c>
      <c r="Z269" s="337" t="s">
        <v>252</v>
      </c>
      <c r="AA269" s="337" t="s">
        <v>259</v>
      </c>
      <c r="AB269" s="337" t="s">
        <v>268</v>
      </c>
      <c r="AC269" s="337" t="s">
        <v>271</v>
      </c>
      <c r="AD269" s="337" t="s">
        <v>277</v>
      </c>
      <c r="AE269" s="337" t="s">
        <v>281</v>
      </c>
      <c r="AF269" s="337" t="s">
        <v>284</v>
      </c>
      <c r="AG269" s="337" t="s">
        <v>288</v>
      </c>
    </row>
    <row r="270" spans="1:53" ht="13.5" thickBot="1" x14ac:dyDescent="0.25">
      <c r="A270" s="339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37"/>
      <c r="P270" s="337"/>
      <c r="Q270" s="337"/>
      <c r="R270" s="337"/>
      <c r="S270" s="337"/>
      <c r="T270" s="337"/>
      <c r="U270" s="337"/>
      <c r="V270" s="337"/>
      <c r="W270" s="337"/>
      <c r="X270" s="337"/>
      <c r="Y270" s="337"/>
      <c r="Z270" s="337"/>
      <c r="AA270" s="337"/>
      <c r="AB270" s="337"/>
      <c r="AC270" s="337"/>
      <c r="AD270" s="337"/>
      <c r="AE270" s="337"/>
      <c r="AF270" s="337"/>
      <c r="AG270" s="337"/>
    </row>
    <row r="271" spans="1:53" ht="18" thickTop="1" thickBot="1" x14ac:dyDescent="0.25">
      <c r="A271" s="47" t="s">
        <v>13</v>
      </c>
      <c r="B271" s="53">
        <f>IFERROR(V22*H22,"0")</f>
        <v>0</v>
      </c>
      <c r="C271" s="53">
        <f>IFERROR(V28*H28,"0")+IFERROR(V29*H29,"0")+IFERROR(V30*H30,"0")+IFERROR(V31*H31,"0")</f>
        <v>0</v>
      </c>
      <c r="D271" s="53">
        <f>IFERROR(V36*H36,"0")+IFERROR(V37*H37,"0")+IFERROR(V38*H38,"0")+IFERROR(V39*H39,"0")</f>
        <v>0</v>
      </c>
      <c r="E271" s="53">
        <f>IFERROR(V44*H44,"0")+IFERROR(V45*H45,"0")</f>
        <v>0</v>
      </c>
      <c r="F271" s="53">
        <f>IFERROR(V50*H50,"0")+IFERROR(V51*H51,"0")+IFERROR(V52*H52,"0")+IFERROR(V53*H53,"0")+IFERROR(V54*H54,"0")+IFERROR(V55*H55,"0")</f>
        <v>0</v>
      </c>
      <c r="G271" s="53">
        <f>IFERROR(V60*H60,"0")+IFERROR(V61*H61,"0")</f>
        <v>0</v>
      </c>
      <c r="H271" s="53">
        <f>IFERROR(V66*H66,"0")</f>
        <v>0</v>
      </c>
      <c r="I271" s="53">
        <f>IFERROR(V71*H71,"0")+IFERROR(V72*H72,"0")</f>
        <v>0</v>
      </c>
      <c r="J271" s="53">
        <f>IFERROR(V77*H77,"0")+IFERROR(V78*H78,"0")+IFERROR(V79*H79,"0")+IFERROR(V80*H80,"0")+IFERROR(V81*H81,"0")+IFERROR(V82*H82,"0")</f>
        <v>0</v>
      </c>
      <c r="K271" s="53">
        <f>IFERROR(V87*H87,"0")+IFERROR(V88*H88,"0")+IFERROR(V89*H89,"0")</f>
        <v>0</v>
      </c>
      <c r="L271" s="53">
        <f>IFERROR(V94*H94,"0")+IFERROR(V95*H95,"0")+IFERROR(V96*H96,"0")+IFERROR(V97*H97,"0")</f>
        <v>0</v>
      </c>
      <c r="M271" s="53">
        <f>IFERROR(V102*H102,"0")+IFERROR(V103*H103,"0")</f>
        <v>0</v>
      </c>
      <c r="N271" s="53">
        <f>IFERROR(V108*H108,"0")</f>
        <v>0</v>
      </c>
      <c r="O271" s="53">
        <f>IFERROR(V113*H113,"0")+IFERROR(V114*H114,"0")+IFERROR(V115*H115,"0")+IFERROR(V116*H116,"0")</f>
        <v>0</v>
      </c>
      <c r="P271" s="53">
        <f>IFERROR(V121*H121,"0")</f>
        <v>0</v>
      </c>
      <c r="Q271" s="53">
        <f>IFERROR(V126*H126,"0")+IFERROR(V127*H127,"0")</f>
        <v>0</v>
      </c>
      <c r="R271" s="53">
        <f>IFERROR(V132*H132,"0")</f>
        <v>0</v>
      </c>
      <c r="S271" s="53">
        <f>IFERROR(V138*H138,"0")</f>
        <v>0</v>
      </c>
      <c r="T271" s="53">
        <f>IFERROR(V143*H143,"0")+IFERROR(V144*H144,"0")+IFERROR(V145*H145,"0")+IFERROR(V146*H146,"0")+IFERROR(V150*H150,"0")+IFERROR(V151*H151,"0")</f>
        <v>0</v>
      </c>
      <c r="U271" s="53">
        <f>IFERROR(V157*H157,"0")+IFERROR(V158*H158,"0")</f>
        <v>0</v>
      </c>
      <c r="V271" s="53">
        <f>IFERROR(V163*H163,"0")</f>
        <v>0</v>
      </c>
      <c r="W271" s="53">
        <f>IFERROR(V168*H168,"0")</f>
        <v>0</v>
      </c>
      <c r="X271" s="53">
        <f>IFERROR(V173*H173,"0")+IFERROR(V174*H174,"0")+IFERROR(V175*H175,"0")</f>
        <v>0</v>
      </c>
      <c r="Y271" s="53">
        <f>IFERROR(V181*H181,"0")+IFERROR(V182*H182,"0")</f>
        <v>0</v>
      </c>
      <c r="Z271" s="53">
        <f>IFERROR(V187*H187,"0")+IFERROR(V188*H188,"0")+IFERROR(V189*H189,"0")</f>
        <v>0</v>
      </c>
      <c r="AA271" s="53">
        <f>IFERROR(V194*H194,"0")+IFERROR(V195*H195,"0")+IFERROR(V196*H196,"0")+IFERROR(V197*H197,"0")</f>
        <v>0</v>
      </c>
      <c r="AB271" s="53">
        <f>IFERROR(V202*H202,"0")</f>
        <v>0</v>
      </c>
      <c r="AC271" s="53">
        <f>IFERROR(V207*H207,"0")+IFERROR(V208*H208,"0")</f>
        <v>0</v>
      </c>
      <c r="AD271" s="53">
        <f>IFERROR(V214*H214,"0")</f>
        <v>0</v>
      </c>
      <c r="AE271" s="53">
        <f>IFERROR(V220*H220,"0")</f>
        <v>0</v>
      </c>
      <c r="AF271" s="53">
        <f>IFERROR(V225*H225,"0")</f>
        <v>0</v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0</v>
      </c>
    </row>
    <row r="272" spans="1:53" ht="13.5" thickTop="1" x14ac:dyDescent="0.2">
      <c r="C272" s="1"/>
    </row>
    <row r="273" spans="1:3" ht="19.5" customHeight="1" x14ac:dyDescent="0.2">
      <c r="A273" s="71" t="s">
        <v>65</v>
      </c>
      <c r="B273" s="71" t="s">
        <v>66</v>
      </c>
      <c r="C273" s="71" t="s">
        <v>68</v>
      </c>
    </row>
    <row r="274" spans="1:3" x14ac:dyDescent="0.2">
      <c r="A274" s="72">
        <f>SUMPRODUCT(--(BA:BA="ЗПФ"),--(U:U="кор"),H:H,W:W)+SUMPRODUCT(--(BA:BA="ЗПФ"),--(U:U="кг"),W:W)</f>
        <v>0</v>
      </c>
      <c r="B274" s="73">
        <f>SUMPRODUCT(--(BA:BA="ПГП"),--(U:U="кор"),H:H,W:W)+SUMPRODUCT(--(BA:BA="ПГП"),--(U:U="кг"),W:W)</f>
        <v>0</v>
      </c>
      <c r="C274" s="73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2">
    <mergeCell ref="AC269:AC270"/>
    <mergeCell ref="AD269:AD270"/>
    <mergeCell ref="AE269:AE270"/>
    <mergeCell ref="AF269:AF270"/>
    <mergeCell ref="AG269:AG270"/>
    <mergeCell ref="T269:T270"/>
    <mergeCell ref="U269:U270"/>
    <mergeCell ref="V269:V270"/>
    <mergeCell ref="W269:W270"/>
    <mergeCell ref="X269:X270"/>
    <mergeCell ref="Y269:Y270"/>
    <mergeCell ref="Z269:Z270"/>
    <mergeCell ref="AA269:AA270"/>
    <mergeCell ref="AB269:AB270"/>
    <mergeCell ref="C268:R268"/>
    <mergeCell ref="S268:T268"/>
    <mergeCell ref="U268:X268"/>
    <mergeCell ref="Y268:AC268"/>
    <mergeCell ref="AE268:AF268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N259:T259"/>
    <mergeCell ref="A259:M260"/>
    <mergeCell ref="N260:T260"/>
    <mergeCell ref="N261:T261"/>
    <mergeCell ref="A261:M266"/>
    <mergeCell ref="N262:T262"/>
    <mergeCell ref="N263:T263"/>
    <mergeCell ref="N264:T264"/>
    <mergeCell ref="N265:T265"/>
    <mergeCell ref="N266:T266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32:T232"/>
    <mergeCell ref="A232:M233"/>
    <mergeCell ref="N233:T233"/>
    <mergeCell ref="A234:X234"/>
    <mergeCell ref="D235:E235"/>
    <mergeCell ref="N235:R235"/>
    <mergeCell ref="N236:T236"/>
    <mergeCell ref="A236:M237"/>
    <mergeCell ref="N237:T237"/>
    <mergeCell ref="D225:E225"/>
    <mergeCell ref="N225:R225"/>
    <mergeCell ref="N226:T226"/>
    <mergeCell ref="A226:M227"/>
    <mergeCell ref="N227:T227"/>
    <mergeCell ref="A228:X228"/>
    <mergeCell ref="A229:X229"/>
    <mergeCell ref="A230:X230"/>
    <mergeCell ref="D231:E231"/>
    <mergeCell ref="N231:R231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24:X224"/>
    <mergeCell ref="A211:X211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05:X205"/>
    <mergeCell ref="A206:X206"/>
    <mergeCell ref="D207:E207"/>
    <mergeCell ref="N207:R207"/>
    <mergeCell ref="D208:E208"/>
    <mergeCell ref="N208:R208"/>
    <mergeCell ref="N209:T209"/>
    <mergeCell ref="A209:M210"/>
    <mergeCell ref="N210:T210"/>
    <mergeCell ref="N198:T198"/>
    <mergeCell ref="A198:M199"/>
    <mergeCell ref="N199:T199"/>
    <mergeCell ref="A200:X200"/>
    <mergeCell ref="A201:X201"/>
    <mergeCell ref="D202:E202"/>
    <mergeCell ref="N202:R202"/>
    <mergeCell ref="N203:T203"/>
    <mergeCell ref="A203:M204"/>
    <mergeCell ref="N204:T204"/>
    <mergeCell ref="A192:X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A186:X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80:X180"/>
    <mergeCell ref="D181:E181"/>
    <mergeCell ref="N181:R181"/>
    <mergeCell ref="D182:E182"/>
    <mergeCell ref="N182:R182"/>
    <mergeCell ref="N183:T183"/>
    <mergeCell ref="A183:M184"/>
    <mergeCell ref="N184:T184"/>
    <mergeCell ref="A185:X185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A179:X179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9"/>
    </row>
    <row r="3" spans="2:8" x14ac:dyDescent="0.2">
      <c r="B3" s="54" t="s">
        <v>345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347</v>
      </c>
      <c r="C6" s="54" t="s">
        <v>348</v>
      </c>
      <c r="D6" s="54" t="s">
        <v>349</v>
      </c>
      <c r="E6" s="54" t="s">
        <v>49</v>
      </c>
    </row>
    <row r="7" spans="2:8" x14ac:dyDescent="0.2">
      <c r="B7" s="54" t="s">
        <v>350</v>
      </c>
      <c r="C7" s="54" t="s">
        <v>351</v>
      </c>
      <c r="D7" s="54" t="s">
        <v>352</v>
      </c>
      <c r="E7" s="54" t="s">
        <v>49</v>
      </c>
    </row>
    <row r="8" spans="2:8" x14ac:dyDescent="0.2">
      <c r="B8" s="54" t="s">
        <v>353</v>
      </c>
      <c r="C8" s="54" t="s">
        <v>354</v>
      </c>
      <c r="D8" s="54" t="s">
        <v>355</v>
      </c>
      <c r="E8" s="54" t="s">
        <v>49</v>
      </c>
    </row>
    <row r="9" spans="2:8" x14ac:dyDescent="0.2">
      <c r="B9" s="54" t="s">
        <v>356</v>
      </c>
      <c r="C9" s="54" t="s">
        <v>357</v>
      </c>
      <c r="D9" s="54" t="s">
        <v>358</v>
      </c>
      <c r="E9" s="54" t="s">
        <v>49</v>
      </c>
    </row>
    <row r="10" spans="2:8" x14ac:dyDescent="0.2">
      <c r="B10" s="54" t="s">
        <v>359</v>
      </c>
      <c r="C10" s="54" t="s">
        <v>360</v>
      </c>
      <c r="D10" s="54" t="s">
        <v>361</v>
      </c>
      <c r="E10" s="54" t="s">
        <v>49</v>
      </c>
    </row>
    <row r="11" spans="2:8" x14ac:dyDescent="0.2">
      <c r="B11" s="54" t="s">
        <v>362</v>
      </c>
      <c r="C11" s="54" t="s">
        <v>363</v>
      </c>
      <c r="D11" s="54" t="s">
        <v>200</v>
      </c>
      <c r="E11" s="54" t="s">
        <v>49</v>
      </c>
    </row>
    <row r="13" spans="2:8" x14ac:dyDescent="0.2">
      <c r="B13" s="54" t="s">
        <v>364</v>
      </c>
      <c r="C13" s="54" t="s">
        <v>348</v>
      </c>
      <c r="D13" s="54" t="s">
        <v>49</v>
      </c>
      <c r="E13" s="54" t="s">
        <v>49</v>
      </c>
    </row>
    <row r="15" spans="2:8" x14ac:dyDescent="0.2">
      <c r="B15" s="54" t="s">
        <v>365</v>
      </c>
      <c r="C15" s="54" t="s">
        <v>351</v>
      </c>
      <c r="D15" s="54" t="s">
        <v>49</v>
      </c>
      <c r="E15" s="54" t="s">
        <v>49</v>
      </c>
    </row>
    <row r="17" spans="2:5" x14ac:dyDescent="0.2">
      <c r="B17" s="54" t="s">
        <v>366</v>
      </c>
      <c r="C17" s="54" t="s">
        <v>354</v>
      </c>
      <c r="D17" s="54" t="s">
        <v>49</v>
      </c>
      <c r="E17" s="54" t="s">
        <v>49</v>
      </c>
    </row>
    <row r="19" spans="2:5" x14ac:dyDescent="0.2">
      <c r="B19" s="54" t="s">
        <v>367</v>
      </c>
      <c r="C19" s="54" t="s">
        <v>357</v>
      </c>
      <c r="D19" s="54" t="s">
        <v>49</v>
      </c>
      <c r="E19" s="54" t="s">
        <v>49</v>
      </c>
    </row>
    <row r="21" spans="2:5" x14ac:dyDescent="0.2">
      <c r="B21" s="54" t="s">
        <v>368</v>
      </c>
      <c r="C21" s="54" t="s">
        <v>360</v>
      </c>
      <c r="D21" s="54" t="s">
        <v>49</v>
      </c>
      <c r="E21" s="54" t="s">
        <v>49</v>
      </c>
    </row>
    <row r="23" spans="2:5" x14ac:dyDescent="0.2">
      <c r="B23" s="54" t="s">
        <v>369</v>
      </c>
      <c r="C23" s="54" t="s">
        <v>363</v>
      </c>
      <c r="D23" s="54" t="s">
        <v>49</v>
      </c>
      <c r="E23" s="54" t="s">
        <v>49</v>
      </c>
    </row>
    <row r="25" spans="2:5" x14ac:dyDescent="0.2">
      <c r="B25" s="54" t="s">
        <v>370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371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372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373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374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375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376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377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378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379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380</v>
      </c>
      <c r="C35" s="54" t="s">
        <v>49</v>
      </c>
      <c r="D35" s="54" t="s">
        <v>49</v>
      </c>
      <c r="E35" s="54" t="s">
        <v>49</v>
      </c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2024-03-01T11:59:27Z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