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4C2838CA-689C-4B36-B44A-7913B8915F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2" l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X262" i="2"/>
  <c r="X261" i="2"/>
  <c r="BO260" i="2"/>
  <c r="BM260" i="2"/>
  <c r="Z260" i="2"/>
  <c r="Y260" i="2"/>
  <c r="BP260" i="2" s="1"/>
  <c r="BO259" i="2"/>
  <c r="BN259" i="2"/>
  <c r="BM259" i="2"/>
  <c r="Z259" i="2"/>
  <c r="Y259" i="2"/>
  <c r="BP259" i="2" s="1"/>
  <c r="BO258" i="2"/>
  <c r="BM258" i="2"/>
  <c r="Z258" i="2"/>
  <c r="Y258" i="2"/>
  <c r="BP258" i="2" s="1"/>
  <c r="BO257" i="2"/>
  <c r="BN257" i="2"/>
  <c r="BM257" i="2"/>
  <c r="Z257" i="2"/>
  <c r="Y257" i="2"/>
  <c r="BP257" i="2" s="1"/>
  <c r="BO256" i="2"/>
  <c r="BM256" i="2"/>
  <c r="Z256" i="2"/>
  <c r="Y256" i="2"/>
  <c r="BP256" i="2" s="1"/>
  <c r="BO255" i="2"/>
  <c r="BN255" i="2"/>
  <c r="BM255" i="2"/>
  <c r="Z255" i="2"/>
  <c r="Y255" i="2"/>
  <c r="BP255" i="2" s="1"/>
  <c r="BO254" i="2"/>
  <c r="BM254" i="2"/>
  <c r="Z254" i="2"/>
  <c r="Y254" i="2"/>
  <c r="BP254" i="2" s="1"/>
  <c r="BO253" i="2"/>
  <c r="BN253" i="2"/>
  <c r="BM253" i="2"/>
  <c r="Z253" i="2"/>
  <c r="Y253" i="2"/>
  <c r="BP253" i="2" s="1"/>
  <c r="BO252" i="2"/>
  <c r="BM252" i="2"/>
  <c r="Z252" i="2"/>
  <c r="Y252" i="2"/>
  <c r="BP252" i="2" s="1"/>
  <c r="BO251" i="2"/>
  <c r="BN251" i="2"/>
  <c r="BM251" i="2"/>
  <c r="Z251" i="2"/>
  <c r="Y251" i="2"/>
  <c r="BP251" i="2" s="1"/>
  <c r="BO250" i="2"/>
  <c r="BM250" i="2"/>
  <c r="Z250" i="2"/>
  <c r="Y250" i="2"/>
  <c r="BP250" i="2" s="1"/>
  <c r="BO249" i="2"/>
  <c r="BN249" i="2"/>
  <c r="BM249" i="2"/>
  <c r="Z249" i="2"/>
  <c r="Y249" i="2"/>
  <c r="BP249" i="2" s="1"/>
  <c r="BO248" i="2"/>
  <c r="BM248" i="2"/>
  <c r="Z248" i="2"/>
  <c r="Y248" i="2"/>
  <c r="BP248" i="2" s="1"/>
  <c r="BO247" i="2"/>
  <c r="BN247" i="2"/>
  <c r="BM247" i="2"/>
  <c r="Z247" i="2"/>
  <c r="Y247" i="2"/>
  <c r="BP247" i="2" s="1"/>
  <c r="BO246" i="2"/>
  <c r="BM246" i="2"/>
  <c r="Z246" i="2"/>
  <c r="Y246" i="2"/>
  <c r="BP246" i="2" s="1"/>
  <c r="BO245" i="2"/>
  <c r="BN245" i="2"/>
  <c r="BM245" i="2"/>
  <c r="Z245" i="2"/>
  <c r="Y245" i="2"/>
  <c r="BP245" i="2" s="1"/>
  <c r="BO244" i="2"/>
  <c r="BM244" i="2"/>
  <c r="Z244" i="2"/>
  <c r="Y244" i="2"/>
  <c r="BP244" i="2" s="1"/>
  <c r="BO243" i="2"/>
  <c r="BN243" i="2"/>
  <c r="BM243" i="2"/>
  <c r="Z243" i="2"/>
  <c r="Y243" i="2"/>
  <c r="BP243" i="2" s="1"/>
  <c r="BO242" i="2"/>
  <c r="BM242" i="2"/>
  <c r="Z242" i="2"/>
  <c r="Y242" i="2"/>
  <c r="Y262" i="2" s="1"/>
  <c r="X240" i="2"/>
  <c r="X239" i="2"/>
  <c r="BO238" i="2"/>
  <c r="BM238" i="2"/>
  <c r="Z238" i="2"/>
  <c r="Y238" i="2"/>
  <c r="BP238" i="2" s="1"/>
  <c r="P238" i="2"/>
  <c r="BP237" i="2"/>
  <c r="BO237" i="2"/>
  <c r="BN237" i="2"/>
  <c r="BM237" i="2"/>
  <c r="Z237" i="2"/>
  <c r="Y237" i="2"/>
  <c r="BO236" i="2"/>
  <c r="BM236" i="2"/>
  <c r="Z236" i="2"/>
  <c r="Y236" i="2"/>
  <c r="Y240" i="2" s="1"/>
  <c r="X234" i="2"/>
  <c r="X233" i="2"/>
  <c r="BO232" i="2"/>
  <c r="BM232" i="2"/>
  <c r="Z232" i="2"/>
  <c r="Y232" i="2"/>
  <c r="BP232" i="2" s="1"/>
  <c r="BO231" i="2"/>
  <c r="BM231" i="2"/>
  <c r="Z231" i="2"/>
  <c r="Y231" i="2"/>
  <c r="Y229" i="2"/>
  <c r="X229" i="2"/>
  <c r="Y228" i="2"/>
  <c r="X228" i="2"/>
  <c r="BP227" i="2"/>
  <c r="BO227" i="2"/>
  <c r="BN227" i="2"/>
  <c r="BM227" i="2"/>
  <c r="Z227" i="2"/>
  <c r="Z228" i="2" s="1"/>
  <c r="Y227" i="2"/>
  <c r="X225" i="2"/>
  <c r="X224" i="2"/>
  <c r="BO223" i="2"/>
  <c r="BM223" i="2"/>
  <c r="Z223" i="2"/>
  <c r="Y223" i="2"/>
  <c r="BP223" i="2" s="1"/>
  <c r="BO222" i="2"/>
  <c r="BM222" i="2"/>
  <c r="Z222" i="2"/>
  <c r="Y222" i="2"/>
  <c r="BP222" i="2" s="1"/>
  <c r="BO221" i="2"/>
  <c r="BM221" i="2"/>
  <c r="Z221" i="2"/>
  <c r="Z224" i="2" s="1"/>
  <c r="Y221" i="2"/>
  <c r="Y225" i="2" s="1"/>
  <c r="X217" i="2"/>
  <c r="X216" i="2"/>
  <c r="BP215" i="2"/>
  <c r="BO215" i="2"/>
  <c r="BN215" i="2"/>
  <c r="BM215" i="2"/>
  <c r="Z215" i="2"/>
  <c r="Z216" i="2" s="1"/>
  <c r="Y215" i="2"/>
  <c r="P215" i="2"/>
  <c r="BO214" i="2"/>
  <c r="BM214" i="2"/>
  <c r="Z214" i="2"/>
  <c r="Y214" i="2"/>
  <c r="Y217" i="2" s="1"/>
  <c r="P214" i="2"/>
  <c r="Y210" i="2"/>
  <c r="X210" i="2"/>
  <c r="X209" i="2"/>
  <c r="BO208" i="2"/>
  <c r="BM208" i="2"/>
  <c r="Z208" i="2"/>
  <c r="Z209" i="2" s="1"/>
  <c r="Y208" i="2"/>
  <c r="Y209" i="2" s="1"/>
  <c r="X204" i="2"/>
  <c r="X203" i="2"/>
  <c r="BO202" i="2"/>
  <c r="BM202" i="2"/>
  <c r="Z202" i="2"/>
  <c r="Y202" i="2"/>
  <c r="BP202" i="2" s="1"/>
  <c r="P202" i="2"/>
  <c r="BP201" i="2"/>
  <c r="BO201" i="2"/>
  <c r="BN201" i="2"/>
  <c r="BM201" i="2"/>
  <c r="Z201" i="2"/>
  <c r="Y201" i="2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Y198" i="2" s="1"/>
  <c r="P193" i="2"/>
  <c r="X190" i="2"/>
  <c r="X189" i="2"/>
  <c r="BP188" i="2"/>
  <c r="BO188" i="2"/>
  <c r="BN188" i="2"/>
  <c r="BM188" i="2"/>
  <c r="Z188" i="2"/>
  <c r="Y188" i="2"/>
  <c r="P188" i="2"/>
  <c r="BO187" i="2"/>
  <c r="BN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Y190" i="2" s="1"/>
  <c r="P183" i="2"/>
  <c r="X180" i="2"/>
  <c r="X179" i="2"/>
  <c r="BO178" i="2"/>
  <c r="BM178" i="2"/>
  <c r="Z178" i="2"/>
  <c r="Y178" i="2"/>
  <c r="P178" i="2"/>
  <c r="BO177" i="2"/>
  <c r="BM177" i="2"/>
  <c r="Z177" i="2"/>
  <c r="Y177" i="2"/>
  <c r="BP177" i="2" s="1"/>
  <c r="P177" i="2"/>
  <c r="BO176" i="2"/>
  <c r="BM176" i="2"/>
  <c r="Z176" i="2"/>
  <c r="Y176" i="2"/>
  <c r="Y180" i="2" s="1"/>
  <c r="P176" i="2"/>
  <c r="Y172" i="2"/>
  <c r="X172" i="2"/>
  <c r="X171" i="2"/>
  <c r="BO170" i="2"/>
  <c r="BN170" i="2"/>
  <c r="BM170" i="2"/>
  <c r="Z170" i="2"/>
  <c r="Z171" i="2" s="1"/>
  <c r="Y170" i="2"/>
  <c r="Y171" i="2" s="1"/>
  <c r="P170" i="2"/>
  <c r="X168" i="2"/>
  <c r="X167" i="2"/>
  <c r="BO166" i="2"/>
  <c r="BN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N164" i="2" s="1"/>
  <c r="P164" i="2"/>
  <c r="X160" i="2"/>
  <c r="X159" i="2"/>
  <c r="BO158" i="2"/>
  <c r="BM158" i="2"/>
  <c r="Z158" i="2"/>
  <c r="Y158" i="2"/>
  <c r="BN158" i="2" s="1"/>
  <c r="P158" i="2"/>
  <c r="BO157" i="2"/>
  <c r="BM157" i="2"/>
  <c r="Z157" i="2"/>
  <c r="Z159" i="2" s="1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N152" i="2" s="1"/>
  <c r="BO151" i="2"/>
  <c r="BM151" i="2"/>
  <c r="Z151" i="2"/>
  <c r="Y151" i="2"/>
  <c r="BP151" i="2" s="1"/>
  <c r="BO150" i="2"/>
  <c r="BM150" i="2"/>
  <c r="Z150" i="2"/>
  <c r="Y150" i="2"/>
  <c r="Y155" i="2" s="1"/>
  <c r="X147" i="2"/>
  <c r="Z146" i="2"/>
  <c r="X146" i="2"/>
  <c r="BO145" i="2"/>
  <c r="BM145" i="2"/>
  <c r="Z145" i="2"/>
  <c r="Y145" i="2"/>
  <c r="BN145" i="2" s="1"/>
  <c r="X141" i="2"/>
  <c r="X140" i="2"/>
  <c r="BO139" i="2"/>
  <c r="BM139" i="2"/>
  <c r="Z139" i="2"/>
  <c r="Z140" i="2" s="1"/>
  <c r="Y139" i="2"/>
  <c r="Y141" i="2" s="1"/>
  <c r="P139" i="2"/>
  <c r="X136" i="2"/>
  <c r="X135" i="2"/>
  <c r="BP134" i="2"/>
  <c r="BO134" i="2"/>
  <c r="BN134" i="2"/>
  <c r="BM134" i="2"/>
  <c r="Z134" i="2"/>
  <c r="Z135" i="2" s="1"/>
  <c r="Y134" i="2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N122" i="2" s="1"/>
  <c r="P122" i="2"/>
  <c r="X119" i="2"/>
  <c r="X118" i="2"/>
  <c r="BO117" i="2"/>
  <c r="BM117" i="2"/>
  <c r="Z117" i="2"/>
  <c r="Y117" i="2"/>
  <c r="BN117" i="2" s="1"/>
  <c r="P117" i="2"/>
  <c r="BO116" i="2"/>
  <c r="BM116" i="2"/>
  <c r="Z116" i="2"/>
  <c r="Z118" i="2" s="1"/>
  <c r="Y116" i="2"/>
  <c r="P116" i="2"/>
  <c r="X113" i="2"/>
  <c r="X112" i="2"/>
  <c r="BO111" i="2"/>
  <c r="BM111" i="2"/>
  <c r="Z111" i="2"/>
  <c r="Y111" i="2"/>
  <c r="P111" i="2"/>
  <c r="BO110" i="2"/>
  <c r="BM110" i="2"/>
  <c r="Z110" i="2"/>
  <c r="Z112" i="2" s="1"/>
  <c r="Y110" i="2"/>
  <c r="BN110" i="2" s="1"/>
  <c r="P110" i="2"/>
  <c r="X107" i="2"/>
  <c r="X106" i="2"/>
  <c r="BO105" i="2"/>
  <c r="BM105" i="2"/>
  <c r="Z105" i="2"/>
  <c r="Y105" i="2"/>
  <c r="BN105" i="2" s="1"/>
  <c r="P105" i="2"/>
  <c r="BP104" i="2"/>
  <c r="BO104" i="2"/>
  <c r="BN104" i="2"/>
  <c r="BM104" i="2"/>
  <c r="Z104" i="2"/>
  <c r="Y104" i="2"/>
  <c r="P104" i="2"/>
  <c r="BO103" i="2"/>
  <c r="BN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Y107" i="2" s="1"/>
  <c r="P99" i="2"/>
  <c r="BP98" i="2"/>
  <c r="BO98" i="2"/>
  <c r="BN98" i="2"/>
  <c r="BM98" i="2"/>
  <c r="Z98" i="2"/>
  <c r="Y98" i="2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P91" i="2"/>
  <c r="BO91" i="2"/>
  <c r="BN91" i="2"/>
  <c r="BM91" i="2"/>
  <c r="Z91" i="2"/>
  <c r="Z94" i="2" s="1"/>
  <c r="Y91" i="2"/>
  <c r="Y95" i="2" s="1"/>
  <c r="P91" i="2"/>
  <c r="X88" i="2"/>
  <c r="X87" i="2"/>
  <c r="BO86" i="2"/>
  <c r="BN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Y84" i="2"/>
  <c r="P84" i="2"/>
  <c r="BO83" i="2"/>
  <c r="BM83" i="2"/>
  <c r="Z83" i="2"/>
  <c r="Y83" i="2"/>
  <c r="BN83" i="2" s="1"/>
  <c r="P83" i="2"/>
  <c r="BP82" i="2"/>
  <c r="BO82" i="2"/>
  <c r="BN82" i="2"/>
  <c r="BM82" i="2"/>
  <c r="Z82" i="2"/>
  <c r="Y82" i="2"/>
  <c r="P82" i="2"/>
  <c r="BO81" i="2"/>
  <c r="BN81" i="2"/>
  <c r="BM81" i="2"/>
  <c r="Z81" i="2"/>
  <c r="Y81" i="2"/>
  <c r="P81" i="2"/>
  <c r="X78" i="2"/>
  <c r="X77" i="2"/>
  <c r="BO76" i="2"/>
  <c r="BN76" i="2"/>
  <c r="BM76" i="2"/>
  <c r="Z76" i="2"/>
  <c r="Y76" i="2"/>
  <c r="P76" i="2"/>
  <c r="BO75" i="2"/>
  <c r="BM75" i="2"/>
  <c r="Z75" i="2"/>
  <c r="Z77" i="2" s="1"/>
  <c r="Y75" i="2"/>
  <c r="Y78" i="2" s="1"/>
  <c r="P75" i="2"/>
  <c r="Y72" i="2"/>
  <c r="X72" i="2"/>
  <c r="Y71" i="2"/>
  <c r="X71" i="2"/>
  <c r="BP70" i="2"/>
  <c r="BO70" i="2"/>
  <c r="BN70" i="2"/>
  <c r="BM70" i="2"/>
  <c r="Z70" i="2"/>
  <c r="Z71" i="2" s="1"/>
  <c r="Y70" i="2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P56" i="2"/>
  <c r="BO56" i="2"/>
  <c r="BN56" i="2"/>
  <c r="BM56" i="2"/>
  <c r="Z56" i="2"/>
  <c r="Y56" i="2"/>
  <c r="P56" i="2"/>
  <c r="BO55" i="2"/>
  <c r="BN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Z60" i="2" s="1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N45" i="2"/>
  <c r="BM45" i="2"/>
  <c r="Z45" i="2"/>
  <c r="Y45" i="2"/>
  <c r="BP45" i="2" s="1"/>
  <c r="P45" i="2"/>
  <c r="BO44" i="2"/>
  <c r="BN44" i="2"/>
  <c r="BM44" i="2"/>
  <c r="Z44" i="2"/>
  <c r="Y44" i="2"/>
  <c r="P44" i="2"/>
  <c r="BO43" i="2"/>
  <c r="BM43" i="2"/>
  <c r="Z43" i="2"/>
  <c r="Z48" i="2" s="1"/>
  <c r="Y43" i="2"/>
  <c r="BP43" i="2" s="1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Z32" i="2" s="1"/>
  <c r="Y28" i="2"/>
  <c r="Y33" i="2" s="1"/>
  <c r="P28" i="2"/>
  <c r="X24" i="2"/>
  <c r="X263" i="2" s="1"/>
  <c r="X23" i="2"/>
  <c r="X267" i="2" s="1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A10" i="2" l="1"/>
  <c r="BP31" i="2"/>
  <c r="BP36" i="2"/>
  <c r="BN43" i="2"/>
  <c r="Y49" i="2"/>
  <c r="Y60" i="2"/>
  <c r="BN54" i="2"/>
  <c r="X264" i="2"/>
  <c r="BP58" i="2"/>
  <c r="Y61" i="2"/>
  <c r="Z66" i="2"/>
  <c r="BN65" i="2"/>
  <c r="BN75" i="2"/>
  <c r="BP75" i="2"/>
  <c r="Y77" i="2"/>
  <c r="Y87" i="2"/>
  <c r="BP85" i="2"/>
  <c r="BP105" i="2"/>
  <c r="BP110" i="2"/>
  <c r="Y113" i="2"/>
  <c r="BP117" i="2"/>
  <c r="BP122" i="2"/>
  <c r="Y125" i="2"/>
  <c r="BP145" i="2"/>
  <c r="BP150" i="2"/>
  <c r="BP158" i="2"/>
  <c r="BP164" i="2"/>
  <c r="Y204" i="2"/>
  <c r="F9" i="2"/>
  <c r="BN28" i="2"/>
  <c r="BP28" i="2"/>
  <c r="BP29" i="2"/>
  <c r="X265" i="2"/>
  <c r="Z39" i="2"/>
  <c r="BN38" i="2"/>
  <c r="BP46" i="2"/>
  <c r="BP53" i="2"/>
  <c r="Z87" i="2"/>
  <c r="BP83" i="2"/>
  <c r="Y88" i="2"/>
  <c r="BN92" i="2"/>
  <c r="BN93" i="2"/>
  <c r="Y94" i="2"/>
  <c r="Z106" i="2"/>
  <c r="BP100" i="2"/>
  <c r="BN102" i="2"/>
  <c r="Y119" i="2"/>
  <c r="Z124" i="2"/>
  <c r="BN123" i="2"/>
  <c r="BN128" i="2"/>
  <c r="BP128" i="2"/>
  <c r="Y129" i="2"/>
  <c r="BN139" i="2"/>
  <c r="BP139" i="2"/>
  <c r="Y140" i="2"/>
  <c r="Z154" i="2"/>
  <c r="BP152" i="2"/>
  <c r="Y160" i="2"/>
  <c r="Z167" i="2"/>
  <c r="BN165" i="2"/>
  <c r="Z179" i="2"/>
  <c r="BN176" i="2"/>
  <c r="BN177" i="2"/>
  <c r="Y179" i="2"/>
  <c r="Z189" i="2"/>
  <c r="BP184" i="2"/>
  <c r="BN186" i="2"/>
  <c r="Z197" i="2"/>
  <c r="BN193" i="2"/>
  <c r="BP193" i="2"/>
  <c r="BP194" i="2"/>
  <c r="BN196" i="2"/>
  <c r="Y203" i="2"/>
  <c r="Z203" i="2"/>
  <c r="BN202" i="2"/>
  <c r="BN221" i="2"/>
  <c r="BP221" i="2"/>
  <c r="BN223" i="2"/>
  <c r="Y234" i="2"/>
  <c r="BP231" i="2"/>
  <c r="Z233" i="2"/>
  <c r="Z239" i="2"/>
  <c r="BN236" i="2"/>
  <c r="Z261" i="2"/>
  <c r="BN242" i="2"/>
  <c r="BN244" i="2"/>
  <c r="BN246" i="2"/>
  <c r="BN248" i="2"/>
  <c r="BN250" i="2"/>
  <c r="BN252" i="2"/>
  <c r="BN254" i="2"/>
  <c r="BN256" i="2"/>
  <c r="BN258" i="2"/>
  <c r="BN260" i="2"/>
  <c r="Z268" i="2"/>
  <c r="X266" i="2"/>
  <c r="Y32" i="2"/>
  <c r="BN57" i="2"/>
  <c r="BN99" i="2"/>
  <c r="Y118" i="2"/>
  <c r="Y146" i="2"/>
  <c r="Y159" i="2"/>
  <c r="BP170" i="2"/>
  <c r="BP176" i="2"/>
  <c r="BN178" i="2"/>
  <c r="BN183" i="2"/>
  <c r="Y197" i="2"/>
  <c r="Y224" i="2"/>
  <c r="BN232" i="2"/>
  <c r="BN238" i="2"/>
  <c r="Y106" i="2"/>
  <c r="BN30" i="2"/>
  <c r="Y39" i="2"/>
  <c r="BN47" i="2"/>
  <c r="BN52" i="2"/>
  <c r="BN84" i="2"/>
  <c r="Y135" i="2"/>
  <c r="BN151" i="2"/>
  <c r="BN195" i="2"/>
  <c r="BP236" i="2"/>
  <c r="BP242" i="2"/>
  <c r="BN111" i="2"/>
  <c r="Y216" i="2"/>
  <c r="H9" i="2"/>
  <c r="BN37" i="2"/>
  <c r="BN59" i="2"/>
  <c r="BN64" i="2"/>
  <c r="BP99" i="2"/>
  <c r="BN101" i="2"/>
  <c r="BN133" i="2"/>
  <c r="Y167" i="2"/>
  <c r="BP178" i="2"/>
  <c r="BP183" i="2"/>
  <c r="BN185" i="2"/>
  <c r="BN208" i="2"/>
  <c r="BN214" i="2"/>
  <c r="BN222" i="2"/>
  <c r="Y66" i="2"/>
  <c r="BN116" i="2"/>
  <c r="BN153" i="2"/>
  <c r="BN157" i="2"/>
  <c r="J9" i="2"/>
  <c r="Y23" i="2"/>
  <c r="BP52" i="2"/>
  <c r="BP84" i="2"/>
  <c r="BP111" i="2"/>
  <c r="BP116" i="2"/>
  <c r="Y147" i="2"/>
  <c r="BP157" i="2"/>
  <c r="Y189" i="2"/>
  <c r="Y261" i="2"/>
  <c r="BP208" i="2"/>
  <c r="BP214" i="2"/>
  <c r="Y233" i="2"/>
  <c r="Y239" i="2"/>
  <c r="Y40" i="2"/>
  <c r="Y48" i="2"/>
  <c r="Y112" i="2"/>
  <c r="Y154" i="2"/>
  <c r="Y168" i="2"/>
  <c r="Y67" i="2"/>
  <c r="BP44" i="2"/>
  <c r="BP76" i="2"/>
  <c r="BP81" i="2"/>
  <c r="BN231" i="2"/>
  <c r="Y136" i="2"/>
  <c r="Y124" i="2"/>
  <c r="BN150" i="2"/>
  <c r="Y265" i="2" l="1"/>
  <c r="Y264" i="2"/>
  <c r="Y263" i="2"/>
  <c r="Y267" i="2"/>
  <c r="Y266" i="2" l="1"/>
  <c r="C276" i="2" l="1"/>
  <c r="A276" i="2"/>
  <c r="B276" i="2"/>
</calcChain>
</file>

<file path=xl/sharedStrings.xml><?xml version="1.0" encoding="utf-8"?>
<sst xmlns="http://schemas.openxmlformats.org/spreadsheetml/2006/main" count="1757" uniqueCount="406">
  <si>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</si>
  <si>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</si>
  <si>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</si>
  <si>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</si>
  <si>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</si>
  <si>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</si>
  <si>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</si>
  <si>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</si>
  <si>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</si>
  <si>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</si>
  <si>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</si>
  <si>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</si>
  <si>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</si>
  <si>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</si>
  <si>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</si>
  <si>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</si>
  <si>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</si>
  <si>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</si>
  <si>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</si>
  <si>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</si>
  <si>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</si>
  <si>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</si>
  <si>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</si>
  <si>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</si>
  <si>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</si>
  <si>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</si>
  <si>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</si>
  <si>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</si>
  <si>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</si>
  <si>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</si>
  <si>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</si>
  <si>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</si>
  <si>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</si>
  <si>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</si>
  <si>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</si>
  <si>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</si>
  <si>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</si>
  <si>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</si>
  <si>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</si>
  <si>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</si>
  <si>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</si>
  <si>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</si>
  <si>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</si>
  <si>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</si>
  <si>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</si>
  <si>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</si>
  <si>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</si>
  <si>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</si>
  <si>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</si>
  <si>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</si>
  <si>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</si>
  <si>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</si>
  <si>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</si>
  <si>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</si>
  <si>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</si>
  <si>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</si>
  <si>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</si>
  <si>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</si>
  <si>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</si>
  <si>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</si>
  <si>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</si>
  <si>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</si>
  <si>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</si>
  <si>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</si>
  <si>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</si>
  <si>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</si>
  <si>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</si>
  <si>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</si>
  <si>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</si>
  <si>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</si>
  <si>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</si>
  <si>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</si>
  <si>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</si>
  <si>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</si>
  <si>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22.08.2024</t>
  </si>
  <si>
    <t>19.08.2024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</si>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</sst>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76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198" t="s">
        <v>29</v>
      </c>
      <c r="E1" s="198"/>
      <c r="F1" s="198"/>
      <c r="G1" s="14" t="s">
        <v>73</v>
      </c>
      <c r="H1" s="198" t="s">
        <v>50</v>
      </c>
      <c r="I1" s="198"/>
      <c r="J1" s="198"/>
      <c r="K1" s="198"/>
      <c r="L1" s="198"/>
      <c r="M1" s="198"/>
      <c r="N1" s="198"/>
      <c r="O1" s="198"/>
      <c r="P1" s="198"/>
      <c r="Q1" s="198"/>
      <c r="R1" s="199" t="s">
        <v>74</v>
      </c>
      <c r="S1" s="200"/>
      <c r="T1" s="20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01"/>
      <c r="Q3" s="201"/>
      <c r="R3" s="201"/>
      <c r="S3" s="201"/>
      <c r="T3" s="201"/>
      <c r="U3" s="201"/>
      <c r="V3" s="201"/>
      <c r="W3" s="20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02" t="s">
        <v>8</v>
      </c>
      <c r="B5" s="202"/>
      <c r="C5" s="202"/>
      <c r="D5" s="203"/>
      <c r="E5" s="203"/>
      <c r="F5" s="204" t="s">
        <v>14</v>
      </c>
      <c r="G5" s="204"/>
      <c r="H5" s="203"/>
      <c r="I5" s="203"/>
      <c r="J5" s="203"/>
      <c r="K5" s="203"/>
      <c r="L5" s="203"/>
      <c r="M5" s="203"/>
      <c r="N5" s="76"/>
      <c r="P5" s="27" t="s">
        <v>4</v>
      </c>
      <c r="Q5" s="205">
        <v>45530</v>
      </c>
      <c r="R5" s="205"/>
      <c r="T5" s="206" t="s">
        <v>3</v>
      </c>
      <c r="U5" s="207"/>
      <c r="V5" s="208" t="s">
        <v>392</v>
      </c>
      <c r="W5" s="209"/>
      <c r="AB5" s="60"/>
      <c r="AC5" s="60"/>
      <c r="AD5" s="60"/>
      <c r="AE5" s="60"/>
    </row>
    <row r="6" spans="1:32" s="17" customFormat="1" ht="24" customHeight="1" x14ac:dyDescent="0.2">
      <c r="A6" s="202" t="s">
        <v>1</v>
      </c>
      <c r="B6" s="202"/>
      <c r="C6" s="202"/>
      <c r="D6" s="210" t="s">
        <v>82</v>
      </c>
      <c r="E6" s="210"/>
      <c r="F6" s="210"/>
      <c r="G6" s="210"/>
      <c r="H6" s="210"/>
      <c r="I6" s="210"/>
      <c r="J6" s="210"/>
      <c r="K6" s="210"/>
      <c r="L6" s="210"/>
      <c r="M6" s="210"/>
      <c r="N6" s="77"/>
      <c r="P6" s="27" t="s">
        <v>30</v>
      </c>
      <c r="Q6" s="211" t="str">
        <f>IF(Q5=0," ",CHOOSE(WEEKDAY(Q5,2),"Понедельник","Вторник","Среда","Четверг","Пятница","Суббота","Воскресенье"))</f>
        <v>Понедельник</v>
      </c>
      <c r="R6" s="211"/>
      <c r="T6" s="212" t="s">
        <v>5</v>
      </c>
      <c r="U6" s="213"/>
      <c r="V6" s="214" t="s">
        <v>76</v>
      </c>
      <c r="W6" s="215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20" t="str">
        <f>IFERROR(VLOOKUP(DeliveryAddress,Table,3,0),1)</f>
        <v>1</v>
      </c>
      <c r="E7" s="221"/>
      <c r="F7" s="221"/>
      <c r="G7" s="221"/>
      <c r="H7" s="221"/>
      <c r="I7" s="221"/>
      <c r="J7" s="221"/>
      <c r="K7" s="221"/>
      <c r="L7" s="221"/>
      <c r="M7" s="222"/>
      <c r="N7" s="78"/>
      <c r="P7" s="29"/>
      <c r="Q7" s="49"/>
      <c r="R7" s="49"/>
      <c r="T7" s="212"/>
      <c r="U7" s="213"/>
      <c r="V7" s="216"/>
      <c r="W7" s="217"/>
      <c r="AB7" s="60"/>
      <c r="AC7" s="60"/>
      <c r="AD7" s="60"/>
      <c r="AE7" s="60"/>
    </row>
    <row r="8" spans="1:32" s="17" customFormat="1" ht="25.5" customHeight="1" x14ac:dyDescent="0.2">
      <c r="A8" s="223" t="s">
        <v>61</v>
      </c>
      <c r="B8" s="223"/>
      <c r="C8" s="223"/>
      <c r="D8" s="224" t="s">
        <v>83</v>
      </c>
      <c r="E8" s="224"/>
      <c r="F8" s="224"/>
      <c r="G8" s="224"/>
      <c r="H8" s="224"/>
      <c r="I8" s="224"/>
      <c r="J8" s="224"/>
      <c r="K8" s="224"/>
      <c r="L8" s="224"/>
      <c r="M8" s="224"/>
      <c r="N8" s="79"/>
      <c r="P8" s="27" t="s">
        <v>11</v>
      </c>
      <c r="Q8" s="225">
        <v>0.41666666666666669</v>
      </c>
      <c r="R8" s="225"/>
      <c r="T8" s="212"/>
      <c r="U8" s="213"/>
      <c r="V8" s="216"/>
      <c r="W8" s="217"/>
      <c r="AB8" s="60"/>
      <c r="AC8" s="60"/>
      <c r="AD8" s="60"/>
      <c r="AE8" s="60"/>
    </row>
    <row r="9" spans="1:32" s="17" customFormat="1" ht="39.950000000000003" customHeight="1" x14ac:dyDescent="0.2">
      <c r="A9" s="2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6"/>
      <c r="C9" s="226"/>
      <c r="D9" s="227" t="s">
        <v>49</v>
      </c>
      <c r="E9" s="228"/>
      <c r="F9" s="2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6"/>
      <c r="H9" s="229" t="str">
        <f>IF(AND($A$9="Тип доверенности/получателя при получении в адресе перегруза:",$D$9="Разовая доверенность"),"Введите ФИО","")</f>
        <v/>
      </c>
      <c r="I9" s="229"/>
      <c r="J9" s="2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9"/>
      <c r="L9" s="229"/>
      <c r="M9" s="229"/>
      <c r="N9" s="74"/>
      <c r="P9" s="31" t="s">
        <v>15</v>
      </c>
      <c r="Q9" s="230"/>
      <c r="R9" s="230"/>
      <c r="T9" s="212"/>
      <c r="U9" s="213"/>
      <c r="V9" s="218"/>
      <c r="W9" s="219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6"/>
      <c r="C10" s="226"/>
      <c r="D10" s="227"/>
      <c r="E10" s="228"/>
      <c r="F10" s="2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6"/>
      <c r="H10" s="231" t="str">
        <f>IFERROR(VLOOKUP($D$10,Proxy,2,FALSE),"")</f>
        <v/>
      </c>
      <c r="I10" s="231"/>
      <c r="J10" s="231"/>
      <c r="K10" s="231"/>
      <c r="L10" s="231"/>
      <c r="M10" s="231"/>
      <c r="N10" s="75"/>
      <c r="P10" s="31" t="s">
        <v>35</v>
      </c>
      <c r="Q10" s="232"/>
      <c r="R10" s="232"/>
      <c r="U10" s="29" t="s">
        <v>12</v>
      </c>
      <c r="V10" s="233" t="s">
        <v>77</v>
      </c>
      <c r="W10" s="2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35"/>
      <c r="R11" s="235"/>
      <c r="U11" s="29" t="s">
        <v>31</v>
      </c>
      <c r="V11" s="236" t="s">
        <v>58</v>
      </c>
      <c r="W11" s="2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37" t="s">
        <v>78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80"/>
      <c r="P12" s="27" t="s">
        <v>33</v>
      </c>
      <c r="Q12" s="225"/>
      <c r="R12" s="225"/>
      <c r="S12" s="28"/>
      <c r="T12"/>
      <c r="U12" s="29" t="s">
        <v>49</v>
      </c>
      <c r="V12" s="238"/>
      <c r="W12" s="238"/>
      <c r="X12"/>
      <c r="AB12" s="60"/>
      <c r="AC12" s="60"/>
      <c r="AD12" s="60"/>
      <c r="AE12" s="60"/>
    </row>
    <row r="13" spans="1:32" s="17" customFormat="1" ht="23.25" customHeight="1" x14ac:dyDescent="0.2">
      <c r="A13" s="237" t="s">
        <v>79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80"/>
      <c r="O13" s="31"/>
      <c r="P13" s="31" t="s">
        <v>34</v>
      </c>
      <c r="Q13" s="236"/>
      <c r="R13" s="2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37" t="s">
        <v>80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39" t="s">
        <v>81</v>
      </c>
      <c r="B15" s="239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81"/>
      <c r="O15"/>
      <c r="P15" s="240" t="s">
        <v>64</v>
      </c>
      <c r="Q15" s="240"/>
      <c r="R15" s="240"/>
      <c r="S15" s="240"/>
      <c r="T15" s="240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41"/>
      <c r="Q16" s="241"/>
      <c r="R16" s="241"/>
      <c r="S16" s="241"/>
      <c r="T16" s="2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43" t="s">
        <v>62</v>
      </c>
      <c r="B17" s="243" t="s">
        <v>52</v>
      </c>
      <c r="C17" s="244" t="s">
        <v>51</v>
      </c>
      <c r="D17" s="243" t="s">
        <v>53</v>
      </c>
      <c r="E17" s="243"/>
      <c r="F17" s="243" t="s">
        <v>24</v>
      </c>
      <c r="G17" s="243" t="s">
        <v>27</v>
      </c>
      <c r="H17" s="243" t="s">
        <v>25</v>
      </c>
      <c r="I17" s="243" t="s">
        <v>26</v>
      </c>
      <c r="J17" s="245" t="s">
        <v>16</v>
      </c>
      <c r="K17" s="245" t="s">
        <v>69</v>
      </c>
      <c r="L17" s="245" t="s">
        <v>71</v>
      </c>
      <c r="M17" s="245" t="s">
        <v>2</v>
      </c>
      <c r="N17" s="245" t="s">
        <v>70</v>
      </c>
      <c r="O17" s="243" t="s">
        <v>28</v>
      </c>
      <c r="P17" s="243" t="s">
        <v>17</v>
      </c>
      <c r="Q17" s="243"/>
      <c r="R17" s="243"/>
      <c r="S17" s="243"/>
      <c r="T17" s="243"/>
      <c r="U17" s="242" t="s">
        <v>59</v>
      </c>
      <c r="V17" s="243"/>
      <c r="W17" s="243" t="s">
        <v>6</v>
      </c>
      <c r="X17" s="243" t="s">
        <v>44</v>
      </c>
      <c r="Y17" s="260" t="s">
        <v>57</v>
      </c>
      <c r="Z17" s="243" t="s">
        <v>18</v>
      </c>
      <c r="AA17" s="262" t="s">
        <v>63</v>
      </c>
      <c r="AB17" s="262" t="s">
        <v>19</v>
      </c>
      <c r="AC17" s="263" t="s">
        <v>72</v>
      </c>
      <c r="AD17" s="265" t="s">
        <v>60</v>
      </c>
      <c r="AE17" s="266"/>
      <c r="AF17" s="267"/>
      <c r="AG17" s="271"/>
      <c r="BD17" s="247" t="s">
        <v>67</v>
      </c>
    </row>
    <row r="18" spans="1:68" ht="14.25" customHeight="1" x14ac:dyDescent="0.2">
      <c r="A18" s="243"/>
      <c r="B18" s="243"/>
      <c r="C18" s="244"/>
      <c r="D18" s="243"/>
      <c r="E18" s="243"/>
      <c r="F18" s="243" t="s">
        <v>20</v>
      </c>
      <c r="G18" s="243" t="s">
        <v>21</v>
      </c>
      <c r="H18" s="243" t="s">
        <v>22</v>
      </c>
      <c r="I18" s="243" t="s">
        <v>22</v>
      </c>
      <c r="J18" s="246"/>
      <c r="K18" s="246"/>
      <c r="L18" s="246"/>
      <c r="M18" s="246"/>
      <c r="N18" s="246"/>
      <c r="O18" s="243"/>
      <c r="P18" s="243"/>
      <c r="Q18" s="243"/>
      <c r="R18" s="243"/>
      <c r="S18" s="243"/>
      <c r="T18" s="243"/>
      <c r="U18" s="36" t="s">
        <v>47</v>
      </c>
      <c r="V18" s="36" t="s">
        <v>46</v>
      </c>
      <c r="W18" s="243"/>
      <c r="X18" s="243"/>
      <c r="Y18" s="261"/>
      <c r="Z18" s="243"/>
      <c r="AA18" s="262"/>
      <c r="AB18" s="262"/>
      <c r="AC18" s="264"/>
      <c r="AD18" s="268"/>
      <c r="AE18" s="269"/>
      <c r="AF18" s="270"/>
      <c r="AG18" s="271"/>
      <c r="BD18" s="247"/>
    </row>
    <row r="19" spans="1:68" ht="27.75" customHeight="1" x14ac:dyDescent="0.2">
      <c r="A19" s="248" t="s">
        <v>84</v>
      </c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  <c r="AA19" s="55"/>
      <c r="AB19" s="55"/>
      <c r="AC19" s="55"/>
    </row>
    <row r="20" spans="1:68" ht="16.5" customHeight="1" x14ac:dyDescent="0.25">
      <c r="A20" s="249" t="s">
        <v>84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66"/>
      <c r="AB20" s="66"/>
      <c r="AC20" s="83"/>
    </row>
    <row r="21" spans="1:68" ht="14.25" customHeight="1" x14ac:dyDescent="0.25">
      <c r="A21" s="250" t="s">
        <v>85</v>
      </c>
      <c r="B21" s="250"/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51">
        <v>4607111035752</v>
      </c>
      <c r="E22" s="25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53"/>
      <c r="R22" s="253"/>
      <c r="S22" s="253"/>
      <c r="T22" s="254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58"/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9"/>
      <c r="P23" s="255" t="s">
        <v>43</v>
      </c>
      <c r="Q23" s="256"/>
      <c r="R23" s="256"/>
      <c r="S23" s="256"/>
      <c r="T23" s="256"/>
      <c r="U23" s="256"/>
      <c r="V23" s="25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58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9"/>
      <c r="P24" s="255" t="s">
        <v>43</v>
      </c>
      <c r="Q24" s="256"/>
      <c r="R24" s="256"/>
      <c r="S24" s="256"/>
      <c r="T24" s="256"/>
      <c r="U24" s="256"/>
      <c r="V24" s="25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8" t="s">
        <v>48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55"/>
      <c r="AB25" s="55"/>
      <c r="AC25" s="55"/>
    </row>
    <row r="26" spans="1:68" ht="16.5" customHeight="1" x14ac:dyDescent="0.25">
      <c r="A26" s="249" t="s">
        <v>92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  <c r="AA26" s="66"/>
      <c r="AB26" s="66"/>
      <c r="AC26" s="83"/>
    </row>
    <row r="27" spans="1:68" ht="14.25" customHeight="1" x14ac:dyDescent="0.25">
      <c r="A27" s="250" t="s">
        <v>93</v>
      </c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51">
        <v>4607111036605</v>
      </c>
      <c r="E28" s="25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7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53"/>
      <c r="R28" s="253"/>
      <c r="S28" s="253"/>
      <c r="T28" s="254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51">
        <v>4607111036520</v>
      </c>
      <c r="E29" s="25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53"/>
      <c r="R29" s="253"/>
      <c r="S29" s="253"/>
      <c r="T29" s="254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51">
        <v>4607111036537</v>
      </c>
      <c r="E30" s="25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7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53"/>
      <c r="R30" s="253"/>
      <c r="S30" s="253"/>
      <c r="T30" s="254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4301132065</v>
      </c>
      <c r="D31" s="251">
        <v>4607111036599</v>
      </c>
      <c r="E31" s="25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53"/>
      <c r="R31" s="253"/>
      <c r="S31" s="253"/>
      <c r="T31" s="254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58"/>
      <c r="B32" s="258"/>
      <c r="C32" s="258"/>
      <c r="D32" s="258"/>
      <c r="E32" s="258"/>
      <c r="F32" s="258"/>
      <c r="G32" s="258"/>
      <c r="H32" s="258"/>
      <c r="I32" s="258"/>
      <c r="J32" s="258"/>
      <c r="K32" s="258"/>
      <c r="L32" s="258"/>
      <c r="M32" s="258"/>
      <c r="N32" s="258"/>
      <c r="O32" s="259"/>
      <c r="P32" s="255" t="s">
        <v>43</v>
      </c>
      <c r="Q32" s="256"/>
      <c r="R32" s="256"/>
      <c r="S32" s="256"/>
      <c r="T32" s="256"/>
      <c r="U32" s="256"/>
      <c r="V32" s="25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58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8"/>
      <c r="O33" s="259"/>
      <c r="P33" s="255" t="s">
        <v>43</v>
      </c>
      <c r="Q33" s="256"/>
      <c r="R33" s="256"/>
      <c r="S33" s="256"/>
      <c r="T33" s="256"/>
      <c r="U33" s="256"/>
      <c r="V33" s="25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9" t="s">
        <v>104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  <c r="AA34" s="66"/>
      <c r="AB34" s="66"/>
      <c r="AC34" s="83"/>
    </row>
    <row r="35" spans="1:68" ht="14.25" customHeight="1" x14ac:dyDescent="0.25">
      <c r="A35" s="250" t="s">
        <v>85</v>
      </c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51">
        <v>4607111036285</v>
      </c>
      <c r="E36" s="25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7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53"/>
      <c r="R36" s="253"/>
      <c r="S36" s="253"/>
      <c r="T36" s="254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51">
        <v>4607111036308</v>
      </c>
      <c r="E37" s="25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77" t="s">
        <v>109</v>
      </c>
      <c r="Q37" s="253"/>
      <c r="R37" s="253"/>
      <c r="S37" s="253"/>
      <c r="T37" s="254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51">
        <v>4607111036292</v>
      </c>
      <c r="E38" s="25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7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53"/>
      <c r="R38" s="253"/>
      <c r="S38" s="253"/>
      <c r="T38" s="254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58"/>
      <c r="B39" s="258"/>
      <c r="C39" s="258"/>
      <c r="D39" s="258"/>
      <c r="E39" s="258"/>
      <c r="F39" s="258"/>
      <c r="G39" s="258"/>
      <c r="H39" s="258"/>
      <c r="I39" s="258"/>
      <c r="J39" s="258"/>
      <c r="K39" s="258"/>
      <c r="L39" s="258"/>
      <c r="M39" s="258"/>
      <c r="N39" s="258"/>
      <c r="O39" s="259"/>
      <c r="P39" s="255" t="s">
        <v>43</v>
      </c>
      <c r="Q39" s="256"/>
      <c r="R39" s="256"/>
      <c r="S39" s="256"/>
      <c r="T39" s="256"/>
      <c r="U39" s="256"/>
      <c r="V39" s="25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58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9"/>
      <c r="P40" s="255" t="s">
        <v>43</v>
      </c>
      <c r="Q40" s="256"/>
      <c r="R40" s="256"/>
      <c r="S40" s="256"/>
      <c r="T40" s="256"/>
      <c r="U40" s="256"/>
      <c r="V40" s="25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9" t="s">
        <v>112</v>
      </c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  <c r="AA41" s="66"/>
      <c r="AB41" s="66"/>
      <c r="AC41" s="83"/>
    </row>
    <row r="42" spans="1:68" ht="14.25" customHeight="1" x14ac:dyDescent="0.25">
      <c r="A42" s="250" t="s">
        <v>113</v>
      </c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51">
        <v>4607111038951</v>
      </c>
      <c r="E43" s="25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7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53"/>
      <c r="R43" s="253"/>
      <c r="S43" s="253"/>
      <c r="T43" s="254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51">
        <v>4607111037596</v>
      </c>
      <c r="E44" s="25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8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53"/>
      <c r="R44" s="253"/>
      <c r="S44" s="253"/>
      <c r="T44" s="254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51">
        <v>4607111037053</v>
      </c>
      <c r="E45" s="25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53"/>
      <c r="R45" s="253"/>
      <c r="S45" s="253"/>
      <c r="T45" s="254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51">
        <v>4607111037060</v>
      </c>
      <c r="E46" s="25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8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53"/>
      <c r="R46" s="253"/>
      <c r="S46" s="253"/>
      <c r="T46" s="254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51">
        <v>4607111038968</v>
      </c>
      <c r="E47" s="251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28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53"/>
      <c r="R47" s="253"/>
      <c r="S47" s="253"/>
      <c r="T47" s="254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58"/>
      <c r="B48" s="258"/>
      <c r="C48" s="258"/>
      <c r="D48" s="258"/>
      <c r="E48" s="258"/>
      <c r="F48" s="258"/>
      <c r="G48" s="258"/>
      <c r="H48" s="258"/>
      <c r="I48" s="258"/>
      <c r="J48" s="258"/>
      <c r="K48" s="258"/>
      <c r="L48" s="258"/>
      <c r="M48" s="258"/>
      <c r="N48" s="258"/>
      <c r="O48" s="259"/>
      <c r="P48" s="255" t="s">
        <v>43</v>
      </c>
      <c r="Q48" s="256"/>
      <c r="R48" s="256"/>
      <c r="S48" s="256"/>
      <c r="T48" s="256"/>
      <c r="U48" s="256"/>
      <c r="V48" s="257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58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9"/>
      <c r="P49" s="255" t="s">
        <v>43</v>
      </c>
      <c r="Q49" s="256"/>
      <c r="R49" s="256"/>
      <c r="S49" s="256"/>
      <c r="T49" s="256"/>
      <c r="U49" s="256"/>
      <c r="V49" s="257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9" t="s">
        <v>125</v>
      </c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66"/>
      <c r="AB50" s="66"/>
      <c r="AC50" s="83"/>
    </row>
    <row r="51" spans="1:68" ht="14.25" customHeight="1" x14ac:dyDescent="0.25">
      <c r="A51" s="250" t="s">
        <v>85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4301070989</v>
      </c>
      <c r="D52" s="251">
        <v>4607111037190</v>
      </c>
      <c r="E52" s="251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8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53"/>
      <c r="R52" s="253"/>
      <c r="S52" s="253"/>
      <c r="T52" s="254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51">
        <v>4607111037183</v>
      </c>
      <c r="E53" s="251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53"/>
      <c r="R53" s="253"/>
      <c r="S53" s="253"/>
      <c r="T53" s="254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4301070970</v>
      </c>
      <c r="D54" s="251">
        <v>4607111037091</v>
      </c>
      <c r="E54" s="251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8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53"/>
      <c r="R54" s="253"/>
      <c r="S54" s="253"/>
      <c r="T54" s="254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4301070971</v>
      </c>
      <c r="D55" s="251">
        <v>4607111036902</v>
      </c>
      <c r="E55" s="251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53"/>
      <c r="R55" s="253"/>
      <c r="S55" s="253"/>
      <c r="T55" s="254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4301070969</v>
      </c>
      <c r="D56" s="251">
        <v>4607111036858</v>
      </c>
      <c r="E56" s="251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28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53"/>
      <c r="R56" s="253"/>
      <c r="S56" s="253"/>
      <c r="T56" s="254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136</v>
      </c>
      <c r="B57" s="64" t="s">
        <v>137</v>
      </c>
      <c r="C57" s="37">
        <v>4301070968</v>
      </c>
      <c r="D57" s="251">
        <v>4607111036889</v>
      </c>
      <c r="E57" s="251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28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53"/>
      <c r="R57" s="253"/>
      <c r="S57" s="253"/>
      <c r="T57" s="254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138</v>
      </c>
      <c r="B58" s="64" t="s">
        <v>139</v>
      </c>
      <c r="C58" s="37">
        <v>4301071047</v>
      </c>
      <c r="D58" s="251">
        <v>4607111039330</v>
      </c>
      <c r="E58" s="251"/>
      <c r="F58" s="63">
        <v>0.7</v>
      </c>
      <c r="G58" s="38">
        <v>10</v>
      </c>
      <c r="H58" s="63">
        <v>7</v>
      </c>
      <c r="I58" s="63">
        <v>7.3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2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53"/>
      <c r="R58" s="253"/>
      <c r="S58" s="253"/>
      <c r="T58" s="254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140</v>
      </c>
      <c r="B59" s="64" t="s">
        <v>141</v>
      </c>
      <c r="C59" s="37">
        <v>4301070947</v>
      </c>
      <c r="D59" s="251">
        <v>4607111037510</v>
      </c>
      <c r="E59" s="251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150</v>
      </c>
      <c r="P59" s="29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53"/>
      <c r="R59" s="253"/>
      <c r="S59" s="253"/>
      <c r="T59" s="254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58"/>
      <c r="B60" s="258"/>
      <c r="C60" s="258"/>
      <c r="D60" s="258"/>
      <c r="E60" s="258"/>
      <c r="F60" s="258"/>
      <c r="G60" s="258"/>
      <c r="H60" s="258"/>
      <c r="I60" s="258"/>
      <c r="J60" s="258"/>
      <c r="K60" s="258"/>
      <c r="L60" s="258"/>
      <c r="M60" s="258"/>
      <c r="N60" s="258"/>
      <c r="O60" s="259"/>
      <c r="P60" s="255" t="s">
        <v>43</v>
      </c>
      <c r="Q60" s="256"/>
      <c r="R60" s="256"/>
      <c r="S60" s="256"/>
      <c r="T60" s="256"/>
      <c r="U60" s="256"/>
      <c r="V60" s="257"/>
      <c r="W60" s="43" t="s">
        <v>42</v>
      </c>
      <c r="X60" s="44">
        <f>IFERROR(SUM(X52:X59),"0")</f>
        <v>0</v>
      </c>
      <c r="Y60" s="44">
        <f>IFERROR(SUM(Y52:Y59),"0")</f>
        <v>0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68"/>
      <c r="AB60" s="68"/>
      <c r="AC60" s="68"/>
    </row>
    <row r="61" spans="1:68" x14ac:dyDescent="0.2">
      <c r="A61" s="258"/>
      <c r="B61" s="258"/>
      <c r="C61" s="258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9"/>
      <c r="P61" s="255" t="s">
        <v>43</v>
      </c>
      <c r="Q61" s="256"/>
      <c r="R61" s="256"/>
      <c r="S61" s="256"/>
      <c r="T61" s="256"/>
      <c r="U61" s="256"/>
      <c r="V61" s="257"/>
      <c r="W61" s="43" t="s">
        <v>0</v>
      </c>
      <c r="X61" s="44">
        <f>IFERROR(SUMPRODUCT(X52:X59*H52:H59),"0")</f>
        <v>0</v>
      </c>
      <c r="Y61" s="44">
        <f>IFERROR(SUMPRODUCT(Y52:Y59*H52:H59),"0")</f>
        <v>0</v>
      </c>
      <c r="Z61" s="43"/>
      <c r="AA61" s="68"/>
      <c r="AB61" s="68"/>
      <c r="AC61" s="68"/>
    </row>
    <row r="62" spans="1:68" ht="16.5" customHeight="1" x14ac:dyDescent="0.25">
      <c r="A62" s="249" t="s">
        <v>142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66"/>
      <c r="AB62" s="66"/>
      <c r="AC62" s="83"/>
    </row>
    <row r="63" spans="1:68" ht="14.25" customHeight="1" x14ac:dyDescent="0.25">
      <c r="A63" s="250" t="s">
        <v>85</v>
      </c>
      <c r="B63" s="250"/>
      <c r="C63" s="250"/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67"/>
      <c r="AB63" s="67"/>
      <c r="AC63" s="84"/>
    </row>
    <row r="64" spans="1:68" ht="27" customHeight="1" x14ac:dyDescent="0.25">
      <c r="A64" s="64" t="s">
        <v>143</v>
      </c>
      <c r="B64" s="64" t="s">
        <v>144</v>
      </c>
      <c r="C64" s="37">
        <v>4301070977</v>
      </c>
      <c r="D64" s="251">
        <v>4607111037411</v>
      </c>
      <c r="E64" s="251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145</v>
      </c>
      <c r="L64" s="38" t="s">
        <v>90</v>
      </c>
      <c r="M64" s="39" t="s">
        <v>88</v>
      </c>
      <c r="N64" s="39"/>
      <c r="O64" s="38">
        <v>180</v>
      </c>
      <c r="P64" s="2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53"/>
      <c r="R64" s="253"/>
      <c r="S64" s="253"/>
      <c r="T64" s="254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customHeight="1" x14ac:dyDescent="0.25">
      <c r="A65" s="64" t="s">
        <v>146</v>
      </c>
      <c r="B65" s="64" t="s">
        <v>147</v>
      </c>
      <c r="C65" s="37">
        <v>4301070981</v>
      </c>
      <c r="D65" s="251">
        <v>4607111036728</v>
      </c>
      <c r="E65" s="251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89</v>
      </c>
      <c r="L65" s="38" t="s">
        <v>90</v>
      </c>
      <c r="M65" s="39" t="s">
        <v>88</v>
      </c>
      <c r="N65" s="39"/>
      <c r="O65" s="38">
        <v>180</v>
      </c>
      <c r="P65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53"/>
      <c r="R65" s="253"/>
      <c r="S65" s="253"/>
      <c r="T65" s="254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 t="s">
        <v>91</v>
      </c>
      <c r="AK65" s="87">
        <v>1</v>
      </c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x14ac:dyDescent="0.2">
      <c r="A66" s="258"/>
      <c r="B66" s="258"/>
      <c r="C66" s="258"/>
      <c r="D66" s="258"/>
      <c r="E66" s="258"/>
      <c r="F66" s="258"/>
      <c r="G66" s="258"/>
      <c r="H66" s="258"/>
      <c r="I66" s="258"/>
      <c r="J66" s="258"/>
      <c r="K66" s="258"/>
      <c r="L66" s="258"/>
      <c r="M66" s="258"/>
      <c r="N66" s="258"/>
      <c r="O66" s="259"/>
      <c r="P66" s="255" t="s">
        <v>43</v>
      </c>
      <c r="Q66" s="256"/>
      <c r="R66" s="256"/>
      <c r="S66" s="256"/>
      <c r="T66" s="256"/>
      <c r="U66" s="256"/>
      <c r="V66" s="257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x14ac:dyDescent="0.2">
      <c r="A67" s="258"/>
      <c r="B67" s="258"/>
      <c r="C67" s="258"/>
      <c r="D67" s="258"/>
      <c r="E67" s="258"/>
      <c r="F67" s="258"/>
      <c r="G67" s="258"/>
      <c r="H67" s="258"/>
      <c r="I67" s="258"/>
      <c r="J67" s="258"/>
      <c r="K67" s="258"/>
      <c r="L67" s="258"/>
      <c r="M67" s="258"/>
      <c r="N67" s="258"/>
      <c r="O67" s="259"/>
      <c r="P67" s="255" t="s">
        <v>43</v>
      </c>
      <c r="Q67" s="256"/>
      <c r="R67" s="256"/>
      <c r="S67" s="256"/>
      <c r="T67" s="256"/>
      <c r="U67" s="256"/>
      <c r="V67" s="257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customHeight="1" x14ac:dyDescent="0.25">
      <c r="A68" s="249" t="s">
        <v>148</v>
      </c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66"/>
      <c r="AB68" s="66"/>
      <c r="AC68" s="83"/>
    </row>
    <row r="69" spans="1:68" ht="14.25" customHeight="1" x14ac:dyDescent="0.25">
      <c r="A69" s="250" t="s">
        <v>149</v>
      </c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  <c r="AA69" s="67"/>
      <c r="AB69" s="67"/>
      <c r="AC69" s="84"/>
    </row>
    <row r="70" spans="1:68" ht="27" customHeight="1" x14ac:dyDescent="0.25">
      <c r="A70" s="64" t="s">
        <v>150</v>
      </c>
      <c r="B70" s="64" t="s">
        <v>151</v>
      </c>
      <c r="C70" s="37">
        <v>4301135271</v>
      </c>
      <c r="D70" s="251">
        <v>4607111033659</v>
      </c>
      <c r="E70" s="251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97</v>
      </c>
      <c r="L70" s="38" t="s">
        <v>90</v>
      </c>
      <c r="M70" s="39" t="s">
        <v>88</v>
      </c>
      <c r="N70" s="39"/>
      <c r="O70" s="38">
        <v>180</v>
      </c>
      <c r="P70" s="29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53"/>
      <c r="R70" s="253"/>
      <c r="S70" s="253"/>
      <c r="T70" s="254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1" t="s">
        <v>96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58"/>
      <c r="B71" s="258"/>
      <c r="C71" s="258"/>
      <c r="D71" s="258"/>
      <c r="E71" s="258"/>
      <c r="F71" s="258"/>
      <c r="G71" s="258"/>
      <c r="H71" s="258"/>
      <c r="I71" s="258"/>
      <c r="J71" s="258"/>
      <c r="K71" s="258"/>
      <c r="L71" s="258"/>
      <c r="M71" s="258"/>
      <c r="N71" s="258"/>
      <c r="O71" s="259"/>
      <c r="P71" s="255" t="s">
        <v>43</v>
      </c>
      <c r="Q71" s="256"/>
      <c r="R71" s="256"/>
      <c r="S71" s="256"/>
      <c r="T71" s="256"/>
      <c r="U71" s="256"/>
      <c r="V71" s="257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x14ac:dyDescent="0.2">
      <c r="A72" s="258"/>
      <c r="B72" s="258"/>
      <c r="C72" s="258"/>
      <c r="D72" s="258"/>
      <c r="E72" s="258"/>
      <c r="F72" s="258"/>
      <c r="G72" s="258"/>
      <c r="H72" s="258"/>
      <c r="I72" s="258"/>
      <c r="J72" s="258"/>
      <c r="K72" s="258"/>
      <c r="L72" s="258"/>
      <c r="M72" s="258"/>
      <c r="N72" s="258"/>
      <c r="O72" s="259"/>
      <c r="P72" s="255" t="s">
        <v>43</v>
      </c>
      <c r="Q72" s="256"/>
      <c r="R72" s="256"/>
      <c r="S72" s="256"/>
      <c r="T72" s="256"/>
      <c r="U72" s="256"/>
      <c r="V72" s="257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customHeight="1" x14ac:dyDescent="0.25">
      <c r="A73" s="249" t="s">
        <v>152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66"/>
      <c r="AB73" s="66"/>
      <c r="AC73" s="83"/>
    </row>
    <row r="74" spans="1:68" ht="14.25" customHeight="1" x14ac:dyDescent="0.25">
      <c r="A74" s="250" t="s">
        <v>153</v>
      </c>
      <c r="B74" s="250"/>
      <c r="C74" s="250"/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67"/>
      <c r="AB74" s="67"/>
      <c r="AC74" s="84"/>
    </row>
    <row r="75" spans="1:68" ht="27" customHeight="1" x14ac:dyDescent="0.25">
      <c r="A75" s="64" t="s">
        <v>154</v>
      </c>
      <c r="B75" s="64" t="s">
        <v>155</v>
      </c>
      <c r="C75" s="37">
        <v>4301131021</v>
      </c>
      <c r="D75" s="251">
        <v>4607111034137</v>
      </c>
      <c r="E75" s="251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29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53"/>
      <c r="R75" s="253"/>
      <c r="S75" s="253"/>
      <c r="T75" s="254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2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customHeight="1" x14ac:dyDescent="0.25">
      <c r="A76" s="64" t="s">
        <v>156</v>
      </c>
      <c r="B76" s="64" t="s">
        <v>157</v>
      </c>
      <c r="C76" s="37">
        <v>4301131022</v>
      </c>
      <c r="D76" s="251">
        <v>4607111034120</v>
      </c>
      <c r="E76" s="251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97</v>
      </c>
      <c r="L76" s="38" t="s">
        <v>90</v>
      </c>
      <c r="M76" s="39" t="s">
        <v>88</v>
      </c>
      <c r="N76" s="39"/>
      <c r="O76" s="38">
        <v>180</v>
      </c>
      <c r="P76" s="29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53"/>
      <c r="R76" s="253"/>
      <c r="S76" s="253"/>
      <c r="T76" s="254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 t="s">
        <v>91</v>
      </c>
      <c r="AK76" s="87">
        <v>1</v>
      </c>
      <c r="BB76" s="113" t="s">
        <v>96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x14ac:dyDescent="0.2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9"/>
      <c r="P77" s="255" t="s">
        <v>43</v>
      </c>
      <c r="Q77" s="256"/>
      <c r="R77" s="256"/>
      <c r="S77" s="256"/>
      <c r="T77" s="256"/>
      <c r="U77" s="256"/>
      <c r="V77" s="257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x14ac:dyDescent="0.2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9"/>
      <c r="P78" s="255" t="s">
        <v>43</v>
      </c>
      <c r="Q78" s="256"/>
      <c r="R78" s="256"/>
      <c r="S78" s="256"/>
      <c r="T78" s="256"/>
      <c r="U78" s="256"/>
      <c r="V78" s="257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customHeight="1" x14ac:dyDescent="0.25">
      <c r="A79" s="249" t="s">
        <v>158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  <c r="AA79" s="66"/>
      <c r="AB79" s="66"/>
      <c r="AC79" s="83"/>
    </row>
    <row r="80" spans="1:68" ht="14.25" customHeight="1" x14ac:dyDescent="0.25">
      <c r="A80" s="250" t="s">
        <v>149</v>
      </c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67"/>
      <c r="AB80" s="67"/>
      <c r="AC80" s="84"/>
    </row>
    <row r="81" spans="1:68" ht="27" customHeight="1" x14ac:dyDescent="0.25">
      <c r="A81" s="64" t="s">
        <v>159</v>
      </c>
      <c r="B81" s="64" t="s">
        <v>160</v>
      </c>
      <c r="C81" s="37">
        <v>4301135285</v>
      </c>
      <c r="D81" s="251">
        <v>4607111036407</v>
      </c>
      <c r="E81" s="251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29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53"/>
      <c r="R81" s="253"/>
      <c r="S81" s="253"/>
      <c r="T81" s="254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4" t="s">
        <v>96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27" customHeight="1" x14ac:dyDescent="0.25">
      <c r="A82" s="64" t="s">
        <v>161</v>
      </c>
      <c r="B82" s="64" t="s">
        <v>162</v>
      </c>
      <c r="C82" s="37">
        <v>4301135286</v>
      </c>
      <c r="D82" s="251">
        <v>4607111033628</v>
      </c>
      <c r="E82" s="25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97</v>
      </c>
      <c r="L82" s="38" t="s">
        <v>90</v>
      </c>
      <c r="M82" s="39" t="s">
        <v>88</v>
      </c>
      <c r="N82" s="39"/>
      <c r="O82" s="38">
        <v>180</v>
      </c>
      <c r="P82" s="29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53"/>
      <c r="R82" s="253"/>
      <c r="S82" s="253"/>
      <c r="T82" s="254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91</v>
      </c>
      <c r="AK82" s="87">
        <v>1</v>
      </c>
      <c r="BB82" s="115" t="s">
        <v>96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4301135292</v>
      </c>
      <c r="D83" s="251">
        <v>4607111033451</v>
      </c>
      <c r="E83" s="251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97</v>
      </c>
      <c r="L83" s="38" t="s">
        <v>90</v>
      </c>
      <c r="M83" s="39" t="s">
        <v>88</v>
      </c>
      <c r="N83" s="39"/>
      <c r="O83" s="38">
        <v>180</v>
      </c>
      <c r="P83" s="29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53"/>
      <c r="R83" s="253"/>
      <c r="S83" s="253"/>
      <c r="T83" s="254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91</v>
      </c>
      <c r="AK83" s="87">
        <v>1</v>
      </c>
      <c r="BB83" s="116" t="s">
        <v>96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165</v>
      </c>
      <c r="B84" s="64" t="s">
        <v>166</v>
      </c>
      <c r="C84" s="37">
        <v>4301135295</v>
      </c>
      <c r="D84" s="251">
        <v>4607111035141</v>
      </c>
      <c r="E84" s="251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30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53"/>
      <c r="R84" s="253"/>
      <c r="S84" s="253"/>
      <c r="T84" s="254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4301135296</v>
      </c>
      <c r="D85" s="251">
        <v>4607111033444</v>
      </c>
      <c r="E85" s="251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0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53"/>
      <c r="R85" s="253"/>
      <c r="S85" s="253"/>
      <c r="T85" s="254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169</v>
      </c>
      <c r="B86" s="64" t="s">
        <v>170</v>
      </c>
      <c r="C86" s="37">
        <v>4301135290</v>
      </c>
      <c r="D86" s="251">
        <v>4607111035028</v>
      </c>
      <c r="E86" s="251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0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53"/>
      <c r="R86" s="253"/>
      <c r="S86" s="253"/>
      <c r="T86" s="254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x14ac:dyDescent="0.2">
      <c r="A87" s="258"/>
      <c r="B87" s="258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9"/>
      <c r="P87" s="255" t="s">
        <v>43</v>
      </c>
      <c r="Q87" s="256"/>
      <c r="R87" s="256"/>
      <c r="S87" s="256"/>
      <c r="T87" s="256"/>
      <c r="U87" s="256"/>
      <c r="V87" s="257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x14ac:dyDescent="0.2">
      <c r="A88" s="258"/>
      <c r="B88" s="258"/>
      <c r="C88" s="258"/>
      <c r="D88" s="258"/>
      <c r="E88" s="258"/>
      <c r="F88" s="258"/>
      <c r="G88" s="258"/>
      <c r="H88" s="258"/>
      <c r="I88" s="258"/>
      <c r="J88" s="258"/>
      <c r="K88" s="258"/>
      <c r="L88" s="258"/>
      <c r="M88" s="258"/>
      <c r="N88" s="258"/>
      <c r="O88" s="259"/>
      <c r="P88" s="255" t="s">
        <v>43</v>
      </c>
      <c r="Q88" s="256"/>
      <c r="R88" s="256"/>
      <c r="S88" s="256"/>
      <c r="T88" s="256"/>
      <c r="U88" s="256"/>
      <c r="V88" s="257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customHeight="1" x14ac:dyDescent="0.25">
      <c r="A89" s="249" t="s">
        <v>171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66"/>
      <c r="AB89" s="66"/>
      <c r="AC89" s="83"/>
    </row>
    <row r="90" spans="1:68" ht="14.25" customHeight="1" x14ac:dyDescent="0.25">
      <c r="A90" s="250" t="s">
        <v>172</v>
      </c>
      <c r="B90" s="250"/>
      <c r="C90" s="250"/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67"/>
      <c r="AB90" s="67"/>
      <c r="AC90" s="84"/>
    </row>
    <row r="91" spans="1:68" ht="27" customHeight="1" x14ac:dyDescent="0.25">
      <c r="A91" s="64" t="s">
        <v>173</v>
      </c>
      <c r="B91" s="64" t="s">
        <v>174</v>
      </c>
      <c r="C91" s="37">
        <v>4301136042</v>
      </c>
      <c r="D91" s="251">
        <v>4607025784012</v>
      </c>
      <c r="E91" s="251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30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53"/>
      <c r="R91" s="253"/>
      <c r="S91" s="253"/>
      <c r="T91" s="254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0" t="s">
        <v>96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customHeight="1" x14ac:dyDescent="0.25">
      <c r="A92" s="64" t="s">
        <v>175</v>
      </c>
      <c r="B92" s="64" t="s">
        <v>176</v>
      </c>
      <c r="C92" s="37">
        <v>4301136040</v>
      </c>
      <c r="D92" s="251">
        <v>4607025784319</v>
      </c>
      <c r="E92" s="251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97</v>
      </c>
      <c r="L92" s="38" t="s">
        <v>90</v>
      </c>
      <c r="M92" s="39" t="s">
        <v>88</v>
      </c>
      <c r="N92" s="39"/>
      <c r="O92" s="38">
        <v>180</v>
      </c>
      <c r="P92" s="30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53"/>
      <c r="R92" s="253"/>
      <c r="S92" s="253"/>
      <c r="T92" s="254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 t="s">
        <v>91</v>
      </c>
      <c r="AK92" s="87">
        <v>1</v>
      </c>
      <c r="BB92" s="121" t="s">
        <v>96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customHeight="1" x14ac:dyDescent="0.25">
      <c r="A93" s="64" t="s">
        <v>177</v>
      </c>
      <c r="B93" s="64" t="s">
        <v>178</v>
      </c>
      <c r="C93" s="37">
        <v>4301136039</v>
      </c>
      <c r="D93" s="251">
        <v>4607111035370</v>
      </c>
      <c r="E93" s="251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89</v>
      </c>
      <c r="L93" s="38" t="s">
        <v>90</v>
      </c>
      <c r="M93" s="39" t="s">
        <v>88</v>
      </c>
      <c r="N93" s="39"/>
      <c r="O93" s="38">
        <v>180</v>
      </c>
      <c r="P93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53"/>
      <c r="R93" s="253"/>
      <c r="S93" s="253"/>
      <c r="T93" s="254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 t="s">
        <v>91</v>
      </c>
      <c r="AK93" s="87">
        <v>1</v>
      </c>
      <c r="BB93" s="122" t="s">
        <v>96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x14ac:dyDescent="0.2">
      <c r="A94" s="258"/>
      <c r="B94" s="258"/>
      <c r="C94" s="258"/>
      <c r="D94" s="258"/>
      <c r="E94" s="258"/>
      <c r="F94" s="258"/>
      <c r="G94" s="258"/>
      <c r="H94" s="258"/>
      <c r="I94" s="258"/>
      <c r="J94" s="258"/>
      <c r="K94" s="258"/>
      <c r="L94" s="258"/>
      <c r="M94" s="258"/>
      <c r="N94" s="258"/>
      <c r="O94" s="259"/>
      <c r="P94" s="255" t="s">
        <v>43</v>
      </c>
      <c r="Q94" s="256"/>
      <c r="R94" s="256"/>
      <c r="S94" s="256"/>
      <c r="T94" s="256"/>
      <c r="U94" s="256"/>
      <c r="V94" s="257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x14ac:dyDescent="0.2">
      <c r="A95" s="258"/>
      <c r="B95" s="258"/>
      <c r="C95" s="258"/>
      <c r="D95" s="258"/>
      <c r="E95" s="258"/>
      <c r="F95" s="258"/>
      <c r="G95" s="258"/>
      <c r="H95" s="258"/>
      <c r="I95" s="258"/>
      <c r="J95" s="258"/>
      <c r="K95" s="258"/>
      <c r="L95" s="258"/>
      <c r="M95" s="258"/>
      <c r="N95" s="258"/>
      <c r="O95" s="259"/>
      <c r="P95" s="255" t="s">
        <v>43</v>
      </c>
      <c r="Q95" s="256"/>
      <c r="R95" s="256"/>
      <c r="S95" s="256"/>
      <c r="T95" s="256"/>
      <c r="U95" s="256"/>
      <c r="V95" s="257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customHeight="1" x14ac:dyDescent="0.25">
      <c r="A96" s="249" t="s">
        <v>179</v>
      </c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  <c r="AA96" s="66"/>
      <c r="AB96" s="66"/>
      <c r="AC96" s="83"/>
    </row>
    <row r="97" spans="1:68" ht="14.25" customHeight="1" x14ac:dyDescent="0.25">
      <c r="A97" s="250" t="s">
        <v>85</v>
      </c>
      <c r="B97" s="250"/>
      <c r="C97" s="250"/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  <c r="AA97" s="67"/>
      <c r="AB97" s="67"/>
      <c r="AC97" s="84"/>
    </row>
    <row r="98" spans="1:68" ht="27" customHeight="1" x14ac:dyDescent="0.25">
      <c r="A98" s="64" t="s">
        <v>180</v>
      </c>
      <c r="B98" s="64" t="s">
        <v>181</v>
      </c>
      <c r="C98" s="37">
        <v>4301070975</v>
      </c>
      <c r="D98" s="251">
        <v>4607111033970</v>
      </c>
      <c r="E98" s="251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30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53"/>
      <c r="R98" s="253"/>
      <c r="S98" s="253"/>
      <c r="T98" s="254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ref="Y98:Y105" si="12">IFERROR(IF(X98="","",X98),"")</f>
        <v>0</v>
      </c>
      <c r="Z98" s="42">
        <f t="shared" ref="Z98:Z105" si="13"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3" t="s">
        <v>73</v>
      </c>
      <c r="BM98" s="82">
        <f t="shared" ref="BM98:BM105" si="14">IFERROR(X98*I98,"0")</f>
        <v>0</v>
      </c>
      <c r="BN98" s="82">
        <f t="shared" ref="BN98:BN105" si="15">IFERROR(Y98*I98,"0")</f>
        <v>0</v>
      </c>
      <c r="BO98" s="82">
        <f t="shared" ref="BO98:BO105" si="16">IFERROR(X98/J98,"0")</f>
        <v>0</v>
      </c>
      <c r="BP98" s="82">
        <f t="shared" ref="BP98:BP105" si="17">IFERROR(Y98/J98,"0")</f>
        <v>0</v>
      </c>
    </row>
    <row r="99" spans="1:68" ht="27" customHeight="1" x14ac:dyDescent="0.25">
      <c r="A99" s="64" t="s">
        <v>182</v>
      </c>
      <c r="B99" s="64" t="s">
        <v>183</v>
      </c>
      <c r="C99" s="37">
        <v>4301070976</v>
      </c>
      <c r="D99" s="251">
        <v>4607111034144</v>
      </c>
      <c r="E99" s="251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89</v>
      </c>
      <c r="L99" s="38" t="s">
        <v>90</v>
      </c>
      <c r="M99" s="39" t="s">
        <v>88</v>
      </c>
      <c r="N99" s="39"/>
      <c r="O99" s="38">
        <v>180</v>
      </c>
      <c r="P99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53"/>
      <c r="R99" s="253"/>
      <c r="S99" s="253"/>
      <c r="T99" s="254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91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184</v>
      </c>
      <c r="B100" s="64" t="s">
        <v>185</v>
      </c>
      <c r="C100" s="37">
        <v>4301071038</v>
      </c>
      <c r="D100" s="251">
        <v>4607111039248</v>
      </c>
      <c r="E100" s="251"/>
      <c r="F100" s="63">
        <v>0.7</v>
      </c>
      <c r="G100" s="38">
        <v>10</v>
      </c>
      <c r="H100" s="63">
        <v>7</v>
      </c>
      <c r="I100" s="63">
        <v>7.3</v>
      </c>
      <c r="J100" s="38">
        <v>84</v>
      </c>
      <c r="K100" s="38" t="s">
        <v>89</v>
      </c>
      <c r="L100" s="38" t="s">
        <v>90</v>
      </c>
      <c r="M100" s="39" t="s">
        <v>88</v>
      </c>
      <c r="N100" s="39"/>
      <c r="O100" s="38">
        <v>180</v>
      </c>
      <c r="P100" s="30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53"/>
      <c r="R100" s="253"/>
      <c r="S100" s="253"/>
      <c r="T100" s="254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91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186</v>
      </c>
      <c r="B101" s="64" t="s">
        <v>187</v>
      </c>
      <c r="C101" s="37">
        <v>4301070973</v>
      </c>
      <c r="D101" s="251">
        <v>4607111033987</v>
      </c>
      <c r="E101" s="251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89</v>
      </c>
      <c r="L101" s="38" t="s">
        <v>90</v>
      </c>
      <c r="M101" s="39" t="s">
        <v>88</v>
      </c>
      <c r="N101" s="39"/>
      <c r="O101" s="38">
        <v>180</v>
      </c>
      <c r="P101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53"/>
      <c r="R101" s="253"/>
      <c r="S101" s="253"/>
      <c r="T101" s="254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91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188</v>
      </c>
      <c r="B102" s="64" t="s">
        <v>189</v>
      </c>
      <c r="C102" s="37">
        <v>4301071049</v>
      </c>
      <c r="D102" s="251">
        <v>4607111039293</v>
      </c>
      <c r="E102" s="251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31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53"/>
      <c r="R102" s="253"/>
      <c r="S102" s="253"/>
      <c r="T102" s="254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190</v>
      </c>
      <c r="B103" s="64" t="s">
        <v>191</v>
      </c>
      <c r="C103" s="37">
        <v>4301070974</v>
      </c>
      <c r="D103" s="251">
        <v>4607111034151</v>
      </c>
      <c r="E103" s="251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1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53"/>
      <c r="R103" s="253"/>
      <c r="S103" s="253"/>
      <c r="T103" s="254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192</v>
      </c>
      <c r="B104" s="64" t="s">
        <v>193</v>
      </c>
      <c r="C104" s="37">
        <v>4301071039</v>
      </c>
      <c r="D104" s="251">
        <v>4607111039279</v>
      </c>
      <c r="E104" s="251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1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53"/>
      <c r="R104" s="253"/>
      <c r="S104" s="253"/>
      <c r="T104" s="254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194</v>
      </c>
      <c r="B105" s="64" t="s">
        <v>195</v>
      </c>
      <c r="C105" s="37">
        <v>4301070945</v>
      </c>
      <c r="D105" s="251">
        <v>4607111037435</v>
      </c>
      <c r="E105" s="251"/>
      <c r="F105" s="63">
        <v>0.8</v>
      </c>
      <c r="G105" s="38">
        <v>8</v>
      </c>
      <c r="H105" s="63">
        <v>6.4</v>
      </c>
      <c r="I105" s="63">
        <v>6.6859999999999999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150</v>
      </c>
      <c r="P105" s="31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53"/>
      <c r="R105" s="253"/>
      <c r="S105" s="253"/>
      <c r="T105" s="254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x14ac:dyDescent="0.2">
      <c r="A106" s="258"/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9"/>
      <c r="P106" s="255" t="s">
        <v>43</v>
      </c>
      <c r="Q106" s="256"/>
      <c r="R106" s="256"/>
      <c r="S106" s="256"/>
      <c r="T106" s="256"/>
      <c r="U106" s="256"/>
      <c r="V106" s="257"/>
      <c r="W106" s="43" t="s">
        <v>42</v>
      </c>
      <c r="X106" s="44">
        <f>IFERROR(SUM(X98:X105),"0")</f>
        <v>0</v>
      </c>
      <c r="Y106" s="44">
        <f>IFERROR(SUM(Y98:Y105),"0")</f>
        <v>0</v>
      </c>
      <c r="Z106" s="4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258"/>
      <c r="B107" s="258"/>
      <c r="C107" s="258"/>
      <c r="D107" s="258"/>
      <c r="E107" s="258"/>
      <c r="F107" s="258"/>
      <c r="G107" s="258"/>
      <c r="H107" s="258"/>
      <c r="I107" s="258"/>
      <c r="J107" s="258"/>
      <c r="K107" s="258"/>
      <c r="L107" s="258"/>
      <c r="M107" s="258"/>
      <c r="N107" s="258"/>
      <c r="O107" s="259"/>
      <c r="P107" s="255" t="s">
        <v>43</v>
      </c>
      <c r="Q107" s="256"/>
      <c r="R107" s="256"/>
      <c r="S107" s="256"/>
      <c r="T107" s="256"/>
      <c r="U107" s="256"/>
      <c r="V107" s="257"/>
      <c r="W107" s="43" t="s">
        <v>0</v>
      </c>
      <c r="X107" s="44">
        <f>IFERROR(SUMPRODUCT(X98:X105*H98:H105),"0")</f>
        <v>0</v>
      </c>
      <c r="Y107" s="44">
        <f>IFERROR(SUMPRODUCT(Y98:Y105*H98:H105),"0")</f>
        <v>0</v>
      </c>
      <c r="Z107" s="43"/>
      <c r="AA107" s="68"/>
      <c r="AB107" s="68"/>
      <c r="AC107" s="68"/>
    </row>
    <row r="108" spans="1:68" ht="16.5" customHeight="1" x14ac:dyDescent="0.25">
      <c r="A108" s="249" t="s">
        <v>196</v>
      </c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  <c r="AA108" s="66"/>
      <c r="AB108" s="66"/>
      <c r="AC108" s="83"/>
    </row>
    <row r="109" spans="1:68" ht="14.25" customHeight="1" x14ac:dyDescent="0.25">
      <c r="A109" s="250" t="s">
        <v>149</v>
      </c>
      <c r="B109" s="250"/>
      <c r="C109" s="250"/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  <c r="AA109" s="67"/>
      <c r="AB109" s="67"/>
      <c r="AC109" s="84"/>
    </row>
    <row r="110" spans="1:68" ht="27" customHeight="1" x14ac:dyDescent="0.25">
      <c r="A110" s="64" t="s">
        <v>197</v>
      </c>
      <c r="B110" s="64" t="s">
        <v>198</v>
      </c>
      <c r="C110" s="37">
        <v>4301135289</v>
      </c>
      <c r="D110" s="251">
        <v>4607111034014</v>
      </c>
      <c r="E110" s="251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97</v>
      </c>
      <c r="L110" s="38" t="s">
        <v>90</v>
      </c>
      <c r="M110" s="39" t="s">
        <v>88</v>
      </c>
      <c r="N110" s="39"/>
      <c r="O110" s="38">
        <v>180</v>
      </c>
      <c r="P110" s="31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53"/>
      <c r="R110" s="253"/>
      <c r="S110" s="253"/>
      <c r="T110" s="254"/>
      <c r="U110" s="40" t="s">
        <v>49</v>
      </c>
      <c r="V110" s="40" t="s">
        <v>49</v>
      </c>
      <c r="W110" s="41" t="s">
        <v>42</v>
      </c>
      <c r="X110" s="59">
        <v>0</v>
      </c>
      <c r="Y110" s="56">
        <f>IFERROR(IF(X110="","",X110),"")</f>
        <v>0</v>
      </c>
      <c r="Z110" s="42">
        <f>IFERROR(IF(X110="","",X110*0.01788),"")</f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1" t="s">
        <v>96</v>
      </c>
      <c r="BM110" s="82">
        <f>IFERROR(X110*I110,"0")</f>
        <v>0</v>
      </c>
      <c r="BN110" s="82">
        <f>IFERROR(Y110*I110,"0")</f>
        <v>0</v>
      </c>
      <c r="BO110" s="82">
        <f>IFERROR(X110/J110,"0")</f>
        <v>0</v>
      </c>
      <c r="BP110" s="82">
        <f>IFERROR(Y110/J110,"0")</f>
        <v>0</v>
      </c>
    </row>
    <row r="111" spans="1:68" ht="27" customHeight="1" x14ac:dyDescent="0.25">
      <c r="A111" s="64" t="s">
        <v>199</v>
      </c>
      <c r="B111" s="64" t="s">
        <v>200</v>
      </c>
      <c r="C111" s="37">
        <v>4301135299</v>
      </c>
      <c r="D111" s="251">
        <v>4607111033994</v>
      </c>
      <c r="E111" s="251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97</v>
      </c>
      <c r="L111" s="38" t="s">
        <v>90</v>
      </c>
      <c r="M111" s="39" t="s">
        <v>88</v>
      </c>
      <c r="N111" s="39"/>
      <c r="O111" s="38">
        <v>180</v>
      </c>
      <c r="P111" s="31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53"/>
      <c r="R111" s="253"/>
      <c r="S111" s="253"/>
      <c r="T111" s="254"/>
      <c r="U111" s="40" t="s">
        <v>49</v>
      </c>
      <c r="V111" s="40" t="s">
        <v>49</v>
      </c>
      <c r="W111" s="41" t="s">
        <v>42</v>
      </c>
      <c r="X111" s="59">
        <v>0</v>
      </c>
      <c r="Y111" s="56">
        <f>IFERROR(IF(X111="","",X111),"")</f>
        <v>0</v>
      </c>
      <c r="Z111" s="42">
        <f>IFERROR(IF(X111="","",X111*0.01788),"")</f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2" t="s">
        <v>96</v>
      </c>
      <c r="BM111" s="82">
        <f>IFERROR(X111*I111,"0")</f>
        <v>0</v>
      </c>
      <c r="BN111" s="82">
        <f>IFERROR(Y111*I111,"0")</f>
        <v>0</v>
      </c>
      <c r="BO111" s="82">
        <f>IFERROR(X111/J111,"0")</f>
        <v>0</v>
      </c>
      <c r="BP111" s="82">
        <f>IFERROR(Y111/J111,"0")</f>
        <v>0</v>
      </c>
    </row>
    <row r="112" spans="1:68" x14ac:dyDescent="0.2">
      <c r="A112" s="258"/>
      <c r="B112" s="258"/>
      <c r="C112" s="258"/>
      <c r="D112" s="258"/>
      <c r="E112" s="258"/>
      <c r="F112" s="258"/>
      <c r="G112" s="258"/>
      <c r="H112" s="258"/>
      <c r="I112" s="258"/>
      <c r="J112" s="258"/>
      <c r="K112" s="258"/>
      <c r="L112" s="258"/>
      <c r="M112" s="258"/>
      <c r="N112" s="258"/>
      <c r="O112" s="259"/>
      <c r="P112" s="255" t="s">
        <v>43</v>
      </c>
      <c r="Q112" s="256"/>
      <c r="R112" s="256"/>
      <c r="S112" s="256"/>
      <c r="T112" s="256"/>
      <c r="U112" s="256"/>
      <c r="V112" s="257"/>
      <c r="W112" s="43" t="s">
        <v>42</v>
      </c>
      <c r="X112" s="44">
        <f>IFERROR(SUM(X110:X111),"0")</f>
        <v>0</v>
      </c>
      <c r="Y112" s="44">
        <f>IFERROR(SUM(Y110:Y111),"0")</f>
        <v>0</v>
      </c>
      <c r="Z112" s="44">
        <f>IFERROR(IF(Z110="",0,Z110),"0")+IFERROR(IF(Z111="",0,Z111),"0")</f>
        <v>0</v>
      </c>
      <c r="AA112" s="68"/>
      <c r="AB112" s="68"/>
      <c r="AC112" s="68"/>
    </row>
    <row r="113" spans="1:68" x14ac:dyDescent="0.2">
      <c r="A113" s="258"/>
      <c r="B113" s="258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8"/>
      <c r="N113" s="258"/>
      <c r="O113" s="259"/>
      <c r="P113" s="255" t="s">
        <v>43</v>
      </c>
      <c r="Q113" s="256"/>
      <c r="R113" s="256"/>
      <c r="S113" s="256"/>
      <c r="T113" s="256"/>
      <c r="U113" s="256"/>
      <c r="V113" s="257"/>
      <c r="W113" s="43" t="s">
        <v>0</v>
      </c>
      <c r="X113" s="44">
        <f>IFERROR(SUMPRODUCT(X110:X111*H110:H111),"0")</f>
        <v>0</v>
      </c>
      <c r="Y113" s="44">
        <f>IFERROR(SUMPRODUCT(Y110:Y111*H110:H111),"0")</f>
        <v>0</v>
      </c>
      <c r="Z113" s="43"/>
      <c r="AA113" s="68"/>
      <c r="AB113" s="68"/>
      <c r="AC113" s="68"/>
    </row>
    <row r="114" spans="1:68" ht="16.5" customHeight="1" x14ac:dyDescent="0.25">
      <c r="A114" s="249" t="s">
        <v>201</v>
      </c>
      <c r="B114" s="249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  <c r="AA114" s="66"/>
      <c r="AB114" s="66"/>
      <c r="AC114" s="83"/>
    </row>
    <row r="115" spans="1:68" ht="14.25" customHeight="1" x14ac:dyDescent="0.25">
      <c r="A115" s="250" t="s">
        <v>149</v>
      </c>
      <c r="B115" s="250"/>
      <c r="C115" s="250"/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  <c r="AA115" s="67"/>
      <c r="AB115" s="67"/>
      <c r="AC115" s="84"/>
    </row>
    <row r="116" spans="1:68" ht="27" customHeight="1" x14ac:dyDescent="0.25">
      <c r="A116" s="64" t="s">
        <v>202</v>
      </c>
      <c r="B116" s="64" t="s">
        <v>203</v>
      </c>
      <c r="C116" s="37">
        <v>4301135311</v>
      </c>
      <c r="D116" s="251">
        <v>4607111039095</v>
      </c>
      <c r="E116" s="251"/>
      <c r="F116" s="63">
        <v>0.25</v>
      </c>
      <c r="G116" s="38">
        <v>12</v>
      </c>
      <c r="H116" s="63">
        <v>3</v>
      </c>
      <c r="I116" s="63">
        <v>3.7480000000000002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53"/>
      <c r="R116" s="253"/>
      <c r="S116" s="253"/>
      <c r="T116" s="254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3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customHeight="1" x14ac:dyDescent="0.25">
      <c r="A117" s="64" t="s">
        <v>204</v>
      </c>
      <c r="B117" s="64" t="s">
        <v>205</v>
      </c>
      <c r="C117" s="37">
        <v>4301135282</v>
      </c>
      <c r="D117" s="251">
        <v>4607111034199</v>
      </c>
      <c r="E117" s="251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3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53"/>
      <c r="R117" s="253"/>
      <c r="S117" s="253"/>
      <c r="T117" s="254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4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x14ac:dyDescent="0.2">
      <c r="A118" s="258"/>
      <c r="B118" s="258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8"/>
      <c r="N118" s="258"/>
      <c r="O118" s="259"/>
      <c r="P118" s="255" t="s">
        <v>43</v>
      </c>
      <c r="Q118" s="256"/>
      <c r="R118" s="256"/>
      <c r="S118" s="256"/>
      <c r="T118" s="256"/>
      <c r="U118" s="256"/>
      <c r="V118" s="257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x14ac:dyDescent="0.2">
      <c r="A119" s="258"/>
      <c r="B119" s="258"/>
      <c r="C119" s="258"/>
      <c r="D119" s="258"/>
      <c r="E119" s="258"/>
      <c r="F119" s="258"/>
      <c r="G119" s="258"/>
      <c r="H119" s="258"/>
      <c r="I119" s="258"/>
      <c r="J119" s="258"/>
      <c r="K119" s="258"/>
      <c r="L119" s="258"/>
      <c r="M119" s="258"/>
      <c r="N119" s="258"/>
      <c r="O119" s="259"/>
      <c r="P119" s="255" t="s">
        <v>43</v>
      </c>
      <c r="Q119" s="256"/>
      <c r="R119" s="256"/>
      <c r="S119" s="256"/>
      <c r="T119" s="256"/>
      <c r="U119" s="256"/>
      <c r="V119" s="257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customHeight="1" x14ac:dyDescent="0.25">
      <c r="A120" s="249" t="s">
        <v>206</v>
      </c>
      <c r="B120" s="249"/>
      <c r="C120" s="249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249"/>
      <c r="AA120" s="66"/>
      <c r="AB120" s="66"/>
      <c r="AC120" s="83"/>
    </row>
    <row r="121" spans="1:68" ht="14.25" customHeight="1" x14ac:dyDescent="0.25">
      <c r="A121" s="250" t="s">
        <v>149</v>
      </c>
      <c r="B121" s="250"/>
      <c r="C121" s="250"/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  <c r="AA121" s="67"/>
      <c r="AB121" s="67"/>
      <c r="AC121" s="84"/>
    </row>
    <row r="122" spans="1:68" ht="27" customHeight="1" x14ac:dyDescent="0.25">
      <c r="A122" s="64" t="s">
        <v>207</v>
      </c>
      <c r="B122" s="64" t="s">
        <v>208</v>
      </c>
      <c r="C122" s="37">
        <v>4301135275</v>
      </c>
      <c r="D122" s="251">
        <v>4607111034380</v>
      </c>
      <c r="E122" s="251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53"/>
      <c r="R122" s="253"/>
      <c r="S122" s="253"/>
      <c r="T122" s="254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5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customHeight="1" x14ac:dyDescent="0.25">
      <c r="A123" s="64" t="s">
        <v>209</v>
      </c>
      <c r="B123" s="64" t="s">
        <v>210</v>
      </c>
      <c r="C123" s="37">
        <v>4301135277</v>
      </c>
      <c r="D123" s="251">
        <v>4607111034397</v>
      </c>
      <c r="E123" s="251"/>
      <c r="F123" s="63">
        <v>0.25</v>
      </c>
      <c r="G123" s="38">
        <v>12</v>
      </c>
      <c r="H123" s="63">
        <v>3</v>
      </c>
      <c r="I123" s="63">
        <v>3.28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31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53"/>
      <c r="R123" s="253"/>
      <c r="S123" s="253"/>
      <c r="T123" s="254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36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x14ac:dyDescent="0.2">
      <c r="A124" s="258"/>
      <c r="B124" s="258"/>
      <c r="C124" s="258"/>
      <c r="D124" s="258"/>
      <c r="E124" s="258"/>
      <c r="F124" s="258"/>
      <c r="G124" s="258"/>
      <c r="H124" s="258"/>
      <c r="I124" s="258"/>
      <c r="J124" s="258"/>
      <c r="K124" s="258"/>
      <c r="L124" s="258"/>
      <c r="M124" s="258"/>
      <c r="N124" s="258"/>
      <c r="O124" s="259"/>
      <c r="P124" s="255" t="s">
        <v>43</v>
      </c>
      <c r="Q124" s="256"/>
      <c r="R124" s="256"/>
      <c r="S124" s="256"/>
      <c r="T124" s="256"/>
      <c r="U124" s="256"/>
      <c r="V124" s="257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x14ac:dyDescent="0.2">
      <c r="A125" s="258"/>
      <c r="B125" s="258"/>
      <c r="C125" s="258"/>
      <c r="D125" s="258"/>
      <c r="E125" s="258"/>
      <c r="F125" s="258"/>
      <c r="G125" s="258"/>
      <c r="H125" s="258"/>
      <c r="I125" s="258"/>
      <c r="J125" s="258"/>
      <c r="K125" s="258"/>
      <c r="L125" s="258"/>
      <c r="M125" s="258"/>
      <c r="N125" s="258"/>
      <c r="O125" s="259"/>
      <c r="P125" s="255" t="s">
        <v>43</v>
      </c>
      <c r="Q125" s="256"/>
      <c r="R125" s="256"/>
      <c r="S125" s="256"/>
      <c r="T125" s="256"/>
      <c r="U125" s="256"/>
      <c r="V125" s="257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customHeight="1" x14ac:dyDescent="0.25">
      <c r="A126" s="249" t="s">
        <v>211</v>
      </c>
      <c r="B126" s="249"/>
      <c r="C126" s="249"/>
      <c r="D126" s="249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  <c r="AA126" s="66"/>
      <c r="AB126" s="66"/>
      <c r="AC126" s="83"/>
    </row>
    <row r="127" spans="1:68" ht="14.25" customHeight="1" x14ac:dyDescent="0.25">
      <c r="A127" s="250" t="s">
        <v>149</v>
      </c>
      <c r="B127" s="250"/>
      <c r="C127" s="250"/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  <c r="AA127" s="67"/>
      <c r="AB127" s="67"/>
      <c r="AC127" s="84"/>
    </row>
    <row r="128" spans="1:68" ht="27" customHeight="1" x14ac:dyDescent="0.25">
      <c r="A128" s="64" t="s">
        <v>212</v>
      </c>
      <c r="B128" s="64" t="s">
        <v>213</v>
      </c>
      <c r="C128" s="37">
        <v>4301135279</v>
      </c>
      <c r="D128" s="251">
        <v>4607111035806</v>
      </c>
      <c r="E128" s="251"/>
      <c r="F128" s="63">
        <v>0.25</v>
      </c>
      <c r="G128" s="38">
        <v>12</v>
      </c>
      <c r="H128" s="63">
        <v>3</v>
      </c>
      <c r="I128" s="63">
        <v>3.7035999999999998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2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53"/>
      <c r="R128" s="253"/>
      <c r="S128" s="253"/>
      <c r="T128" s="254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37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x14ac:dyDescent="0.2">
      <c r="A129" s="258"/>
      <c r="B129" s="258"/>
      <c r="C129" s="258"/>
      <c r="D129" s="258"/>
      <c r="E129" s="258"/>
      <c r="F129" s="258"/>
      <c r="G129" s="258"/>
      <c r="H129" s="258"/>
      <c r="I129" s="258"/>
      <c r="J129" s="258"/>
      <c r="K129" s="258"/>
      <c r="L129" s="258"/>
      <c r="M129" s="258"/>
      <c r="N129" s="258"/>
      <c r="O129" s="259"/>
      <c r="P129" s="255" t="s">
        <v>43</v>
      </c>
      <c r="Q129" s="256"/>
      <c r="R129" s="256"/>
      <c r="S129" s="256"/>
      <c r="T129" s="256"/>
      <c r="U129" s="256"/>
      <c r="V129" s="257"/>
      <c r="W129" s="43" t="s">
        <v>42</v>
      </c>
      <c r="X129" s="44">
        <f>IFERROR(SUM(X128:X128),"0")</f>
        <v>0</v>
      </c>
      <c r="Y129" s="44">
        <f>IFERROR(SUM(Y128:Y128),"0")</f>
        <v>0</v>
      </c>
      <c r="Z129" s="44">
        <f>IFERROR(IF(Z128="",0,Z128),"0")</f>
        <v>0</v>
      </c>
      <c r="AA129" s="68"/>
      <c r="AB129" s="68"/>
      <c r="AC129" s="68"/>
    </row>
    <row r="130" spans="1:68" x14ac:dyDescent="0.2">
      <c r="A130" s="258"/>
      <c r="B130" s="258"/>
      <c r="C130" s="258"/>
      <c r="D130" s="258"/>
      <c r="E130" s="258"/>
      <c r="F130" s="258"/>
      <c r="G130" s="258"/>
      <c r="H130" s="258"/>
      <c r="I130" s="258"/>
      <c r="J130" s="258"/>
      <c r="K130" s="258"/>
      <c r="L130" s="258"/>
      <c r="M130" s="258"/>
      <c r="N130" s="258"/>
      <c r="O130" s="259"/>
      <c r="P130" s="255" t="s">
        <v>43</v>
      </c>
      <c r="Q130" s="256"/>
      <c r="R130" s="256"/>
      <c r="S130" s="256"/>
      <c r="T130" s="256"/>
      <c r="U130" s="256"/>
      <c r="V130" s="257"/>
      <c r="W130" s="43" t="s">
        <v>0</v>
      </c>
      <c r="X130" s="44">
        <f>IFERROR(SUMPRODUCT(X128:X128*H128:H128),"0")</f>
        <v>0</v>
      </c>
      <c r="Y130" s="44">
        <f>IFERROR(SUMPRODUCT(Y128:Y128*H128:H128),"0")</f>
        <v>0</v>
      </c>
      <c r="Z130" s="43"/>
      <c r="AA130" s="68"/>
      <c r="AB130" s="68"/>
      <c r="AC130" s="68"/>
    </row>
    <row r="131" spans="1:68" ht="16.5" customHeight="1" x14ac:dyDescent="0.25">
      <c r="A131" s="249" t="s">
        <v>214</v>
      </c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249"/>
      <c r="AA131" s="66"/>
      <c r="AB131" s="66"/>
      <c r="AC131" s="83"/>
    </row>
    <row r="132" spans="1:68" ht="14.25" customHeight="1" x14ac:dyDescent="0.25">
      <c r="A132" s="250" t="s">
        <v>215</v>
      </c>
      <c r="B132" s="250"/>
      <c r="C132" s="250"/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  <c r="AA132" s="67"/>
      <c r="AB132" s="67"/>
      <c r="AC132" s="84"/>
    </row>
    <row r="133" spans="1:68" ht="27" customHeight="1" x14ac:dyDescent="0.25">
      <c r="A133" s="64" t="s">
        <v>216</v>
      </c>
      <c r="B133" s="64" t="s">
        <v>217</v>
      </c>
      <c r="C133" s="37">
        <v>4301071054</v>
      </c>
      <c r="D133" s="251">
        <v>4607111035639</v>
      </c>
      <c r="E133" s="251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219</v>
      </c>
      <c r="L133" s="38" t="s">
        <v>90</v>
      </c>
      <c r="M133" s="39" t="s">
        <v>88</v>
      </c>
      <c r="N133" s="39"/>
      <c r="O133" s="38">
        <v>180</v>
      </c>
      <c r="P133" s="321" t="s">
        <v>218</v>
      </c>
      <c r="Q133" s="253"/>
      <c r="R133" s="253"/>
      <c r="S133" s="253"/>
      <c r="T133" s="254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IFERROR(IF(X133="","",X133*0.01157),"")</f>
        <v>0</v>
      </c>
      <c r="AA133" s="69" t="s">
        <v>49</v>
      </c>
      <c r="AB133" s="70" t="s">
        <v>49</v>
      </c>
      <c r="AC133" s="85"/>
      <c r="AG133" s="82"/>
      <c r="AJ133" s="87" t="s">
        <v>91</v>
      </c>
      <c r="AK133" s="87">
        <v>1</v>
      </c>
      <c r="BB133" s="138" t="s">
        <v>96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customHeight="1" x14ac:dyDescent="0.25">
      <c r="A134" s="64" t="s">
        <v>220</v>
      </c>
      <c r="B134" s="64" t="s">
        <v>221</v>
      </c>
      <c r="C134" s="37">
        <v>4301135540</v>
      </c>
      <c r="D134" s="251">
        <v>4607111035646</v>
      </c>
      <c r="E134" s="251"/>
      <c r="F134" s="63">
        <v>0.2</v>
      </c>
      <c r="G134" s="38">
        <v>8</v>
      </c>
      <c r="H134" s="63">
        <v>1.6</v>
      </c>
      <c r="I134" s="63">
        <v>2.12</v>
      </c>
      <c r="J134" s="38">
        <v>72</v>
      </c>
      <c r="K134" s="38" t="s">
        <v>219</v>
      </c>
      <c r="L134" s="38" t="s">
        <v>90</v>
      </c>
      <c r="M134" s="39" t="s">
        <v>88</v>
      </c>
      <c r="N134" s="39"/>
      <c r="O134" s="38">
        <v>180</v>
      </c>
      <c r="P134" s="3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53"/>
      <c r="R134" s="253"/>
      <c r="S134" s="253"/>
      <c r="T134" s="254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IFERROR(IF(X134="","",X134*0.01157),"")</f>
        <v>0</v>
      </c>
      <c r="AA134" s="69" t="s">
        <v>49</v>
      </c>
      <c r="AB134" s="70" t="s">
        <v>49</v>
      </c>
      <c r="AC134" s="85"/>
      <c r="AG134" s="82"/>
      <c r="AJ134" s="87" t="s">
        <v>91</v>
      </c>
      <c r="AK134" s="87">
        <v>1</v>
      </c>
      <c r="BB134" s="139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58"/>
      <c r="B135" s="258"/>
      <c r="C135" s="258"/>
      <c r="D135" s="258"/>
      <c r="E135" s="258"/>
      <c r="F135" s="258"/>
      <c r="G135" s="258"/>
      <c r="H135" s="258"/>
      <c r="I135" s="258"/>
      <c r="J135" s="258"/>
      <c r="K135" s="258"/>
      <c r="L135" s="258"/>
      <c r="M135" s="258"/>
      <c r="N135" s="258"/>
      <c r="O135" s="259"/>
      <c r="P135" s="255" t="s">
        <v>43</v>
      </c>
      <c r="Q135" s="256"/>
      <c r="R135" s="256"/>
      <c r="S135" s="256"/>
      <c r="T135" s="256"/>
      <c r="U135" s="256"/>
      <c r="V135" s="257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x14ac:dyDescent="0.2">
      <c r="A136" s="258"/>
      <c r="B136" s="258"/>
      <c r="C136" s="258"/>
      <c r="D136" s="258"/>
      <c r="E136" s="258"/>
      <c r="F136" s="258"/>
      <c r="G136" s="258"/>
      <c r="H136" s="258"/>
      <c r="I136" s="258"/>
      <c r="J136" s="258"/>
      <c r="K136" s="258"/>
      <c r="L136" s="258"/>
      <c r="M136" s="258"/>
      <c r="N136" s="258"/>
      <c r="O136" s="259"/>
      <c r="P136" s="255" t="s">
        <v>43</v>
      </c>
      <c r="Q136" s="256"/>
      <c r="R136" s="256"/>
      <c r="S136" s="256"/>
      <c r="T136" s="256"/>
      <c r="U136" s="256"/>
      <c r="V136" s="257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customHeight="1" x14ac:dyDescent="0.25">
      <c r="A137" s="249" t="s">
        <v>222</v>
      </c>
      <c r="B137" s="24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49"/>
      <c r="Z137" s="249"/>
      <c r="AA137" s="66"/>
      <c r="AB137" s="66"/>
      <c r="AC137" s="83"/>
    </row>
    <row r="138" spans="1:68" ht="14.25" customHeight="1" x14ac:dyDescent="0.25">
      <c r="A138" s="250" t="s">
        <v>149</v>
      </c>
      <c r="B138" s="250"/>
      <c r="C138" s="250"/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  <c r="AA138" s="67"/>
      <c r="AB138" s="67"/>
      <c r="AC138" s="84"/>
    </row>
    <row r="139" spans="1:68" ht="27" customHeight="1" x14ac:dyDescent="0.25">
      <c r="A139" s="64" t="s">
        <v>223</v>
      </c>
      <c r="B139" s="64" t="s">
        <v>224</v>
      </c>
      <c r="C139" s="37">
        <v>4301135281</v>
      </c>
      <c r="D139" s="251">
        <v>4607111036568</v>
      </c>
      <c r="E139" s="251"/>
      <c r="F139" s="63">
        <v>0.28000000000000003</v>
      </c>
      <c r="G139" s="38">
        <v>6</v>
      </c>
      <c r="H139" s="63">
        <v>1.68</v>
      </c>
      <c r="I139" s="63">
        <v>2.1017999999999999</v>
      </c>
      <c r="J139" s="38">
        <v>126</v>
      </c>
      <c r="K139" s="38" t="s">
        <v>97</v>
      </c>
      <c r="L139" s="38" t="s">
        <v>90</v>
      </c>
      <c r="M139" s="39" t="s">
        <v>88</v>
      </c>
      <c r="N139" s="39"/>
      <c r="O139" s="38">
        <v>180</v>
      </c>
      <c r="P139" s="32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53"/>
      <c r="R139" s="253"/>
      <c r="S139" s="253"/>
      <c r="T139" s="254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IFERROR(IF(X139="","",X139*0.00936),"")</f>
        <v>0</v>
      </c>
      <c r="AA139" s="69" t="s">
        <v>49</v>
      </c>
      <c r="AB139" s="70" t="s">
        <v>49</v>
      </c>
      <c r="AC139" s="85"/>
      <c r="AG139" s="82"/>
      <c r="AJ139" s="87" t="s">
        <v>91</v>
      </c>
      <c r="AK139" s="87">
        <v>1</v>
      </c>
      <c r="BB139" s="140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x14ac:dyDescent="0.2">
      <c r="A140" s="258"/>
      <c r="B140" s="258"/>
      <c r="C140" s="258"/>
      <c r="D140" s="258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9"/>
      <c r="P140" s="255" t="s">
        <v>43</v>
      </c>
      <c r="Q140" s="256"/>
      <c r="R140" s="256"/>
      <c r="S140" s="256"/>
      <c r="T140" s="256"/>
      <c r="U140" s="256"/>
      <c r="V140" s="257"/>
      <c r="W140" s="43" t="s">
        <v>42</v>
      </c>
      <c r="X140" s="44">
        <f>IFERROR(SUM(X139:X139),"0")</f>
        <v>0</v>
      </c>
      <c r="Y140" s="44">
        <f>IFERROR(SUM(Y139:Y139),"0")</f>
        <v>0</v>
      </c>
      <c r="Z140" s="44">
        <f>IFERROR(IF(Z139="",0,Z139),"0")</f>
        <v>0</v>
      </c>
      <c r="AA140" s="68"/>
      <c r="AB140" s="68"/>
      <c r="AC140" s="68"/>
    </row>
    <row r="141" spans="1:68" x14ac:dyDescent="0.2">
      <c r="A141" s="258"/>
      <c r="B141" s="258"/>
      <c r="C141" s="258"/>
      <c r="D141" s="258"/>
      <c r="E141" s="258"/>
      <c r="F141" s="258"/>
      <c r="G141" s="258"/>
      <c r="H141" s="258"/>
      <c r="I141" s="258"/>
      <c r="J141" s="258"/>
      <c r="K141" s="258"/>
      <c r="L141" s="258"/>
      <c r="M141" s="258"/>
      <c r="N141" s="258"/>
      <c r="O141" s="259"/>
      <c r="P141" s="255" t="s">
        <v>43</v>
      </c>
      <c r="Q141" s="256"/>
      <c r="R141" s="256"/>
      <c r="S141" s="256"/>
      <c r="T141" s="256"/>
      <c r="U141" s="256"/>
      <c r="V141" s="257"/>
      <c r="W141" s="43" t="s">
        <v>0</v>
      </c>
      <c r="X141" s="44">
        <f>IFERROR(SUMPRODUCT(X139:X139*H139:H139),"0")</f>
        <v>0</v>
      </c>
      <c r="Y141" s="44">
        <f>IFERROR(SUMPRODUCT(Y139:Y139*H139:H139),"0")</f>
        <v>0</v>
      </c>
      <c r="Z141" s="43"/>
      <c r="AA141" s="68"/>
      <c r="AB141" s="68"/>
      <c r="AC141" s="68"/>
    </row>
    <row r="142" spans="1:68" ht="27.75" customHeight="1" x14ac:dyDescent="0.2">
      <c r="A142" s="248" t="s">
        <v>225</v>
      </c>
      <c r="B142" s="248"/>
      <c r="C142" s="248"/>
      <c r="D142" s="248"/>
      <c r="E142" s="248"/>
      <c r="F142" s="248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  <c r="AA142" s="55"/>
      <c r="AB142" s="55"/>
      <c r="AC142" s="55"/>
    </row>
    <row r="143" spans="1:68" ht="16.5" customHeight="1" x14ac:dyDescent="0.25">
      <c r="A143" s="249" t="s">
        <v>226</v>
      </c>
      <c r="B143" s="24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  <c r="AA143" s="66"/>
      <c r="AB143" s="66"/>
      <c r="AC143" s="83"/>
    </row>
    <row r="144" spans="1:68" ht="14.25" customHeight="1" x14ac:dyDescent="0.25">
      <c r="A144" s="250" t="s">
        <v>149</v>
      </c>
      <c r="B144" s="250"/>
      <c r="C144" s="250"/>
      <c r="D144" s="250"/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  <c r="AA144" s="67"/>
      <c r="AB144" s="67"/>
      <c r="AC144" s="84"/>
    </row>
    <row r="145" spans="1:68" ht="27" customHeight="1" x14ac:dyDescent="0.25">
      <c r="A145" s="64" t="s">
        <v>227</v>
      </c>
      <c r="B145" s="64" t="s">
        <v>228</v>
      </c>
      <c r="C145" s="37">
        <v>4301135317</v>
      </c>
      <c r="D145" s="251">
        <v>4607111039057</v>
      </c>
      <c r="E145" s="251"/>
      <c r="F145" s="63">
        <v>1.8</v>
      </c>
      <c r="G145" s="38">
        <v>1</v>
      </c>
      <c r="H145" s="63">
        <v>1.8</v>
      </c>
      <c r="I145" s="63">
        <v>1.9</v>
      </c>
      <c r="J145" s="38">
        <v>234</v>
      </c>
      <c r="K145" s="38" t="s">
        <v>145</v>
      </c>
      <c r="L145" s="38" t="s">
        <v>90</v>
      </c>
      <c r="M145" s="39" t="s">
        <v>88</v>
      </c>
      <c r="N145" s="39"/>
      <c r="O145" s="38">
        <v>180</v>
      </c>
      <c r="P145" s="324" t="s">
        <v>229</v>
      </c>
      <c r="Q145" s="253"/>
      <c r="R145" s="253"/>
      <c r="S145" s="253"/>
      <c r="T145" s="254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IFERROR(IF(X145="","",X145*0.00502),"")</f>
        <v>0</v>
      </c>
      <c r="AA145" s="69" t="s">
        <v>49</v>
      </c>
      <c r="AB145" s="70" t="s">
        <v>49</v>
      </c>
      <c r="AC145" s="85"/>
      <c r="AG145" s="82"/>
      <c r="AJ145" s="87" t="s">
        <v>91</v>
      </c>
      <c r="AK145" s="87">
        <v>1</v>
      </c>
      <c r="BB145" s="141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58"/>
      <c r="B146" s="258"/>
      <c r="C146" s="258"/>
      <c r="D146" s="258"/>
      <c r="E146" s="258"/>
      <c r="F146" s="258"/>
      <c r="G146" s="258"/>
      <c r="H146" s="258"/>
      <c r="I146" s="258"/>
      <c r="J146" s="258"/>
      <c r="K146" s="258"/>
      <c r="L146" s="258"/>
      <c r="M146" s="258"/>
      <c r="N146" s="258"/>
      <c r="O146" s="259"/>
      <c r="P146" s="255" t="s">
        <v>43</v>
      </c>
      <c r="Q146" s="256"/>
      <c r="R146" s="256"/>
      <c r="S146" s="256"/>
      <c r="T146" s="256"/>
      <c r="U146" s="256"/>
      <c r="V146" s="257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x14ac:dyDescent="0.2">
      <c r="A147" s="258"/>
      <c r="B147" s="258"/>
      <c r="C147" s="258"/>
      <c r="D147" s="258"/>
      <c r="E147" s="258"/>
      <c r="F147" s="258"/>
      <c r="G147" s="258"/>
      <c r="H147" s="258"/>
      <c r="I147" s="258"/>
      <c r="J147" s="258"/>
      <c r="K147" s="258"/>
      <c r="L147" s="258"/>
      <c r="M147" s="258"/>
      <c r="N147" s="258"/>
      <c r="O147" s="259"/>
      <c r="P147" s="255" t="s">
        <v>43</v>
      </c>
      <c r="Q147" s="256"/>
      <c r="R147" s="256"/>
      <c r="S147" s="256"/>
      <c r="T147" s="256"/>
      <c r="U147" s="256"/>
      <c r="V147" s="257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16.5" customHeight="1" x14ac:dyDescent="0.25">
      <c r="A148" s="249" t="s">
        <v>230</v>
      </c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66"/>
      <c r="AB148" s="66"/>
      <c r="AC148" s="83"/>
    </row>
    <row r="149" spans="1:68" ht="14.25" customHeight="1" x14ac:dyDescent="0.25">
      <c r="A149" s="250" t="s">
        <v>85</v>
      </c>
      <c r="B149" s="250"/>
      <c r="C149" s="250"/>
      <c r="D149" s="250"/>
      <c r="E149" s="250"/>
      <c r="F149" s="250"/>
      <c r="G149" s="250"/>
      <c r="H149" s="250"/>
      <c r="I149" s="250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  <c r="AA149" s="67"/>
      <c r="AB149" s="67"/>
      <c r="AC149" s="84"/>
    </row>
    <row r="150" spans="1:68" ht="16.5" customHeight="1" x14ac:dyDescent="0.25">
      <c r="A150" s="64" t="s">
        <v>231</v>
      </c>
      <c r="B150" s="64" t="s">
        <v>232</v>
      </c>
      <c r="C150" s="37">
        <v>4301071062</v>
      </c>
      <c r="D150" s="251">
        <v>4607111036384</v>
      </c>
      <c r="E150" s="251"/>
      <c r="F150" s="63">
        <v>5</v>
      </c>
      <c r="G150" s="38">
        <v>1</v>
      </c>
      <c r="H150" s="63">
        <v>5</v>
      </c>
      <c r="I150" s="63">
        <v>5.2106000000000003</v>
      </c>
      <c r="J150" s="38">
        <v>144</v>
      </c>
      <c r="K150" s="38" t="s">
        <v>89</v>
      </c>
      <c r="L150" s="38" t="s">
        <v>90</v>
      </c>
      <c r="M150" s="39" t="s">
        <v>88</v>
      </c>
      <c r="N150" s="39"/>
      <c r="O150" s="38">
        <v>180</v>
      </c>
      <c r="P150" s="325" t="s">
        <v>233</v>
      </c>
      <c r="Q150" s="253"/>
      <c r="R150" s="253"/>
      <c r="S150" s="253"/>
      <c r="T150" s="254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IFERROR(IF(X150="","",X150*0.00866),"")</f>
        <v>0</v>
      </c>
      <c r="AA150" s="69" t="s">
        <v>49</v>
      </c>
      <c r="AB150" s="70" t="s">
        <v>49</v>
      </c>
      <c r="AC150" s="85"/>
      <c r="AG150" s="82"/>
      <c r="AJ150" s="87" t="s">
        <v>91</v>
      </c>
      <c r="AK150" s="87">
        <v>1</v>
      </c>
      <c r="BB150" s="142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ht="16.5" customHeight="1" x14ac:dyDescent="0.25">
      <c r="A151" s="64" t="s">
        <v>234</v>
      </c>
      <c r="B151" s="64" t="s">
        <v>235</v>
      </c>
      <c r="C151" s="37">
        <v>4301070956</v>
      </c>
      <c r="D151" s="251">
        <v>4640242180250</v>
      </c>
      <c r="E151" s="251"/>
      <c r="F151" s="63">
        <v>5</v>
      </c>
      <c r="G151" s="38">
        <v>1</v>
      </c>
      <c r="H151" s="63">
        <v>5</v>
      </c>
      <c r="I151" s="63">
        <v>5.2131999999999996</v>
      </c>
      <c r="J151" s="38">
        <v>144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326" t="s">
        <v>236</v>
      </c>
      <c r="Q151" s="253"/>
      <c r="R151" s="253"/>
      <c r="S151" s="253"/>
      <c r="T151" s="254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 t="s">
        <v>91</v>
      </c>
      <c r="AK151" s="87">
        <v>1</v>
      </c>
      <c r="BB151" s="143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237</v>
      </c>
      <c r="B152" s="64" t="s">
        <v>238</v>
      </c>
      <c r="C152" s="37">
        <v>4301071050</v>
      </c>
      <c r="D152" s="251">
        <v>4607111036216</v>
      </c>
      <c r="E152" s="251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327" t="s">
        <v>239</v>
      </c>
      <c r="Q152" s="253"/>
      <c r="R152" s="253"/>
      <c r="S152" s="253"/>
      <c r="T152" s="254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4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customHeight="1" x14ac:dyDescent="0.25">
      <c r="A153" s="64" t="s">
        <v>240</v>
      </c>
      <c r="B153" s="64" t="s">
        <v>241</v>
      </c>
      <c r="C153" s="37">
        <v>4301071027</v>
      </c>
      <c r="D153" s="251">
        <v>4607111036278</v>
      </c>
      <c r="E153" s="251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8" t="s">
        <v>89</v>
      </c>
      <c r="L153" s="38" t="s">
        <v>90</v>
      </c>
      <c r="M153" s="39" t="s">
        <v>88</v>
      </c>
      <c r="N153" s="39"/>
      <c r="O153" s="38">
        <v>180</v>
      </c>
      <c r="P153" s="328" t="s">
        <v>242</v>
      </c>
      <c r="Q153" s="253"/>
      <c r="R153" s="253"/>
      <c r="S153" s="253"/>
      <c r="T153" s="254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IFERROR(IF(X153="","",X153*0.0155),"")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5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58"/>
      <c r="B154" s="258"/>
      <c r="C154" s="258"/>
      <c r="D154" s="258"/>
      <c r="E154" s="258"/>
      <c r="F154" s="258"/>
      <c r="G154" s="258"/>
      <c r="H154" s="258"/>
      <c r="I154" s="258"/>
      <c r="J154" s="258"/>
      <c r="K154" s="258"/>
      <c r="L154" s="258"/>
      <c r="M154" s="258"/>
      <c r="N154" s="258"/>
      <c r="O154" s="259"/>
      <c r="P154" s="255" t="s">
        <v>43</v>
      </c>
      <c r="Q154" s="256"/>
      <c r="R154" s="256"/>
      <c r="S154" s="256"/>
      <c r="T154" s="256"/>
      <c r="U154" s="256"/>
      <c r="V154" s="257"/>
      <c r="W154" s="43" t="s">
        <v>42</v>
      </c>
      <c r="X154" s="44">
        <f>IFERROR(SUM(X150:X153),"0")</f>
        <v>0</v>
      </c>
      <c r="Y154" s="44">
        <f>IFERROR(SUM(Y150:Y153),"0")</f>
        <v>0</v>
      </c>
      <c r="Z154" s="44">
        <f>IFERROR(IF(Z150="",0,Z150),"0")+IFERROR(IF(Z151="",0,Z151),"0")+IFERROR(IF(Z152="",0,Z152),"0")+IFERROR(IF(Z153="",0,Z153),"0")</f>
        <v>0</v>
      </c>
      <c r="AA154" s="68"/>
      <c r="AB154" s="68"/>
      <c r="AC154" s="68"/>
    </row>
    <row r="155" spans="1:68" x14ac:dyDescent="0.2">
      <c r="A155" s="258"/>
      <c r="B155" s="258"/>
      <c r="C155" s="258"/>
      <c r="D155" s="258"/>
      <c r="E155" s="258"/>
      <c r="F155" s="258"/>
      <c r="G155" s="258"/>
      <c r="H155" s="258"/>
      <c r="I155" s="258"/>
      <c r="J155" s="258"/>
      <c r="K155" s="258"/>
      <c r="L155" s="258"/>
      <c r="M155" s="258"/>
      <c r="N155" s="258"/>
      <c r="O155" s="259"/>
      <c r="P155" s="255" t="s">
        <v>43</v>
      </c>
      <c r="Q155" s="256"/>
      <c r="R155" s="256"/>
      <c r="S155" s="256"/>
      <c r="T155" s="256"/>
      <c r="U155" s="256"/>
      <c r="V155" s="257"/>
      <c r="W155" s="43" t="s">
        <v>0</v>
      </c>
      <c r="X155" s="44">
        <f>IFERROR(SUMPRODUCT(X150:X153*H150:H153),"0")</f>
        <v>0</v>
      </c>
      <c r="Y155" s="44">
        <f>IFERROR(SUMPRODUCT(Y150:Y153*H150:H153),"0")</f>
        <v>0</v>
      </c>
      <c r="Z155" s="43"/>
      <c r="AA155" s="68"/>
      <c r="AB155" s="68"/>
      <c r="AC155" s="68"/>
    </row>
    <row r="156" spans="1:68" ht="14.25" customHeight="1" x14ac:dyDescent="0.25">
      <c r="A156" s="250" t="s">
        <v>243</v>
      </c>
      <c r="B156" s="250"/>
      <c r="C156" s="250"/>
      <c r="D156" s="250"/>
      <c r="E156" s="250"/>
      <c r="F156" s="250"/>
      <c r="G156" s="250"/>
      <c r="H156" s="250"/>
      <c r="I156" s="250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0"/>
      <c r="W156" s="250"/>
      <c r="X156" s="250"/>
      <c r="Y156" s="250"/>
      <c r="Z156" s="250"/>
      <c r="AA156" s="67"/>
      <c r="AB156" s="67"/>
      <c r="AC156" s="84"/>
    </row>
    <row r="157" spans="1:68" ht="27" customHeight="1" x14ac:dyDescent="0.25">
      <c r="A157" s="64" t="s">
        <v>244</v>
      </c>
      <c r="B157" s="64" t="s">
        <v>245</v>
      </c>
      <c r="C157" s="37">
        <v>4301080153</v>
      </c>
      <c r="D157" s="251">
        <v>4607111036827</v>
      </c>
      <c r="E157" s="251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90</v>
      </c>
      <c r="P157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53"/>
      <c r="R157" s="253"/>
      <c r="S157" s="253"/>
      <c r="T157" s="254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6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customHeight="1" x14ac:dyDescent="0.25">
      <c r="A158" s="64" t="s">
        <v>246</v>
      </c>
      <c r="B158" s="64" t="s">
        <v>247</v>
      </c>
      <c r="C158" s="37">
        <v>4301080154</v>
      </c>
      <c r="D158" s="251">
        <v>4607111036834</v>
      </c>
      <c r="E158" s="251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90</v>
      </c>
      <c r="P158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53"/>
      <c r="R158" s="253"/>
      <c r="S158" s="253"/>
      <c r="T158" s="254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47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x14ac:dyDescent="0.2">
      <c r="A159" s="258"/>
      <c r="B159" s="258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8"/>
      <c r="N159" s="258"/>
      <c r="O159" s="259"/>
      <c r="P159" s="255" t="s">
        <v>43</v>
      </c>
      <c r="Q159" s="256"/>
      <c r="R159" s="256"/>
      <c r="S159" s="256"/>
      <c r="T159" s="256"/>
      <c r="U159" s="256"/>
      <c r="V159" s="257"/>
      <c r="W159" s="43" t="s">
        <v>42</v>
      </c>
      <c r="X159" s="44">
        <f>IFERROR(SUM(X157:X158),"0")</f>
        <v>0</v>
      </c>
      <c r="Y159" s="44">
        <f>IFERROR(SUM(Y157:Y158),"0")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258"/>
      <c r="B160" s="258"/>
      <c r="C160" s="258"/>
      <c r="D160" s="258"/>
      <c r="E160" s="258"/>
      <c r="F160" s="258"/>
      <c r="G160" s="258"/>
      <c r="H160" s="258"/>
      <c r="I160" s="258"/>
      <c r="J160" s="258"/>
      <c r="K160" s="258"/>
      <c r="L160" s="258"/>
      <c r="M160" s="258"/>
      <c r="N160" s="258"/>
      <c r="O160" s="259"/>
      <c r="P160" s="255" t="s">
        <v>43</v>
      </c>
      <c r="Q160" s="256"/>
      <c r="R160" s="256"/>
      <c r="S160" s="256"/>
      <c r="T160" s="256"/>
      <c r="U160" s="256"/>
      <c r="V160" s="257"/>
      <c r="W160" s="43" t="s">
        <v>0</v>
      </c>
      <c r="X160" s="44">
        <f>IFERROR(SUMPRODUCT(X157:X158*H157:H158),"0")</f>
        <v>0</v>
      </c>
      <c r="Y160" s="44">
        <f>IFERROR(SUMPRODUCT(Y157:Y158*H157:H158),"0")</f>
        <v>0</v>
      </c>
      <c r="Z160" s="43"/>
      <c r="AA160" s="68"/>
      <c r="AB160" s="68"/>
      <c r="AC160" s="68"/>
    </row>
    <row r="161" spans="1:68" ht="27.75" customHeight="1" x14ac:dyDescent="0.2">
      <c r="A161" s="248" t="s">
        <v>248</v>
      </c>
      <c r="B161" s="248"/>
      <c r="C161" s="248"/>
      <c r="D161" s="248"/>
      <c r="E161" s="248"/>
      <c r="F161" s="248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  <c r="AA161" s="55"/>
      <c r="AB161" s="55"/>
      <c r="AC161" s="55"/>
    </row>
    <row r="162" spans="1:68" ht="16.5" customHeight="1" x14ac:dyDescent="0.25">
      <c r="A162" s="249" t="s">
        <v>249</v>
      </c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66"/>
      <c r="AB162" s="66"/>
      <c r="AC162" s="83"/>
    </row>
    <row r="163" spans="1:68" ht="14.25" customHeight="1" x14ac:dyDescent="0.25">
      <c r="A163" s="250" t="s">
        <v>93</v>
      </c>
      <c r="B163" s="250"/>
      <c r="C163" s="250"/>
      <c r="D163" s="250"/>
      <c r="E163" s="250"/>
      <c r="F163" s="250"/>
      <c r="G163" s="250"/>
      <c r="H163" s="250"/>
      <c r="I163" s="250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  <c r="AA163" s="67"/>
      <c r="AB163" s="67"/>
      <c r="AC163" s="84"/>
    </row>
    <row r="164" spans="1:68" ht="16.5" customHeight="1" x14ac:dyDescent="0.25">
      <c r="A164" s="64" t="s">
        <v>250</v>
      </c>
      <c r="B164" s="64" t="s">
        <v>251</v>
      </c>
      <c r="C164" s="37">
        <v>4301132097</v>
      </c>
      <c r="D164" s="251">
        <v>4607111035721</v>
      </c>
      <c r="E164" s="251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97</v>
      </c>
      <c r="L164" s="38" t="s">
        <v>90</v>
      </c>
      <c r="M164" s="39" t="s">
        <v>88</v>
      </c>
      <c r="N164" s="39"/>
      <c r="O164" s="38">
        <v>365</v>
      </c>
      <c r="P164" s="33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53"/>
      <c r="R164" s="253"/>
      <c r="S164" s="253"/>
      <c r="T164" s="254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IFERROR(IF(X164="","",X164*0.01788),"")</f>
        <v>0</v>
      </c>
      <c r="AA164" s="69" t="s">
        <v>49</v>
      </c>
      <c r="AB164" s="70" t="s">
        <v>49</v>
      </c>
      <c r="AC164" s="85"/>
      <c r="AG164" s="82"/>
      <c r="AJ164" s="87" t="s">
        <v>91</v>
      </c>
      <c r="AK164" s="87">
        <v>1</v>
      </c>
      <c r="BB164" s="148" t="s">
        <v>96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252</v>
      </c>
      <c r="B165" s="64" t="s">
        <v>253</v>
      </c>
      <c r="C165" s="37">
        <v>4301132100</v>
      </c>
      <c r="D165" s="251">
        <v>4607111035691</v>
      </c>
      <c r="E165" s="251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97</v>
      </c>
      <c r="L165" s="38" t="s">
        <v>90</v>
      </c>
      <c r="M165" s="39" t="s">
        <v>88</v>
      </c>
      <c r="N165" s="39"/>
      <c r="O165" s="38">
        <v>365</v>
      </c>
      <c r="P165" s="33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53"/>
      <c r="R165" s="253"/>
      <c r="S165" s="253"/>
      <c r="T165" s="254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49" t="s">
        <v>96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254</v>
      </c>
      <c r="B166" s="64" t="s">
        <v>255</v>
      </c>
      <c r="C166" s="37">
        <v>4301132079</v>
      </c>
      <c r="D166" s="251">
        <v>4607111038487</v>
      </c>
      <c r="E166" s="251"/>
      <c r="F166" s="63">
        <v>0.25</v>
      </c>
      <c r="G166" s="38">
        <v>12</v>
      </c>
      <c r="H166" s="63">
        <v>3</v>
      </c>
      <c r="I166" s="63">
        <v>3.7360000000000002</v>
      </c>
      <c r="J166" s="38">
        <v>70</v>
      </c>
      <c r="K166" s="38" t="s">
        <v>97</v>
      </c>
      <c r="L166" s="38" t="s">
        <v>90</v>
      </c>
      <c r="M166" s="39" t="s">
        <v>88</v>
      </c>
      <c r="N166" s="39"/>
      <c r="O166" s="38">
        <v>180</v>
      </c>
      <c r="P166" s="33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53"/>
      <c r="R166" s="253"/>
      <c r="S166" s="253"/>
      <c r="T166" s="254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0" t="s">
        <v>96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58"/>
      <c r="B167" s="258"/>
      <c r="C167" s="258"/>
      <c r="D167" s="258"/>
      <c r="E167" s="258"/>
      <c r="F167" s="258"/>
      <c r="G167" s="258"/>
      <c r="H167" s="258"/>
      <c r="I167" s="258"/>
      <c r="J167" s="258"/>
      <c r="K167" s="258"/>
      <c r="L167" s="258"/>
      <c r="M167" s="258"/>
      <c r="N167" s="258"/>
      <c r="O167" s="259"/>
      <c r="P167" s="255" t="s">
        <v>43</v>
      </c>
      <c r="Q167" s="256"/>
      <c r="R167" s="256"/>
      <c r="S167" s="256"/>
      <c r="T167" s="256"/>
      <c r="U167" s="256"/>
      <c r="V167" s="257"/>
      <c r="W167" s="43" t="s">
        <v>42</v>
      </c>
      <c r="X167" s="44">
        <f>IFERROR(SUM(X164:X166),"0")</f>
        <v>0</v>
      </c>
      <c r="Y167" s="44">
        <f>IFERROR(SUM(Y164:Y166),"0")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258"/>
      <c r="B168" s="258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8"/>
      <c r="N168" s="258"/>
      <c r="O168" s="259"/>
      <c r="P168" s="255" t="s">
        <v>43</v>
      </c>
      <c r="Q168" s="256"/>
      <c r="R168" s="256"/>
      <c r="S168" s="256"/>
      <c r="T168" s="256"/>
      <c r="U168" s="256"/>
      <c r="V168" s="257"/>
      <c r="W168" s="43" t="s">
        <v>0</v>
      </c>
      <c r="X168" s="44">
        <f>IFERROR(SUMPRODUCT(X164:X166*H164:H166),"0")</f>
        <v>0</v>
      </c>
      <c r="Y168" s="44">
        <f>IFERROR(SUMPRODUCT(Y164:Y166*H164:H166),"0")</f>
        <v>0</v>
      </c>
      <c r="Z168" s="43"/>
      <c r="AA168" s="68"/>
      <c r="AB168" s="68"/>
      <c r="AC168" s="68"/>
    </row>
    <row r="169" spans="1:68" ht="14.25" customHeight="1" x14ac:dyDescent="0.25">
      <c r="A169" s="250" t="s">
        <v>256</v>
      </c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67"/>
      <c r="AB169" s="67"/>
      <c r="AC169" s="84"/>
    </row>
    <row r="170" spans="1:68" ht="27" customHeight="1" x14ac:dyDescent="0.25">
      <c r="A170" s="64" t="s">
        <v>257</v>
      </c>
      <c r="B170" s="64" t="s">
        <v>258</v>
      </c>
      <c r="C170" s="37">
        <v>4301051319</v>
      </c>
      <c r="D170" s="251">
        <v>4680115881204</v>
      </c>
      <c r="E170" s="251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89</v>
      </c>
      <c r="L170" s="38" t="s">
        <v>90</v>
      </c>
      <c r="M170" s="39" t="s">
        <v>260</v>
      </c>
      <c r="N170" s="39"/>
      <c r="O170" s="38">
        <v>365</v>
      </c>
      <c r="P170" s="33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53"/>
      <c r="R170" s="253"/>
      <c r="S170" s="253"/>
      <c r="T170" s="254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IFERROR(IF(X170="","",X170*0.00753),"")</f>
        <v>0</v>
      </c>
      <c r="AA170" s="69" t="s">
        <v>49</v>
      </c>
      <c r="AB170" s="70" t="s">
        <v>49</v>
      </c>
      <c r="AC170" s="85"/>
      <c r="AG170" s="82"/>
      <c r="AJ170" s="87" t="s">
        <v>91</v>
      </c>
      <c r="AK170" s="87">
        <v>1</v>
      </c>
      <c r="BB170" s="151" t="s">
        <v>259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x14ac:dyDescent="0.2">
      <c r="A171" s="258"/>
      <c r="B171" s="258"/>
      <c r="C171" s="258"/>
      <c r="D171" s="258"/>
      <c r="E171" s="258"/>
      <c r="F171" s="258"/>
      <c r="G171" s="258"/>
      <c r="H171" s="258"/>
      <c r="I171" s="258"/>
      <c r="J171" s="258"/>
      <c r="K171" s="258"/>
      <c r="L171" s="258"/>
      <c r="M171" s="258"/>
      <c r="N171" s="258"/>
      <c r="O171" s="259"/>
      <c r="P171" s="255" t="s">
        <v>43</v>
      </c>
      <c r="Q171" s="256"/>
      <c r="R171" s="256"/>
      <c r="S171" s="256"/>
      <c r="T171" s="256"/>
      <c r="U171" s="256"/>
      <c r="V171" s="257"/>
      <c r="W171" s="43" t="s">
        <v>42</v>
      </c>
      <c r="X171" s="44">
        <f>IFERROR(SUM(X170:X170),"0")</f>
        <v>0</v>
      </c>
      <c r="Y171" s="44">
        <f>IFERROR(SUM(Y170:Y170),"0")</f>
        <v>0</v>
      </c>
      <c r="Z171" s="44">
        <f>IFERROR(IF(Z170="",0,Z170),"0")</f>
        <v>0</v>
      </c>
      <c r="AA171" s="68"/>
      <c r="AB171" s="68"/>
      <c r="AC171" s="68"/>
    </row>
    <row r="172" spans="1:68" x14ac:dyDescent="0.2">
      <c r="A172" s="258"/>
      <c r="B172" s="258"/>
      <c r="C172" s="258"/>
      <c r="D172" s="258"/>
      <c r="E172" s="258"/>
      <c r="F172" s="258"/>
      <c r="G172" s="258"/>
      <c r="H172" s="258"/>
      <c r="I172" s="258"/>
      <c r="J172" s="258"/>
      <c r="K172" s="258"/>
      <c r="L172" s="258"/>
      <c r="M172" s="258"/>
      <c r="N172" s="258"/>
      <c r="O172" s="259"/>
      <c r="P172" s="255" t="s">
        <v>43</v>
      </c>
      <c r="Q172" s="256"/>
      <c r="R172" s="256"/>
      <c r="S172" s="256"/>
      <c r="T172" s="256"/>
      <c r="U172" s="256"/>
      <c r="V172" s="257"/>
      <c r="W172" s="43" t="s">
        <v>0</v>
      </c>
      <c r="X172" s="44">
        <f>IFERROR(SUMPRODUCT(X170:X170*H170:H170),"0")</f>
        <v>0</v>
      </c>
      <c r="Y172" s="44">
        <f>IFERROR(SUMPRODUCT(Y170:Y170*H170:H170),"0")</f>
        <v>0</v>
      </c>
      <c r="Z172" s="43"/>
      <c r="AA172" s="68"/>
      <c r="AB172" s="68"/>
      <c r="AC172" s="68"/>
    </row>
    <row r="173" spans="1:68" ht="27.75" customHeight="1" x14ac:dyDescent="0.2">
      <c r="A173" s="248" t="s">
        <v>261</v>
      </c>
      <c r="B173" s="248"/>
      <c r="C173" s="248"/>
      <c r="D173" s="248"/>
      <c r="E173" s="248"/>
      <c r="F173" s="248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  <c r="AA173" s="55"/>
      <c r="AB173" s="55"/>
      <c r="AC173" s="55"/>
    </row>
    <row r="174" spans="1:68" ht="16.5" customHeight="1" x14ac:dyDescent="0.25">
      <c r="A174" s="249" t="s">
        <v>262</v>
      </c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  <c r="AA174" s="66"/>
      <c r="AB174" s="66"/>
      <c r="AC174" s="83"/>
    </row>
    <row r="175" spans="1:68" ht="14.25" customHeight="1" x14ac:dyDescent="0.25">
      <c r="A175" s="250" t="s">
        <v>85</v>
      </c>
      <c r="B175" s="250"/>
      <c r="C175" s="250"/>
      <c r="D175" s="250"/>
      <c r="E175" s="250"/>
      <c r="F175" s="250"/>
      <c r="G175" s="250"/>
      <c r="H175" s="250"/>
      <c r="I175" s="250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  <c r="AA175" s="67"/>
      <c r="AB175" s="67"/>
      <c r="AC175" s="84"/>
    </row>
    <row r="176" spans="1:68" ht="16.5" customHeight="1" x14ac:dyDescent="0.25">
      <c r="A176" s="64" t="s">
        <v>263</v>
      </c>
      <c r="B176" s="64" t="s">
        <v>264</v>
      </c>
      <c r="C176" s="37">
        <v>4301070948</v>
      </c>
      <c r="D176" s="251">
        <v>4607111037022</v>
      </c>
      <c r="E176" s="251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89</v>
      </c>
      <c r="L176" s="38" t="s">
        <v>90</v>
      </c>
      <c r="M176" s="39" t="s">
        <v>88</v>
      </c>
      <c r="N176" s="39"/>
      <c r="O176" s="38">
        <v>180</v>
      </c>
      <c r="P176" s="3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53"/>
      <c r="R176" s="253"/>
      <c r="S176" s="253"/>
      <c r="T176" s="254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IFERROR(IF(X176="","",X176*0.0155),"")</f>
        <v>0</v>
      </c>
      <c r="AA176" s="69" t="s">
        <v>49</v>
      </c>
      <c r="AB176" s="70" t="s">
        <v>49</v>
      </c>
      <c r="AC176" s="85"/>
      <c r="AG176" s="82"/>
      <c r="AJ176" s="87" t="s">
        <v>91</v>
      </c>
      <c r="AK176" s="87">
        <v>1</v>
      </c>
      <c r="BB176" s="152" t="s">
        <v>73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ht="27" customHeight="1" x14ac:dyDescent="0.25">
      <c r="A177" s="64" t="s">
        <v>265</v>
      </c>
      <c r="B177" s="64" t="s">
        <v>266</v>
      </c>
      <c r="C177" s="37">
        <v>4301070990</v>
      </c>
      <c r="D177" s="251">
        <v>4607111038494</v>
      </c>
      <c r="E177" s="251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89</v>
      </c>
      <c r="L177" s="38" t="s">
        <v>90</v>
      </c>
      <c r="M177" s="39" t="s">
        <v>88</v>
      </c>
      <c r="N177" s="39"/>
      <c r="O177" s="38">
        <v>180</v>
      </c>
      <c r="P177" s="3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53"/>
      <c r="R177" s="253"/>
      <c r="S177" s="253"/>
      <c r="T177" s="254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IFERROR(IF(X177="","",X177*0.0155),"")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3" t="s">
        <v>73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ht="27" customHeight="1" x14ac:dyDescent="0.25">
      <c r="A178" s="64" t="s">
        <v>267</v>
      </c>
      <c r="B178" s="64" t="s">
        <v>268</v>
      </c>
      <c r="C178" s="37">
        <v>4301070966</v>
      </c>
      <c r="D178" s="251">
        <v>4607111038135</v>
      </c>
      <c r="E178" s="251"/>
      <c r="F178" s="63">
        <v>0.7</v>
      </c>
      <c r="G178" s="38">
        <v>8</v>
      </c>
      <c r="H178" s="63">
        <v>5.6</v>
      </c>
      <c r="I178" s="63">
        <v>5.87</v>
      </c>
      <c r="J178" s="38">
        <v>84</v>
      </c>
      <c r="K178" s="38" t="s">
        <v>89</v>
      </c>
      <c r="L178" s="38" t="s">
        <v>90</v>
      </c>
      <c r="M178" s="39" t="s">
        <v>88</v>
      </c>
      <c r="N178" s="39"/>
      <c r="O178" s="38">
        <v>180</v>
      </c>
      <c r="P178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53"/>
      <c r="R178" s="253"/>
      <c r="S178" s="253"/>
      <c r="T178" s="254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IFERROR(IF(X178="","",X178*0.0155),"")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4" t="s">
        <v>73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58"/>
      <c r="B179" s="258"/>
      <c r="C179" s="258"/>
      <c r="D179" s="258"/>
      <c r="E179" s="258"/>
      <c r="F179" s="258"/>
      <c r="G179" s="258"/>
      <c r="H179" s="258"/>
      <c r="I179" s="258"/>
      <c r="J179" s="258"/>
      <c r="K179" s="258"/>
      <c r="L179" s="258"/>
      <c r="M179" s="258"/>
      <c r="N179" s="258"/>
      <c r="O179" s="259"/>
      <c r="P179" s="255" t="s">
        <v>43</v>
      </c>
      <c r="Q179" s="256"/>
      <c r="R179" s="256"/>
      <c r="S179" s="256"/>
      <c r="T179" s="256"/>
      <c r="U179" s="256"/>
      <c r="V179" s="257"/>
      <c r="W179" s="43" t="s">
        <v>42</v>
      </c>
      <c r="X179" s="44">
        <f>IFERROR(SUM(X176:X178),"0")</f>
        <v>0</v>
      </c>
      <c r="Y179" s="44">
        <f>IFERROR(SUM(Y176:Y178),"0")</f>
        <v>0</v>
      </c>
      <c r="Z179" s="44">
        <f>IFERROR(IF(Z176="",0,Z176),"0")+IFERROR(IF(Z177="",0,Z177),"0")+IFERROR(IF(Z178="",0,Z178),"0")</f>
        <v>0</v>
      </c>
      <c r="AA179" s="68"/>
      <c r="AB179" s="68"/>
      <c r="AC179" s="68"/>
    </row>
    <row r="180" spans="1:68" x14ac:dyDescent="0.2">
      <c r="A180" s="258"/>
      <c r="B180" s="258"/>
      <c r="C180" s="258"/>
      <c r="D180" s="258"/>
      <c r="E180" s="258"/>
      <c r="F180" s="258"/>
      <c r="G180" s="258"/>
      <c r="H180" s="258"/>
      <c r="I180" s="258"/>
      <c r="J180" s="258"/>
      <c r="K180" s="258"/>
      <c r="L180" s="258"/>
      <c r="M180" s="258"/>
      <c r="N180" s="258"/>
      <c r="O180" s="259"/>
      <c r="P180" s="255" t="s">
        <v>43</v>
      </c>
      <c r="Q180" s="256"/>
      <c r="R180" s="256"/>
      <c r="S180" s="256"/>
      <c r="T180" s="256"/>
      <c r="U180" s="256"/>
      <c r="V180" s="257"/>
      <c r="W180" s="43" t="s">
        <v>0</v>
      </c>
      <c r="X180" s="44">
        <f>IFERROR(SUMPRODUCT(X176:X178*H176:H178),"0")</f>
        <v>0</v>
      </c>
      <c r="Y180" s="44">
        <f>IFERROR(SUMPRODUCT(Y176:Y178*H176:H178),"0")</f>
        <v>0</v>
      </c>
      <c r="Z180" s="43"/>
      <c r="AA180" s="68"/>
      <c r="AB180" s="68"/>
      <c r="AC180" s="68"/>
    </row>
    <row r="181" spans="1:68" ht="16.5" customHeight="1" x14ac:dyDescent="0.25">
      <c r="A181" s="249" t="s">
        <v>269</v>
      </c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249"/>
      <c r="AA181" s="66"/>
      <c r="AB181" s="66"/>
      <c r="AC181" s="83"/>
    </row>
    <row r="182" spans="1:68" ht="14.25" customHeight="1" x14ac:dyDescent="0.25">
      <c r="A182" s="250" t="s">
        <v>85</v>
      </c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  <c r="AA182" s="67"/>
      <c r="AB182" s="67"/>
      <c r="AC182" s="84"/>
    </row>
    <row r="183" spans="1:68" ht="27" customHeight="1" x14ac:dyDescent="0.25">
      <c r="A183" s="64" t="s">
        <v>270</v>
      </c>
      <c r="B183" s="64" t="s">
        <v>271</v>
      </c>
      <c r="C183" s="37">
        <v>4301070996</v>
      </c>
      <c r="D183" s="251">
        <v>4607111038654</v>
      </c>
      <c r="E183" s="251"/>
      <c r="F183" s="63">
        <v>0.4</v>
      </c>
      <c r="G183" s="38">
        <v>16</v>
      </c>
      <c r="H183" s="63">
        <v>6.4</v>
      </c>
      <c r="I183" s="63">
        <v>6.63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33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53"/>
      <c r="R183" s="253"/>
      <c r="S183" s="253"/>
      <c r="T183" s="254"/>
      <c r="U183" s="40" t="s">
        <v>49</v>
      </c>
      <c r="V183" s="40" t="s">
        <v>49</v>
      </c>
      <c r="W183" s="41" t="s">
        <v>42</v>
      </c>
      <c r="X183" s="59">
        <v>0</v>
      </c>
      <c r="Y183" s="56">
        <f t="shared" ref="Y183:Y188" si="18">IFERROR(IF(X183="","",X183),"")</f>
        <v>0</v>
      </c>
      <c r="Z183" s="42">
        <f t="shared" ref="Z183:Z188" si="19"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5" t="s">
        <v>73</v>
      </c>
      <c r="BM183" s="82">
        <f t="shared" ref="BM183:BM188" si="20">IFERROR(X183*I183,"0")</f>
        <v>0</v>
      </c>
      <c r="BN183" s="82">
        <f t="shared" ref="BN183:BN188" si="21">IFERROR(Y183*I183,"0")</f>
        <v>0</v>
      </c>
      <c r="BO183" s="82">
        <f t="shared" ref="BO183:BO188" si="22">IFERROR(X183/J183,"0")</f>
        <v>0</v>
      </c>
      <c r="BP183" s="82">
        <f t="shared" ref="BP183:BP188" si="23">IFERROR(Y183/J183,"0")</f>
        <v>0</v>
      </c>
    </row>
    <row r="184" spans="1:68" ht="27" customHeight="1" x14ac:dyDescent="0.25">
      <c r="A184" s="64" t="s">
        <v>272</v>
      </c>
      <c r="B184" s="64" t="s">
        <v>273</v>
      </c>
      <c r="C184" s="37">
        <v>4301070997</v>
      </c>
      <c r="D184" s="251">
        <v>4607111038586</v>
      </c>
      <c r="E184" s="251"/>
      <c r="F184" s="63">
        <v>0.7</v>
      </c>
      <c r="G184" s="38">
        <v>8</v>
      </c>
      <c r="H184" s="63">
        <v>5.6</v>
      </c>
      <c r="I184" s="63">
        <v>5.83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53"/>
      <c r="R184" s="253"/>
      <c r="S184" s="253"/>
      <c r="T184" s="254"/>
      <c r="U184" s="40" t="s">
        <v>49</v>
      </c>
      <c r="V184" s="40" t="s">
        <v>49</v>
      </c>
      <c r="W184" s="41" t="s">
        <v>42</v>
      </c>
      <c r="X184" s="59">
        <v>0</v>
      </c>
      <c r="Y184" s="56">
        <f t="shared" si="18"/>
        <v>0</v>
      </c>
      <c r="Z184" s="42">
        <f t="shared" si="19"/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6" t="s">
        <v>73</v>
      </c>
      <c r="BM184" s="82">
        <f t="shared" si="20"/>
        <v>0</v>
      </c>
      <c r="BN184" s="82">
        <f t="shared" si="21"/>
        <v>0</v>
      </c>
      <c r="BO184" s="82">
        <f t="shared" si="22"/>
        <v>0</v>
      </c>
      <c r="BP184" s="82">
        <f t="shared" si="23"/>
        <v>0</v>
      </c>
    </row>
    <row r="185" spans="1:68" ht="27" customHeight="1" x14ac:dyDescent="0.25">
      <c r="A185" s="64" t="s">
        <v>274</v>
      </c>
      <c r="B185" s="64" t="s">
        <v>275</v>
      </c>
      <c r="C185" s="37">
        <v>4301070962</v>
      </c>
      <c r="D185" s="251">
        <v>4607111038609</v>
      </c>
      <c r="E185" s="251"/>
      <c r="F185" s="63">
        <v>0.4</v>
      </c>
      <c r="G185" s="38">
        <v>16</v>
      </c>
      <c r="H185" s="63">
        <v>6.4</v>
      </c>
      <c r="I185" s="63">
        <v>6.71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53"/>
      <c r="R185" s="253"/>
      <c r="S185" s="253"/>
      <c r="T185" s="254"/>
      <c r="U185" s="40" t="s">
        <v>49</v>
      </c>
      <c r="V185" s="40" t="s">
        <v>49</v>
      </c>
      <c r="W185" s="41" t="s">
        <v>42</v>
      </c>
      <c r="X185" s="59">
        <v>0</v>
      </c>
      <c r="Y185" s="56">
        <f t="shared" si="18"/>
        <v>0</v>
      </c>
      <c r="Z185" s="42">
        <f t="shared" si="19"/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57" t="s">
        <v>73</v>
      </c>
      <c r="BM185" s="82">
        <f t="shared" si="20"/>
        <v>0</v>
      </c>
      <c r="BN185" s="82">
        <f t="shared" si="21"/>
        <v>0</v>
      </c>
      <c r="BO185" s="82">
        <f t="shared" si="22"/>
        <v>0</v>
      </c>
      <c r="BP185" s="82">
        <f t="shared" si="23"/>
        <v>0</v>
      </c>
    </row>
    <row r="186" spans="1:68" ht="27" customHeight="1" x14ac:dyDescent="0.25">
      <c r="A186" s="64" t="s">
        <v>276</v>
      </c>
      <c r="B186" s="64" t="s">
        <v>277</v>
      </c>
      <c r="C186" s="37">
        <v>4301070963</v>
      </c>
      <c r="D186" s="251">
        <v>4607111038630</v>
      </c>
      <c r="E186" s="251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53"/>
      <c r="R186" s="253"/>
      <c r="S186" s="253"/>
      <c r="T186" s="254"/>
      <c r="U186" s="40" t="s">
        <v>49</v>
      </c>
      <c r="V186" s="40" t="s">
        <v>49</v>
      </c>
      <c r="W186" s="41" t="s">
        <v>42</v>
      </c>
      <c r="X186" s="59">
        <v>0</v>
      </c>
      <c r="Y186" s="56">
        <f t="shared" si="18"/>
        <v>0</v>
      </c>
      <c r="Z186" s="42">
        <f t="shared" si="19"/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58" t="s">
        <v>73</v>
      </c>
      <c r="BM186" s="82">
        <f t="shared" si="20"/>
        <v>0</v>
      </c>
      <c r="BN186" s="82">
        <f t="shared" si="21"/>
        <v>0</v>
      </c>
      <c r="BO186" s="82">
        <f t="shared" si="22"/>
        <v>0</v>
      </c>
      <c r="BP186" s="82">
        <f t="shared" si="23"/>
        <v>0</v>
      </c>
    </row>
    <row r="187" spans="1:68" ht="27" customHeight="1" x14ac:dyDescent="0.25">
      <c r="A187" s="64" t="s">
        <v>278</v>
      </c>
      <c r="B187" s="64" t="s">
        <v>279</v>
      </c>
      <c r="C187" s="37">
        <v>4301070959</v>
      </c>
      <c r="D187" s="251">
        <v>4607111038616</v>
      </c>
      <c r="E187" s="251"/>
      <c r="F187" s="63">
        <v>0.4</v>
      </c>
      <c r="G187" s="38">
        <v>16</v>
      </c>
      <c r="H187" s="63">
        <v>6.4</v>
      </c>
      <c r="I187" s="63">
        <v>6.71</v>
      </c>
      <c r="J187" s="38">
        <v>84</v>
      </c>
      <c r="K187" s="38" t="s">
        <v>89</v>
      </c>
      <c r="L187" s="38" t="s">
        <v>90</v>
      </c>
      <c r="M187" s="39" t="s">
        <v>88</v>
      </c>
      <c r="N187" s="39"/>
      <c r="O187" s="38">
        <v>180</v>
      </c>
      <c r="P187" s="34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53"/>
      <c r="R187" s="253"/>
      <c r="S187" s="253"/>
      <c r="T187" s="254"/>
      <c r="U187" s="40" t="s">
        <v>49</v>
      </c>
      <c r="V187" s="40" t="s">
        <v>49</v>
      </c>
      <c r="W187" s="41" t="s">
        <v>42</v>
      </c>
      <c r="X187" s="59">
        <v>0</v>
      </c>
      <c r="Y187" s="56">
        <f t="shared" si="18"/>
        <v>0</v>
      </c>
      <c r="Z187" s="42">
        <f t="shared" si="19"/>
        <v>0</v>
      </c>
      <c r="AA187" s="69" t="s">
        <v>49</v>
      </c>
      <c r="AB187" s="70" t="s">
        <v>49</v>
      </c>
      <c r="AC187" s="85"/>
      <c r="AG187" s="82"/>
      <c r="AJ187" s="87" t="s">
        <v>91</v>
      </c>
      <c r="AK187" s="87">
        <v>1</v>
      </c>
      <c r="BB187" s="159" t="s">
        <v>73</v>
      </c>
      <c r="BM187" s="82">
        <f t="shared" si="20"/>
        <v>0</v>
      </c>
      <c r="BN187" s="82">
        <f t="shared" si="21"/>
        <v>0</v>
      </c>
      <c r="BO187" s="82">
        <f t="shared" si="22"/>
        <v>0</v>
      </c>
      <c r="BP187" s="82">
        <f t="shared" si="23"/>
        <v>0</v>
      </c>
    </row>
    <row r="188" spans="1:68" ht="27" customHeight="1" x14ac:dyDescent="0.25">
      <c r="A188" s="64" t="s">
        <v>280</v>
      </c>
      <c r="B188" s="64" t="s">
        <v>281</v>
      </c>
      <c r="C188" s="37">
        <v>4301070960</v>
      </c>
      <c r="D188" s="251">
        <v>4607111038623</v>
      </c>
      <c r="E188" s="251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89</v>
      </c>
      <c r="L188" s="38" t="s">
        <v>90</v>
      </c>
      <c r="M188" s="39" t="s">
        <v>88</v>
      </c>
      <c r="N188" s="39"/>
      <c r="O188" s="38">
        <v>180</v>
      </c>
      <c r="P188" s="34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53"/>
      <c r="R188" s="253"/>
      <c r="S188" s="253"/>
      <c r="T188" s="254"/>
      <c r="U188" s="40" t="s">
        <v>49</v>
      </c>
      <c r="V188" s="40" t="s">
        <v>49</v>
      </c>
      <c r="W188" s="41" t="s">
        <v>42</v>
      </c>
      <c r="X188" s="59">
        <v>0</v>
      </c>
      <c r="Y188" s="56">
        <f t="shared" si="18"/>
        <v>0</v>
      </c>
      <c r="Z188" s="42">
        <f t="shared" si="19"/>
        <v>0</v>
      </c>
      <c r="AA188" s="69" t="s">
        <v>49</v>
      </c>
      <c r="AB188" s="70" t="s">
        <v>49</v>
      </c>
      <c r="AC188" s="85"/>
      <c r="AG188" s="82"/>
      <c r="AJ188" s="87" t="s">
        <v>91</v>
      </c>
      <c r="AK188" s="87">
        <v>1</v>
      </c>
      <c r="BB188" s="160" t="s">
        <v>73</v>
      </c>
      <c r="BM188" s="82">
        <f t="shared" si="20"/>
        <v>0</v>
      </c>
      <c r="BN188" s="82">
        <f t="shared" si="21"/>
        <v>0</v>
      </c>
      <c r="BO188" s="82">
        <f t="shared" si="22"/>
        <v>0</v>
      </c>
      <c r="BP188" s="82">
        <f t="shared" si="23"/>
        <v>0</v>
      </c>
    </row>
    <row r="189" spans="1:68" x14ac:dyDescent="0.2">
      <c r="A189" s="258"/>
      <c r="B189" s="258"/>
      <c r="C189" s="258"/>
      <c r="D189" s="258"/>
      <c r="E189" s="258"/>
      <c r="F189" s="258"/>
      <c r="G189" s="258"/>
      <c r="H189" s="258"/>
      <c r="I189" s="258"/>
      <c r="J189" s="258"/>
      <c r="K189" s="258"/>
      <c r="L189" s="258"/>
      <c r="M189" s="258"/>
      <c r="N189" s="258"/>
      <c r="O189" s="259"/>
      <c r="P189" s="255" t="s">
        <v>43</v>
      </c>
      <c r="Q189" s="256"/>
      <c r="R189" s="256"/>
      <c r="S189" s="256"/>
      <c r="T189" s="256"/>
      <c r="U189" s="256"/>
      <c r="V189" s="257"/>
      <c r="W189" s="43" t="s">
        <v>42</v>
      </c>
      <c r="X189" s="44">
        <f>IFERROR(SUM(X183:X188),"0")</f>
        <v>0</v>
      </c>
      <c r="Y189" s="44">
        <f>IFERROR(SUM(Y183:Y188),"0")</f>
        <v>0</v>
      </c>
      <c r="Z189" s="44">
        <f>IFERROR(IF(Z183="",0,Z183),"0")+IFERROR(IF(Z184="",0,Z184),"0")+IFERROR(IF(Z185="",0,Z185),"0")+IFERROR(IF(Z186="",0,Z186),"0")+IFERROR(IF(Z187="",0,Z187),"0")+IFERROR(IF(Z188="",0,Z188),"0")</f>
        <v>0</v>
      </c>
      <c r="AA189" s="68"/>
      <c r="AB189" s="68"/>
      <c r="AC189" s="68"/>
    </row>
    <row r="190" spans="1:68" x14ac:dyDescent="0.2">
      <c r="A190" s="258"/>
      <c r="B190" s="258"/>
      <c r="C190" s="258"/>
      <c r="D190" s="258"/>
      <c r="E190" s="258"/>
      <c r="F190" s="258"/>
      <c r="G190" s="258"/>
      <c r="H190" s="258"/>
      <c r="I190" s="258"/>
      <c r="J190" s="258"/>
      <c r="K190" s="258"/>
      <c r="L190" s="258"/>
      <c r="M190" s="258"/>
      <c r="N190" s="258"/>
      <c r="O190" s="259"/>
      <c r="P190" s="255" t="s">
        <v>43</v>
      </c>
      <c r="Q190" s="256"/>
      <c r="R190" s="256"/>
      <c r="S190" s="256"/>
      <c r="T190" s="256"/>
      <c r="U190" s="256"/>
      <c r="V190" s="257"/>
      <c r="W190" s="43" t="s">
        <v>0</v>
      </c>
      <c r="X190" s="44">
        <f>IFERROR(SUMPRODUCT(X183:X188*H183:H188),"0")</f>
        <v>0</v>
      </c>
      <c r="Y190" s="44">
        <f>IFERROR(SUMPRODUCT(Y183:Y188*H183:H188),"0")</f>
        <v>0</v>
      </c>
      <c r="Z190" s="43"/>
      <c r="AA190" s="68"/>
      <c r="AB190" s="68"/>
      <c r="AC190" s="68"/>
    </row>
    <row r="191" spans="1:68" ht="16.5" customHeight="1" x14ac:dyDescent="0.25">
      <c r="A191" s="249" t="s">
        <v>282</v>
      </c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66"/>
      <c r="AB191" s="66"/>
      <c r="AC191" s="83"/>
    </row>
    <row r="192" spans="1:68" ht="14.25" customHeight="1" x14ac:dyDescent="0.25">
      <c r="A192" s="250" t="s">
        <v>85</v>
      </c>
      <c r="B192" s="250"/>
      <c r="C192" s="250"/>
      <c r="D192" s="250"/>
      <c r="E192" s="250"/>
      <c r="F192" s="250"/>
      <c r="G192" s="250"/>
      <c r="H192" s="250"/>
      <c r="I192" s="250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  <c r="AA192" s="67"/>
      <c r="AB192" s="67"/>
      <c r="AC192" s="84"/>
    </row>
    <row r="193" spans="1:68" ht="27" customHeight="1" x14ac:dyDescent="0.25">
      <c r="A193" s="64" t="s">
        <v>283</v>
      </c>
      <c r="B193" s="64" t="s">
        <v>284</v>
      </c>
      <c r="C193" s="37">
        <v>4301070915</v>
      </c>
      <c r="D193" s="251">
        <v>4607111035882</v>
      </c>
      <c r="E193" s="251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4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53"/>
      <c r="R193" s="253"/>
      <c r="S193" s="253"/>
      <c r="T193" s="254"/>
      <c r="U193" s="40" t="s">
        <v>49</v>
      </c>
      <c r="V193" s="40" t="s">
        <v>49</v>
      </c>
      <c r="W193" s="41" t="s">
        <v>42</v>
      </c>
      <c r="X193" s="59">
        <v>0</v>
      </c>
      <c r="Y193" s="56">
        <f>IFERROR(IF(X193="","",X193),"")</f>
        <v>0</v>
      </c>
      <c r="Z193" s="42">
        <f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1" t="s">
        <v>73</v>
      </c>
      <c r="BM193" s="82">
        <f>IFERROR(X193*I193,"0")</f>
        <v>0</v>
      </c>
      <c r="BN193" s="82">
        <f>IFERROR(Y193*I193,"0")</f>
        <v>0</v>
      </c>
      <c r="BO193" s="82">
        <f>IFERROR(X193/J193,"0")</f>
        <v>0</v>
      </c>
      <c r="BP193" s="82">
        <f>IFERROR(Y193/J193,"0")</f>
        <v>0</v>
      </c>
    </row>
    <row r="194" spans="1:68" ht="27" customHeight="1" x14ac:dyDescent="0.25">
      <c r="A194" s="64" t="s">
        <v>285</v>
      </c>
      <c r="B194" s="64" t="s">
        <v>286</v>
      </c>
      <c r="C194" s="37">
        <v>4301070921</v>
      </c>
      <c r="D194" s="251">
        <v>4607111035905</v>
      </c>
      <c r="E194" s="251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53"/>
      <c r="R194" s="253"/>
      <c r="S194" s="253"/>
      <c r="T194" s="254"/>
      <c r="U194" s="40" t="s">
        <v>49</v>
      </c>
      <c r="V194" s="40" t="s">
        <v>49</v>
      </c>
      <c r="W194" s="41" t="s">
        <v>42</v>
      </c>
      <c r="X194" s="59">
        <v>0</v>
      </c>
      <c r="Y194" s="56">
        <f>IFERROR(IF(X194="","",X194),"")</f>
        <v>0</v>
      </c>
      <c r="Z194" s="42">
        <f>IFERROR(IF(X194="","",X194*0.0155),"")</f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2" t="s">
        <v>73</v>
      </c>
      <c r="BM194" s="82">
        <f>IFERROR(X194*I194,"0")</f>
        <v>0</v>
      </c>
      <c r="BN194" s="82">
        <f>IFERROR(Y194*I194,"0")</f>
        <v>0</v>
      </c>
      <c r="BO194" s="82">
        <f>IFERROR(X194/J194,"0")</f>
        <v>0</v>
      </c>
      <c r="BP194" s="82">
        <f>IFERROR(Y194/J194,"0")</f>
        <v>0</v>
      </c>
    </row>
    <row r="195" spans="1:68" ht="27" customHeight="1" x14ac:dyDescent="0.25">
      <c r="A195" s="64" t="s">
        <v>287</v>
      </c>
      <c r="B195" s="64" t="s">
        <v>288</v>
      </c>
      <c r="C195" s="37">
        <v>4301070917</v>
      </c>
      <c r="D195" s="251">
        <v>4607111035912</v>
      </c>
      <c r="E195" s="251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53"/>
      <c r="R195" s="253"/>
      <c r="S195" s="253"/>
      <c r="T195" s="254"/>
      <c r="U195" s="40" t="s">
        <v>49</v>
      </c>
      <c r="V195" s="40" t="s">
        <v>49</v>
      </c>
      <c r="W195" s="41" t="s">
        <v>42</v>
      </c>
      <c r="X195" s="59">
        <v>0</v>
      </c>
      <c r="Y195" s="56">
        <f>IFERROR(IF(X195="","",X195),"")</f>
        <v>0</v>
      </c>
      <c r="Z195" s="42">
        <f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3" t="s">
        <v>73</v>
      </c>
      <c r="BM195" s="82">
        <f>IFERROR(X195*I195,"0")</f>
        <v>0</v>
      </c>
      <c r="BN195" s="82">
        <f>IFERROR(Y195*I195,"0")</f>
        <v>0</v>
      </c>
      <c r="BO195" s="82">
        <f>IFERROR(X195/J195,"0")</f>
        <v>0</v>
      </c>
      <c r="BP195" s="82">
        <f>IFERROR(Y195/J195,"0")</f>
        <v>0</v>
      </c>
    </row>
    <row r="196" spans="1:68" ht="27" customHeight="1" x14ac:dyDescent="0.25">
      <c r="A196" s="64" t="s">
        <v>289</v>
      </c>
      <c r="B196" s="64" t="s">
        <v>290</v>
      </c>
      <c r="C196" s="37">
        <v>4301070920</v>
      </c>
      <c r="D196" s="251">
        <v>4607111035929</v>
      </c>
      <c r="E196" s="251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3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53"/>
      <c r="R196" s="253"/>
      <c r="S196" s="253"/>
      <c r="T196" s="254"/>
      <c r="U196" s="40" t="s">
        <v>49</v>
      </c>
      <c r="V196" s="40" t="s">
        <v>49</v>
      </c>
      <c r="W196" s="41" t="s">
        <v>42</v>
      </c>
      <c r="X196" s="59">
        <v>0</v>
      </c>
      <c r="Y196" s="56">
        <f>IFERROR(IF(X196="","",X196),"")</f>
        <v>0</v>
      </c>
      <c r="Z196" s="42">
        <f>IFERROR(IF(X196="","",X196*0.0155),"")</f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4" t="s">
        <v>73</v>
      </c>
      <c r="BM196" s="82">
        <f>IFERROR(X196*I196,"0")</f>
        <v>0</v>
      </c>
      <c r="BN196" s="82">
        <f>IFERROR(Y196*I196,"0")</f>
        <v>0</v>
      </c>
      <c r="BO196" s="82">
        <f>IFERROR(X196/J196,"0")</f>
        <v>0</v>
      </c>
      <c r="BP196" s="82">
        <f>IFERROR(Y196/J196,"0")</f>
        <v>0</v>
      </c>
    </row>
    <row r="197" spans="1:68" x14ac:dyDescent="0.2">
      <c r="A197" s="258"/>
      <c r="B197" s="258"/>
      <c r="C197" s="258"/>
      <c r="D197" s="258"/>
      <c r="E197" s="258"/>
      <c r="F197" s="258"/>
      <c r="G197" s="258"/>
      <c r="H197" s="258"/>
      <c r="I197" s="258"/>
      <c r="J197" s="258"/>
      <c r="K197" s="258"/>
      <c r="L197" s="258"/>
      <c r="M197" s="258"/>
      <c r="N197" s="258"/>
      <c r="O197" s="259"/>
      <c r="P197" s="255" t="s">
        <v>43</v>
      </c>
      <c r="Q197" s="256"/>
      <c r="R197" s="256"/>
      <c r="S197" s="256"/>
      <c r="T197" s="256"/>
      <c r="U197" s="256"/>
      <c r="V197" s="257"/>
      <c r="W197" s="43" t="s">
        <v>42</v>
      </c>
      <c r="X197" s="44">
        <f>IFERROR(SUM(X193:X196),"0")</f>
        <v>0</v>
      </c>
      <c r="Y197" s="44">
        <f>IFERROR(SUM(Y193:Y196),"0")</f>
        <v>0</v>
      </c>
      <c r="Z197" s="44">
        <f>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58"/>
      <c r="B198" s="258"/>
      <c r="C198" s="258"/>
      <c r="D198" s="258"/>
      <c r="E198" s="258"/>
      <c r="F198" s="258"/>
      <c r="G198" s="258"/>
      <c r="H198" s="258"/>
      <c r="I198" s="258"/>
      <c r="J198" s="258"/>
      <c r="K198" s="258"/>
      <c r="L198" s="258"/>
      <c r="M198" s="258"/>
      <c r="N198" s="258"/>
      <c r="O198" s="259"/>
      <c r="P198" s="255" t="s">
        <v>43</v>
      </c>
      <c r="Q198" s="256"/>
      <c r="R198" s="256"/>
      <c r="S198" s="256"/>
      <c r="T198" s="256"/>
      <c r="U198" s="256"/>
      <c r="V198" s="257"/>
      <c r="W198" s="43" t="s">
        <v>0</v>
      </c>
      <c r="X198" s="44">
        <f>IFERROR(SUMPRODUCT(X193:X196*H193:H196),"0")</f>
        <v>0</v>
      </c>
      <c r="Y198" s="44">
        <f>IFERROR(SUMPRODUCT(Y193:Y196*H193:H196),"0")</f>
        <v>0</v>
      </c>
      <c r="Z198" s="43"/>
      <c r="AA198" s="68"/>
      <c r="AB198" s="68"/>
      <c r="AC198" s="68"/>
    </row>
    <row r="199" spans="1:68" ht="16.5" customHeight="1" x14ac:dyDescent="0.25">
      <c r="A199" s="249" t="s">
        <v>291</v>
      </c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66"/>
      <c r="AB199" s="66"/>
      <c r="AC199" s="83"/>
    </row>
    <row r="200" spans="1:68" ht="14.25" customHeight="1" x14ac:dyDescent="0.25">
      <c r="A200" s="250" t="s">
        <v>85</v>
      </c>
      <c r="B200" s="250"/>
      <c r="C200" s="250"/>
      <c r="D200" s="250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O200" s="250"/>
      <c r="P200" s="250"/>
      <c r="Q200" s="250"/>
      <c r="R200" s="250"/>
      <c r="S200" s="250"/>
      <c r="T200" s="250"/>
      <c r="U200" s="250"/>
      <c r="V200" s="250"/>
      <c r="W200" s="250"/>
      <c r="X200" s="250"/>
      <c r="Y200" s="250"/>
      <c r="Z200" s="250"/>
      <c r="AA200" s="67"/>
      <c r="AB200" s="67"/>
      <c r="AC200" s="84"/>
    </row>
    <row r="201" spans="1:68" ht="16.5" customHeight="1" x14ac:dyDescent="0.25">
      <c r="A201" s="64" t="s">
        <v>292</v>
      </c>
      <c r="B201" s="64" t="s">
        <v>293</v>
      </c>
      <c r="C201" s="37">
        <v>4301071033</v>
      </c>
      <c r="D201" s="251">
        <v>4607111035332</v>
      </c>
      <c r="E201" s="251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48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53"/>
      <c r="R201" s="253"/>
      <c r="S201" s="253"/>
      <c r="T201" s="254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5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16.5" customHeight="1" x14ac:dyDescent="0.25">
      <c r="A202" s="64" t="s">
        <v>294</v>
      </c>
      <c r="B202" s="64" t="s">
        <v>295</v>
      </c>
      <c r="C202" s="37">
        <v>4301071000</v>
      </c>
      <c r="D202" s="251">
        <v>4607111038708</v>
      </c>
      <c r="E202" s="251"/>
      <c r="F202" s="63">
        <v>0.8</v>
      </c>
      <c r="G202" s="38">
        <v>8</v>
      </c>
      <c r="H202" s="63">
        <v>6.4</v>
      </c>
      <c r="I202" s="63">
        <v>6.67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53"/>
      <c r="R202" s="253"/>
      <c r="S202" s="253"/>
      <c r="T202" s="254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66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x14ac:dyDescent="0.2">
      <c r="A203" s="258"/>
      <c r="B203" s="258"/>
      <c r="C203" s="258"/>
      <c r="D203" s="258"/>
      <c r="E203" s="258"/>
      <c r="F203" s="258"/>
      <c r="G203" s="258"/>
      <c r="H203" s="258"/>
      <c r="I203" s="258"/>
      <c r="J203" s="258"/>
      <c r="K203" s="258"/>
      <c r="L203" s="258"/>
      <c r="M203" s="258"/>
      <c r="N203" s="258"/>
      <c r="O203" s="259"/>
      <c r="P203" s="255" t="s">
        <v>43</v>
      </c>
      <c r="Q203" s="256"/>
      <c r="R203" s="256"/>
      <c r="S203" s="256"/>
      <c r="T203" s="256"/>
      <c r="U203" s="256"/>
      <c r="V203" s="257"/>
      <c r="W203" s="43" t="s">
        <v>42</v>
      </c>
      <c r="X203" s="44">
        <f>IFERROR(SUM(X201:X202),"0")</f>
        <v>0</v>
      </c>
      <c r="Y203" s="44">
        <f>IFERROR(SUM(Y201:Y202),"0")</f>
        <v>0</v>
      </c>
      <c r="Z203" s="44">
        <f>IFERROR(IF(Z201="",0,Z201),"0")+IFERROR(IF(Z202="",0,Z202),"0")</f>
        <v>0</v>
      </c>
      <c r="AA203" s="68"/>
      <c r="AB203" s="68"/>
      <c r="AC203" s="68"/>
    </row>
    <row r="204" spans="1:68" x14ac:dyDescent="0.2">
      <c r="A204" s="258"/>
      <c r="B204" s="258"/>
      <c r="C204" s="258"/>
      <c r="D204" s="258"/>
      <c r="E204" s="258"/>
      <c r="F204" s="258"/>
      <c r="G204" s="258"/>
      <c r="H204" s="258"/>
      <c r="I204" s="258"/>
      <c r="J204" s="258"/>
      <c r="K204" s="258"/>
      <c r="L204" s="258"/>
      <c r="M204" s="258"/>
      <c r="N204" s="258"/>
      <c r="O204" s="259"/>
      <c r="P204" s="255" t="s">
        <v>43</v>
      </c>
      <c r="Q204" s="256"/>
      <c r="R204" s="256"/>
      <c r="S204" s="256"/>
      <c r="T204" s="256"/>
      <c r="U204" s="256"/>
      <c r="V204" s="257"/>
      <c r="W204" s="43" t="s">
        <v>0</v>
      </c>
      <c r="X204" s="44">
        <f>IFERROR(SUMPRODUCT(X201:X202*H201:H202),"0")</f>
        <v>0</v>
      </c>
      <c r="Y204" s="44">
        <f>IFERROR(SUMPRODUCT(Y201:Y202*H201:H202),"0")</f>
        <v>0</v>
      </c>
      <c r="Z204" s="43"/>
      <c r="AA204" s="68"/>
      <c r="AB204" s="68"/>
      <c r="AC204" s="68"/>
    </row>
    <row r="205" spans="1:68" ht="27.75" customHeight="1" x14ac:dyDescent="0.2">
      <c r="A205" s="248" t="s">
        <v>296</v>
      </c>
      <c r="B205" s="248"/>
      <c r="C205" s="248"/>
      <c r="D205" s="248"/>
      <c r="E205" s="248"/>
      <c r="F205" s="248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  <c r="AA205" s="55"/>
      <c r="AB205" s="55"/>
      <c r="AC205" s="55"/>
    </row>
    <row r="206" spans="1:68" ht="16.5" customHeight="1" x14ac:dyDescent="0.25">
      <c r="A206" s="249" t="s">
        <v>297</v>
      </c>
      <c r="B206" s="249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66"/>
      <c r="AB206" s="66"/>
      <c r="AC206" s="83"/>
    </row>
    <row r="207" spans="1:68" ht="14.25" customHeight="1" x14ac:dyDescent="0.25">
      <c r="A207" s="250" t="s">
        <v>85</v>
      </c>
      <c r="B207" s="250"/>
      <c r="C207" s="250"/>
      <c r="D207" s="250"/>
      <c r="E207" s="250"/>
      <c r="F207" s="250"/>
      <c r="G207" s="250"/>
      <c r="H207" s="250"/>
      <c r="I207" s="250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0"/>
      <c r="Z207" s="250"/>
      <c r="AA207" s="67"/>
      <c r="AB207" s="67"/>
      <c r="AC207" s="84"/>
    </row>
    <row r="208" spans="1:68" ht="27" customHeight="1" x14ac:dyDescent="0.25">
      <c r="A208" s="64" t="s">
        <v>298</v>
      </c>
      <c r="B208" s="64" t="s">
        <v>299</v>
      </c>
      <c r="C208" s="37">
        <v>4301071036</v>
      </c>
      <c r="D208" s="251">
        <v>4607111036162</v>
      </c>
      <c r="E208" s="251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90</v>
      </c>
      <c r="P208" s="350" t="s">
        <v>300</v>
      </c>
      <c r="Q208" s="253"/>
      <c r="R208" s="253"/>
      <c r="S208" s="253"/>
      <c r="T208" s="254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67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x14ac:dyDescent="0.2">
      <c r="A209" s="258"/>
      <c r="B209" s="258"/>
      <c r="C209" s="258"/>
      <c r="D209" s="258"/>
      <c r="E209" s="258"/>
      <c r="F209" s="258"/>
      <c r="G209" s="258"/>
      <c r="H209" s="258"/>
      <c r="I209" s="258"/>
      <c r="J209" s="258"/>
      <c r="K209" s="258"/>
      <c r="L209" s="258"/>
      <c r="M209" s="258"/>
      <c r="N209" s="258"/>
      <c r="O209" s="259"/>
      <c r="P209" s="255" t="s">
        <v>43</v>
      </c>
      <c r="Q209" s="256"/>
      <c r="R209" s="256"/>
      <c r="S209" s="256"/>
      <c r="T209" s="256"/>
      <c r="U209" s="256"/>
      <c r="V209" s="257"/>
      <c r="W209" s="43" t="s">
        <v>42</v>
      </c>
      <c r="X209" s="44">
        <f>IFERROR(SUM(X208:X208),"0")</f>
        <v>0</v>
      </c>
      <c r="Y209" s="44">
        <f>IFERROR(SUM(Y208:Y208),"0")</f>
        <v>0</v>
      </c>
      <c r="Z209" s="44">
        <f>IFERROR(IF(Z208="",0,Z208),"0")</f>
        <v>0</v>
      </c>
      <c r="AA209" s="68"/>
      <c r="AB209" s="68"/>
      <c r="AC209" s="68"/>
    </row>
    <row r="210" spans="1:68" x14ac:dyDescent="0.2">
      <c r="A210" s="258"/>
      <c r="B210" s="258"/>
      <c r="C210" s="258"/>
      <c r="D210" s="258"/>
      <c r="E210" s="258"/>
      <c r="F210" s="258"/>
      <c r="G210" s="258"/>
      <c r="H210" s="258"/>
      <c r="I210" s="258"/>
      <c r="J210" s="258"/>
      <c r="K210" s="258"/>
      <c r="L210" s="258"/>
      <c r="M210" s="258"/>
      <c r="N210" s="258"/>
      <c r="O210" s="259"/>
      <c r="P210" s="255" t="s">
        <v>43</v>
      </c>
      <c r="Q210" s="256"/>
      <c r="R210" s="256"/>
      <c r="S210" s="256"/>
      <c r="T210" s="256"/>
      <c r="U210" s="256"/>
      <c r="V210" s="257"/>
      <c r="W210" s="43" t="s">
        <v>0</v>
      </c>
      <c r="X210" s="44">
        <f>IFERROR(SUMPRODUCT(X208:X208*H208:H208),"0")</f>
        <v>0</v>
      </c>
      <c r="Y210" s="44">
        <f>IFERROR(SUMPRODUCT(Y208:Y208*H208:H208),"0")</f>
        <v>0</v>
      </c>
      <c r="Z210" s="43"/>
      <c r="AA210" s="68"/>
      <c r="AB210" s="68"/>
      <c r="AC210" s="68"/>
    </row>
    <row r="211" spans="1:68" ht="27.75" customHeight="1" x14ac:dyDescent="0.2">
      <c r="A211" s="248" t="s">
        <v>301</v>
      </c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  <c r="AA211" s="55"/>
      <c r="AB211" s="55"/>
      <c r="AC211" s="55"/>
    </row>
    <row r="212" spans="1:68" ht="16.5" customHeight="1" x14ac:dyDescent="0.25">
      <c r="A212" s="249" t="s">
        <v>302</v>
      </c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  <c r="AA212" s="66"/>
      <c r="AB212" s="66"/>
      <c r="AC212" s="83"/>
    </row>
    <row r="213" spans="1:68" ht="14.25" customHeight="1" x14ac:dyDescent="0.25">
      <c r="A213" s="250" t="s">
        <v>85</v>
      </c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  <c r="AA213" s="67"/>
      <c r="AB213" s="67"/>
      <c r="AC213" s="84"/>
    </row>
    <row r="214" spans="1:68" ht="27" customHeight="1" x14ac:dyDescent="0.25">
      <c r="A214" s="64" t="s">
        <v>303</v>
      </c>
      <c r="B214" s="64" t="s">
        <v>304</v>
      </c>
      <c r="C214" s="37">
        <v>4301071029</v>
      </c>
      <c r="D214" s="251">
        <v>4607111035899</v>
      </c>
      <c r="E214" s="251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89</v>
      </c>
      <c r="L214" s="38" t="s">
        <v>90</v>
      </c>
      <c r="M214" s="39" t="s">
        <v>88</v>
      </c>
      <c r="N214" s="39"/>
      <c r="O214" s="38">
        <v>180</v>
      </c>
      <c r="P214" s="3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53"/>
      <c r="R214" s="253"/>
      <c r="S214" s="253"/>
      <c r="T214" s="254"/>
      <c r="U214" s="40" t="s">
        <v>49</v>
      </c>
      <c r="V214" s="40" t="s">
        <v>49</v>
      </c>
      <c r="W214" s="41" t="s">
        <v>42</v>
      </c>
      <c r="X214" s="59">
        <v>0</v>
      </c>
      <c r="Y214" s="56">
        <f>IFERROR(IF(X214="","",X214),"")</f>
        <v>0</v>
      </c>
      <c r="Z214" s="42">
        <f>IFERROR(IF(X214="","",X214*0.0155),"")</f>
        <v>0</v>
      </c>
      <c r="AA214" s="69" t="s">
        <v>49</v>
      </c>
      <c r="AB214" s="70" t="s">
        <v>49</v>
      </c>
      <c r="AC214" s="85"/>
      <c r="AG214" s="82"/>
      <c r="AJ214" s="87" t="s">
        <v>91</v>
      </c>
      <c r="AK214" s="87">
        <v>1</v>
      </c>
      <c r="BB214" s="168" t="s">
        <v>73</v>
      </c>
      <c r="BM214" s="82">
        <f>IFERROR(X214*I214,"0")</f>
        <v>0</v>
      </c>
      <c r="BN214" s="82">
        <f>IFERROR(Y214*I214,"0")</f>
        <v>0</v>
      </c>
      <c r="BO214" s="82">
        <f>IFERROR(X214/J214,"0")</f>
        <v>0</v>
      </c>
      <c r="BP214" s="82">
        <f>IFERROR(Y214/J214,"0")</f>
        <v>0</v>
      </c>
    </row>
    <row r="215" spans="1:68" ht="27" customHeight="1" x14ac:dyDescent="0.25">
      <c r="A215" s="64" t="s">
        <v>305</v>
      </c>
      <c r="B215" s="64" t="s">
        <v>306</v>
      </c>
      <c r="C215" s="37">
        <v>4301070991</v>
      </c>
      <c r="D215" s="251">
        <v>4607111038180</v>
      </c>
      <c r="E215" s="251"/>
      <c r="F215" s="63">
        <v>0.4</v>
      </c>
      <c r="G215" s="38">
        <v>16</v>
      </c>
      <c r="H215" s="63">
        <v>6.4</v>
      </c>
      <c r="I215" s="63">
        <v>6.71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180</v>
      </c>
      <c r="P215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53"/>
      <c r="R215" s="253"/>
      <c r="S215" s="253"/>
      <c r="T215" s="254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69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58"/>
      <c r="B216" s="258"/>
      <c r="C216" s="258"/>
      <c r="D216" s="258"/>
      <c r="E216" s="258"/>
      <c r="F216" s="258"/>
      <c r="G216" s="258"/>
      <c r="H216" s="258"/>
      <c r="I216" s="258"/>
      <c r="J216" s="258"/>
      <c r="K216" s="258"/>
      <c r="L216" s="258"/>
      <c r="M216" s="258"/>
      <c r="N216" s="258"/>
      <c r="O216" s="259"/>
      <c r="P216" s="255" t="s">
        <v>43</v>
      </c>
      <c r="Q216" s="256"/>
      <c r="R216" s="256"/>
      <c r="S216" s="256"/>
      <c r="T216" s="256"/>
      <c r="U216" s="256"/>
      <c r="V216" s="257"/>
      <c r="W216" s="43" t="s">
        <v>42</v>
      </c>
      <c r="X216" s="44">
        <f>IFERROR(SUM(X214:X215),"0")</f>
        <v>0</v>
      </c>
      <c r="Y216" s="44">
        <f>IFERROR(SUM(Y214:Y215),"0")</f>
        <v>0</v>
      </c>
      <c r="Z216" s="44">
        <f>IFERROR(IF(Z214="",0,Z214),"0")+IFERROR(IF(Z215="",0,Z215),"0")</f>
        <v>0</v>
      </c>
      <c r="AA216" s="68"/>
      <c r="AB216" s="68"/>
      <c r="AC216" s="68"/>
    </row>
    <row r="217" spans="1:68" x14ac:dyDescent="0.2">
      <c r="A217" s="258"/>
      <c r="B217" s="258"/>
      <c r="C217" s="258"/>
      <c r="D217" s="258"/>
      <c r="E217" s="258"/>
      <c r="F217" s="258"/>
      <c r="G217" s="258"/>
      <c r="H217" s="258"/>
      <c r="I217" s="258"/>
      <c r="J217" s="258"/>
      <c r="K217" s="258"/>
      <c r="L217" s="258"/>
      <c r="M217" s="258"/>
      <c r="N217" s="258"/>
      <c r="O217" s="259"/>
      <c r="P217" s="255" t="s">
        <v>43</v>
      </c>
      <c r="Q217" s="256"/>
      <c r="R217" s="256"/>
      <c r="S217" s="256"/>
      <c r="T217" s="256"/>
      <c r="U217" s="256"/>
      <c r="V217" s="257"/>
      <c r="W217" s="43" t="s">
        <v>0</v>
      </c>
      <c r="X217" s="44">
        <f>IFERROR(SUMPRODUCT(X214:X215*H214:H215),"0")</f>
        <v>0</v>
      </c>
      <c r="Y217" s="44">
        <f>IFERROR(SUMPRODUCT(Y214:Y215*H214:H215),"0")</f>
        <v>0</v>
      </c>
      <c r="Z217" s="43"/>
      <c r="AA217" s="68"/>
      <c r="AB217" s="68"/>
      <c r="AC217" s="68"/>
    </row>
    <row r="218" spans="1:68" ht="27.75" customHeight="1" x14ac:dyDescent="0.2">
      <c r="A218" s="248" t="s">
        <v>226</v>
      </c>
      <c r="B218" s="248"/>
      <c r="C218" s="248"/>
      <c r="D218" s="248"/>
      <c r="E218" s="248"/>
      <c r="F218" s="248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  <c r="AA218" s="55"/>
      <c r="AB218" s="55"/>
      <c r="AC218" s="55"/>
    </row>
    <row r="219" spans="1:68" ht="16.5" customHeight="1" x14ac:dyDescent="0.25">
      <c r="A219" s="249" t="s">
        <v>226</v>
      </c>
      <c r="B219" s="249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  <c r="AA219" s="66"/>
      <c r="AB219" s="66"/>
      <c r="AC219" s="83"/>
    </row>
    <row r="220" spans="1:68" ht="14.25" customHeight="1" x14ac:dyDescent="0.25">
      <c r="A220" s="250" t="s">
        <v>85</v>
      </c>
      <c r="B220" s="250"/>
      <c r="C220" s="250"/>
      <c r="D220" s="250"/>
      <c r="E220" s="250"/>
      <c r="F220" s="250"/>
      <c r="G220" s="250"/>
      <c r="H220" s="250"/>
      <c r="I220" s="250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  <c r="AA220" s="67"/>
      <c r="AB220" s="67"/>
      <c r="AC220" s="84"/>
    </row>
    <row r="221" spans="1:68" ht="27" customHeight="1" x14ac:dyDescent="0.25">
      <c r="A221" s="64" t="s">
        <v>307</v>
      </c>
      <c r="B221" s="64" t="s">
        <v>308</v>
      </c>
      <c r="C221" s="37">
        <v>4301071014</v>
      </c>
      <c r="D221" s="251">
        <v>4640242181264</v>
      </c>
      <c r="E221" s="251"/>
      <c r="F221" s="63">
        <v>0.7</v>
      </c>
      <c r="G221" s="38">
        <v>10</v>
      </c>
      <c r="H221" s="63">
        <v>7</v>
      </c>
      <c r="I221" s="63">
        <v>7.28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353" t="s">
        <v>309</v>
      </c>
      <c r="Q221" s="253"/>
      <c r="R221" s="253"/>
      <c r="S221" s="253"/>
      <c r="T221" s="254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70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310</v>
      </c>
      <c r="B222" s="64" t="s">
        <v>311</v>
      </c>
      <c r="C222" s="37">
        <v>4301071021</v>
      </c>
      <c r="D222" s="251">
        <v>4640242181325</v>
      </c>
      <c r="E222" s="251"/>
      <c r="F222" s="63">
        <v>0.7</v>
      </c>
      <c r="G222" s="38">
        <v>10</v>
      </c>
      <c r="H222" s="63">
        <v>7</v>
      </c>
      <c r="I222" s="63">
        <v>7.28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54" t="s">
        <v>312</v>
      </c>
      <c r="Q222" s="253"/>
      <c r="R222" s="253"/>
      <c r="S222" s="253"/>
      <c r="T222" s="254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1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313</v>
      </c>
      <c r="B223" s="64" t="s">
        <v>314</v>
      </c>
      <c r="C223" s="37">
        <v>4301070993</v>
      </c>
      <c r="D223" s="251">
        <v>4640242180670</v>
      </c>
      <c r="E223" s="251"/>
      <c r="F223" s="63">
        <v>1</v>
      </c>
      <c r="G223" s="38">
        <v>6</v>
      </c>
      <c r="H223" s="63">
        <v>6</v>
      </c>
      <c r="I223" s="63">
        <v>6.23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355" t="s">
        <v>315</v>
      </c>
      <c r="Q223" s="253"/>
      <c r="R223" s="253"/>
      <c r="S223" s="253"/>
      <c r="T223" s="254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2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58"/>
      <c r="B224" s="258"/>
      <c r="C224" s="258"/>
      <c r="D224" s="258"/>
      <c r="E224" s="258"/>
      <c r="F224" s="258"/>
      <c r="G224" s="258"/>
      <c r="H224" s="258"/>
      <c r="I224" s="258"/>
      <c r="J224" s="258"/>
      <c r="K224" s="258"/>
      <c r="L224" s="258"/>
      <c r="M224" s="258"/>
      <c r="N224" s="258"/>
      <c r="O224" s="259"/>
      <c r="P224" s="255" t="s">
        <v>43</v>
      </c>
      <c r="Q224" s="256"/>
      <c r="R224" s="256"/>
      <c r="S224" s="256"/>
      <c r="T224" s="256"/>
      <c r="U224" s="256"/>
      <c r="V224" s="257"/>
      <c r="W224" s="43" t="s">
        <v>42</v>
      </c>
      <c r="X224" s="44">
        <f>IFERROR(SUM(X221:X223),"0")</f>
        <v>0</v>
      </c>
      <c r="Y224" s="44">
        <f>IFERROR(SUM(Y221:Y223),"0")</f>
        <v>0</v>
      </c>
      <c r="Z224" s="44">
        <f>IFERROR(IF(Z221="",0,Z221),"0")+IFERROR(IF(Z222="",0,Z222),"0")+IFERROR(IF(Z223="",0,Z223),"0")</f>
        <v>0</v>
      </c>
      <c r="AA224" s="68"/>
      <c r="AB224" s="68"/>
      <c r="AC224" s="68"/>
    </row>
    <row r="225" spans="1:68" x14ac:dyDescent="0.2">
      <c r="A225" s="258"/>
      <c r="B225" s="258"/>
      <c r="C225" s="258"/>
      <c r="D225" s="258"/>
      <c r="E225" s="258"/>
      <c r="F225" s="258"/>
      <c r="G225" s="258"/>
      <c r="H225" s="258"/>
      <c r="I225" s="258"/>
      <c r="J225" s="258"/>
      <c r="K225" s="258"/>
      <c r="L225" s="258"/>
      <c r="M225" s="258"/>
      <c r="N225" s="258"/>
      <c r="O225" s="259"/>
      <c r="P225" s="255" t="s">
        <v>43</v>
      </c>
      <c r="Q225" s="256"/>
      <c r="R225" s="256"/>
      <c r="S225" s="256"/>
      <c r="T225" s="256"/>
      <c r="U225" s="256"/>
      <c r="V225" s="257"/>
      <c r="W225" s="43" t="s">
        <v>0</v>
      </c>
      <c r="X225" s="44">
        <f>IFERROR(SUMPRODUCT(X221:X223*H221:H223),"0")</f>
        <v>0</v>
      </c>
      <c r="Y225" s="44">
        <f>IFERROR(SUMPRODUCT(Y221:Y223*H221:H223),"0")</f>
        <v>0</v>
      </c>
      <c r="Z225" s="43"/>
      <c r="AA225" s="68"/>
      <c r="AB225" s="68"/>
      <c r="AC225" s="68"/>
    </row>
    <row r="226" spans="1:68" ht="14.25" customHeight="1" x14ac:dyDescent="0.25">
      <c r="A226" s="250" t="s">
        <v>153</v>
      </c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  <c r="AA226" s="67"/>
      <c r="AB226" s="67"/>
      <c r="AC226" s="84"/>
    </row>
    <row r="227" spans="1:68" ht="27" customHeight="1" x14ac:dyDescent="0.25">
      <c r="A227" s="64" t="s">
        <v>316</v>
      </c>
      <c r="B227" s="64" t="s">
        <v>317</v>
      </c>
      <c r="C227" s="37">
        <v>4301131019</v>
      </c>
      <c r="D227" s="251">
        <v>4640242180427</v>
      </c>
      <c r="E227" s="251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145</v>
      </c>
      <c r="L227" s="38" t="s">
        <v>90</v>
      </c>
      <c r="M227" s="39" t="s">
        <v>88</v>
      </c>
      <c r="N227" s="39"/>
      <c r="O227" s="38">
        <v>180</v>
      </c>
      <c r="P227" s="356" t="s">
        <v>318</v>
      </c>
      <c r="Q227" s="253"/>
      <c r="R227" s="253"/>
      <c r="S227" s="253"/>
      <c r="T227" s="254"/>
      <c r="U227" s="40" t="s">
        <v>49</v>
      </c>
      <c r="V227" s="40" t="s">
        <v>49</v>
      </c>
      <c r="W227" s="41" t="s">
        <v>42</v>
      </c>
      <c r="X227" s="59">
        <v>0</v>
      </c>
      <c r="Y227" s="56">
        <f>IFERROR(IF(X227="","",X227),"")</f>
        <v>0</v>
      </c>
      <c r="Z227" s="42">
        <f>IFERROR(IF(X227="","",X227*0.00502),"")</f>
        <v>0</v>
      </c>
      <c r="AA227" s="69" t="s">
        <v>49</v>
      </c>
      <c r="AB227" s="70" t="s">
        <v>49</v>
      </c>
      <c r="AC227" s="85"/>
      <c r="AG227" s="82"/>
      <c r="AJ227" s="87" t="s">
        <v>91</v>
      </c>
      <c r="AK227" s="87">
        <v>1</v>
      </c>
      <c r="BB227" s="173" t="s">
        <v>96</v>
      </c>
      <c r="BM227" s="82">
        <f>IFERROR(X227*I227,"0")</f>
        <v>0</v>
      </c>
      <c r="BN227" s="82">
        <f>IFERROR(Y227*I227,"0")</f>
        <v>0</v>
      </c>
      <c r="BO227" s="82">
        <f>IFERROR(X227/J227,"0")</f>
        <v>0</v>
      </c>
      <c r="BP227" s="82">
        <f>IFERROR(Y227/J227,"0")</f>
        <v>0</v>
      </c>
    </row>
    <row r="228" spans="1:68" x14ac:dyDescent="0.2">
      <c r="A228" s="258"/>
      <c r="B228" s="258"/>
      <c r="C228" s="258"/>
      <c r="D228" s="258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9"/>
      <c r="P228" s="255" t="s">
        <v>43</v>
      </c>
      <c r="Q228" s="256"/>
      <c r="R228" s="256"/>
      <c r="S228" s="256"/>
      <c r="T228" s="256"/>
      <c r="U228" s="256"/>
      <c r="V228" s="257"/>
      <c r="W228" s="43" t="s">
        <v>42</v>
      </c>
      <c r="X228" s="44">
        <f>IFERROR(SUM(X227:X227),"0")</f>
        <v>0</v>
      </c>
      <c r="Y228" s="44">
        <f>IFERROR(SUM(Y227:Y227),"0")</f>
        <v>0</v>
      </c>
      <c r="Z228" s="44">
        <f>IFERROR(IF(Z227="",0,Z227),"0")</f>
        <v>0</v>
      </c>
      <c r="AA228" s="68"/>
      <c r="AB228" s="68"/>
      <c r="AC228" s="68"/>
    </row>
    <row r="229" spans="1:68" x14ac:dyDescent="0.2">
      <c r="A229" s="258"/>
      <c r="B229" s="258"/>
      <c r="C229" s="258"/>
      <c r="D229" s="258"/>
      <c r="E229" s="258"/>
      <c r="F229" s="258"/>
      <c r="G229" s="258"/>
      <c r="H229" s="258"/>
      <c r="I229" s="258"/>
      <c r="J229" s="258"/>
      <c r="K229" s="258"/>
      <c r="L229" s="258"/>
      <c r="M229" s="258"/>
      <c r="N229" s="258"/>
      <c r="O229" s="259"/>
      <c r="P229" s="255" t="s">
        <v>43</v>
      </c>
      <c r="Q229" s="256"/>
      <c r="R229" s="256"/>
      <c r="S229" s="256"/>
      <c r="T229" s="256"/>
      <c r="U229" s="256"/>
      <c r="V229" s="257"/>
      <c r="W229" s="43" t="s">
        <v>0</v>
      </c>
      <c r="X229" s="44">
        <f>IFERROR(SUMPRODUCT(X227:X227*H227:H227),"0")</f>
        <v>0</v>
      </c>
      <c r="Y229" s="44">
        <f>IFERROR(SUMPRODUCT(Y227:Y227*H227:H227),"0")</f>
        <v>0</v>
      </c>
      <c r="Z229" s="43"/>
      <c r="AA229" s="68"/>
      <c r="AB229" s="68"/>
      <c r="AC229" s="68"/>
    </row>
    <row r="230" spans="1:68" ht="14.25" customHeight="1" x14ac:dyDescent="0.25">
      <c r="A230" s="250" t="s">
        <v>93</v>
      </c>
      <c r="B230" s="250"/>
      <c r="C230" s="250"/>
      <c r="D230" s="250"/>
      <c r="E230" s="250"/>
      <c r="F230" s="250"/>
      <c r="G230" s="250"/>
      <c r="H230" s="250"/>
      <c r="I230" s="250"/>
      <c r="J230" s="250"/>
      <c r="K230" s="250"/>
      <c r="L230" s="250"/>
      <c r="M230" s="250"/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0"/>
      <c r="Z230" s="250"/>
      <c r="AA230" s="67"/>
      <c r="AB230" s="67"/>
      <c r="AC230" s="84"/>
    </row>
    <row r="231" spans="1:68" ht="27" customHeight="1" x14ac:dyDescent="0.25">
      <c r="A231" s="64" t="s">
        <v>319</v>
      </c>
      <c r="B231" s="64" t="s">
        <v>320</v>
      </c>
      <c r="C231" s="37">
        <v>4301132080</v>
      </c>
      <c r="D231" s="251">
        <v>4640242180397</v>
      </c>
      <c r="E231" s="251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89</v>
      </c>
      <c r="L231" s="38" t="s">
        <v>90</v>
      </c>
      <c r="M231" s="39" t="s">
        <v>88</v>
      </c>
      <c r="N231" s="39"/>
      <c r="O231" s="38">
        <v>180</v>
      </c>
      <c r="P231" s="357" t="s">
        <v>321</v>
      </c>
      <c r="Q231" s="253"/>
      <c r="R231" s="253"/>
      <c r="S231" s="253"/>
      <c r="T231" s="254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74" t="s">
        <v>96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customHeight="1" x14ac:dyDescent="0.25">
      <c r="A232" s="64" t="s">
        <v>322</v>
      </c>
      <c r="B232" s="64" t="s">
        <v>323</v>
      </c>
      <c r="C232" s="37">
        <v>4301132104</v>
      </c>
      <c r="D232" s="251">
        <v>4640242181219</v>
      </c>
      <c r="E232" s="251"/>
      <c r="F232" s="63">
        <v>0.3</v>
      </c>
      <c r="G232" s="38">
        <v>9</v>
      </c>
      <c r="H232" s="63">
        <v>2.7</v>
      </c>
      <c r="I232" s="63">
        <v>2.8450000000000002</v>
      </c>
      <c r="J232" s="38">
        <v>234</v>
      </c>
      <c r="K232" s="38" t="s">
        <v>145</v>
      </c>
      <c r="L232" s="38" t="s">
        <v>90</v>
      </c>
      <c r="M232" s="39" t="s">
        <v>88</v>
      </c>
      <c r="N232" s="39"/>
      <c r="O232" s="38">
        <v>180</v>
      </c>
      <c r="P232" s="358" t="s">
        <v>324</v>
      </c>
      <c r="Q232" s="253"/>
      <c r="R232" s="253"/>
      <c r="S232" s="253"/>
      <c r="T232" s="254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IFERROR(IF(X232="","",X232*0.00502),"")</f>
        <v>0</v>
      </c>
      <c r="AA232" s="69" t="s">
        <v>49</v>
      </c>
      <c r="AB232" s="70" t="s">
        <v>49</v>
      </c>
      <c r="AC232" s="85"/>
      <c r="AG232" s="82"/>
      <c r="AJ232" s="87" t="s">
        <v>91</v>
      </c>
      <c r="AK232" s="87">
        <v>1</v>
      </c>
      <c r="BB232" s="175" t="s">
        <v>96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x14ac:dyDescent="0.2">
      <c r="A233" s="258"/>
      <c r="B233" s="258"/>
      <c r="C233" s="258"/>
      <c r="D233" s="258"/>
      <c r="E233" s="258"/>
      <c r="F233" s="258"/>
      <c r="G233" s="258"/>
      <c r="H233" s="258"/>
      <c r="I233" s="258"/>
      <c r="J233" s="258"/>
      <c r="K233" s="258"/>
      <c r="L233" s="258"/>
      <c r="M233" s="258"/>
      <c r="N233" s="258"/>
      <c r="O233" s="259"/>
      <c r="P233" s="255" t="s">
        <v>43</v>
      </c>
      <c r="Q233" s="256"/>
      <c r="R233" s="256"/>
      <c r="S233" s="256"/>
      <c r="T233" s="256"/>
      <c r="U233" s="256"/>
      <c r="V233" s="257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x14ac:dyDescent="0.2">
      <c r="A234" s="258"/>
      <c r="B234" s="258"/>
      <c r="C234" s="258"/>
      <c r="D234" s="258"/>
      <c r="E234" s="258"/>
      <c r="F234" s="258"/>
      <c r="G234" s="258"/>
      <c r="H234" s="258"/>
      <c r="I234" s="258"/>
      <c r="J234" s="258"/>
      <c r="K234" s="258"/>
      <c r="L234" s="258"/>
      <c r="M234" s="258"/>
      <c r="N234" s="258"/>
      <c r="O234" s="259"/>
      <c r="P234" s="255" t="s">
        <v>43</v>
      </c>
      <c r="Q234" s="256"/>
      <c r="R234" s="256"/>
      <c r="S234" s="256"/>
      <c r="T234" s="256"/>
      <c r="U234" s="256"/>
      <c r="V234" s="257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14.25" customHeight="1" x14ac:dyDescent="0.25">
      <c r="A235" s="250" t="s">
        <v>172</v>
      </c>
      <c r="B235" s="250"/>
      <c r="C235" s="250"/>
      <c r="D235" s="250"/>
      <c r="E235" s="250"/>
      <c r="F235" s="250"/>
      <c r="G235" s="250"/>
      <c r="H235" s="250"/>
      <c r="I235" s="250"/>
      <c r="J235" s="250"/>
      <c r="K235" s="250"/>
      <c r="L235" s="250"/>
      <c r="M235" s="250"/>
      <c r="N235" s="250"/>
      <c r="O235" s="250"/>
      <c r="P235" s="250"/>
      <c r="Q235" s="250"/>
      <c r="R235" s="250"/>
      <c r="S235" s="250"/>
      <c r="T235" s="250"/>
      <c r="U235" s="250"/>
      <c r="V235" s="250"/>
      <c r="W235" s="250"/>
      <c r="X235" s="250"/>
      <c r="Y235" s="250"/>
      <c r="Z235" s="250"/>
      <c r="AA235" s="67"/>
      <c r="AB235" s="67"/>
      <c r="AC235" s="84"/>
    </row>
    <row r="236" spans="1:68" ht="27" customHeight="1" x14ac:dyDescent="0.25">
      <c r="A236" s="64" t="s">
        <v>325</v>
      </c>
      <c r="B236" s="64" t="s">
        <v>326</v>
      </c>
      <c r="C236" s="37">
        <v>4301136028</v>
      </c>
      <c r="D236" s="251">
        <v>4640242180304</v>
      </c>
      <c r="E236" s="251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97</v>
      </c>
      <c r="L236" s="38" t="s">
        <v>90</v>
      </c>
      <c r="M236" s="39" t="s">
        <v>88</v>
      </c>
      <c r="N236" s="39"/>
      <c r="O236" s="38">
        <v>180</v>
      </c>
      <c r="P236" s="359" t="s">
        <v>327</v>
      </c>
      <c r="Q236" s="253"/>
      <c r="R236" s="253"/>
      <c r="S236" s="253"/>
      <c r="T236" s="254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IFERROR(IF(X236="","",X236*0.00936),"")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76" t="s">
        <v>96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customHeight="1" x14ac:dyDescent="0.25">
      <c r="A237" s="64" t="s">
        <v>328</v>
      </c>
      <c r="B237" s="64" t="s">
        <v>329</v>
      </c>
      <c r="C237" s="37">
        <v>4301136026</v>
      </c>
      <c r="D237" s="251">
        <v>4640242180236</v>
      </c>
      <c r="E237" s="251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360" t="s">
        <v>330</v>
      </c>
      <c r="Q237" s="253"/>
      <c r="R237" s="253"/>
      <c r="S237" s="253"/>
      <c r="T237" s="254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77" t="s">
        <v>96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ht="27" customHeight="1" x14ac:dyDescent="0.25">
      <c r="A238" s="64" t="s">
        <v>331</v>
      </c>
      <c r="B238" s="64" t="s">
        <v>332</v>
      </c>
      <c r="C238" s="37">
        <v>4301136029</v>
      </c>
      <c r="D238" s="251">
        <v>4640242180410</v>
      </c>
      <c r="E238" s="251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97</v>
      </c>
      <c r="L238" s="38" t="s">
        <v>90</v>
      </c>
      <c r="M238" s="39" t="s">
        <v>88</v>
      </c>
      <c r="N238" s="39"/>
      <c r="O238" s="38">
        <v>180</v>
      </c>
      <c r="P238" s="36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53"/>
      <c r="R238" s="253"/>
      <c r="S238" s="253"/>
      <c r="T238" s="254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IFERROR(IF(X238="","",X238*0.00936),"")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8" t="s">
        <v>96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x14ac:dyDescent="0.2">
      <c r="A239" s="258"/>
      <c r="B239" s="258"/>
      <c r="C239" s="258"/>
      <c r="D239" s="258"/>
      <c r="E239" s="258"/>
      <c r="F239" s="258"/>
      <c r="G239" s="258"/>
      <c r="H239" s="258"/>
      <c r="I239" s="258"/>
      <c r="J239" s="258"/>
      <c r="K239" s="258"/>
      <c r="L239" s="258"/>
      <c r="M239" s="258"/>
      <c r="N239" s="258"/>
      <c r="O239" s="259"/>
      <c r="P239" s="255" t="s">
        <v>43</v>
      </c>
      <c r="Q239" s="256"/>
      <c r="R239" s="256"/>
      <c r="S239" s="256"/>
      <c r="T239" s="256"/>
      <c r="U239" s="256"/>
      <c r="V239" s="257"/>
      <c r="W239" s="43" t="s">
        <v>42</v>
      </c>
      <c r="X239" s="44">
        <f>IFERROR(SUM(X236:X238),"0")</f>
        <v>0</v>
      </c>
      <c r="Y239" s="44">
        <f>IFERROR(SUM(Y236:Y238),"0")</f>
        <v>0</v>
      </c>
      <c r="Z239" s="44">
        <f>IFERROR(IF(Z236="",0,Z236),"0")+IFERROR(IF(Z237="",0,Z237),"0")+IFERROR(IF(Z238="",0,Z238),"0")</f>
        <v>0</v>
      </c>
      <c r="AA239" s="68"/>
      <c r="AB239" s="68"/>
      <c r="AC239" s="68"/>
    </row>
    <row r="240" spans="1:68" x14ac:dyDescent="0.2">
      <c r="A240" s="258"/>
      <c r="B240" s="258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8"/>
      <c r="N240" s="258"/>
      <c r="O240" s="259"/>
      <c r="P240" s="255" t="s">
        <v>43</v>
      </c>
      <c r="Q240" s="256"/>
      <c r="R240" s="256"/>
      <c r="S240" s="256"/>
      <c r="T240" s="256"/>
      <c r="U240" s="256"/>
      <c r="V240" s="257"/>
      <c r="W240" s="43" t="s">
        <v>0</v>
      </c>
      <c r="X240" s="44">
        <f>IFERROR(SUMPRODUCT(X236:X238*H236:H238),"0")</f>
        <v>0</v>
      </c>
      <c r="Y240" s="44">
        <f>IFERROR(SUMPRODUCT(Y236:Y238*H236:H238),"0")</f>
        <v>0</v>
      </c>
      <c r="Z240" s="43"/>
      <c r="AA240" s="68"/>
      <c r="AB240" s="68"/>
      <c r="AC240" s="68"/>
    </row>
    <row r="241" spans="1:68" ht="14.25" customHeight="1" x14ac:dyDescent="0.25">
      <c r="A241" s="250" t="s">
        <v>149</v>
      </c>
      <c r="B241" s="250"/>
      <c r="C241" s="250"/>
      <c r="D241" s="250"/>
      <c r="E241" s="250"/>
      <c r="F241" s="250"/>
      <c r="G241" s="250"/>
      <c r="H241" s="250"/>
      <c r="I241" s="250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0"/>
      <c r="AA241" s="67"/>
      <c r="AB241" s="67"/>
      <c r="AC241" s="84"/>
    </row>
    <row r="242" spans="1:68" ht="27" customHeight="1" x14ac:dyDescent="0.25">
      <c r="A242" s="64" t="s">
        <v>333</v>
      </c>
      <c r="B242" s="64" t="s">
        <v>334</v>
      </c>
      <c r="C242" s="37">
        <v>4301135193</v>
      </c>
      <c r="D242" s="251">
        <v>4640242180403</v>
      </c>
      <c r="E242" s="251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97</v>
      </c>
      <c r="L242" s="38" t="s">
        <v>90</v>
      </c>
      <c r="M242" s="39" t="s">
        <v>88</v>
      </c>
      <c r="N242" s="39"/>
      <c r="O242" s="38">
        <v>180</v>
      </c>
      <c r="P242" s="362" t="s">
        <v>335</v>
      </c>
      <c r="Q242" s="253"/>
      <c r="R242" s="253"/>
      <c r="S242" s="253"/>
      <c r="T242" s="254"/>
      <c r="U242" s="40" t="s">
        <v>49</v>
      </c>
      <c r="V242" s="40" t="s">
        <v>49</v>
      </c>
      <c r="W242" s="41" t="s">
        <v>42</v>
      </c>
      <c r="X242" s="59">
        <v>0</v>
      </c>
      <c r="Y242" s="56">
        <f t="shared" ref="Y242:Y260" si="24">IFERROR(IF(X242="","",X242),"")</f>
        <v>0</v>
      </c>
      <c r="Z242" s="42">
        <f>IFERROR(IF(X242="","",X242*0.00936),"")</f>
        <v>0</v>
      </c>
      <c r="AA242" s="69" t="s">
        <v>49</v>
      </c>
      <c r="AB242" s="70" t="s">
        <v>49</v>
      </c>
      <c r="AC242" s="85"/>
      <c r="AG242" s="82"/>
      <c r="AJ242" s="87" t="s">
        <v>91</v>
      </c>
      <c r="AK242" s="87">
        <v>1</v>
      </c>
      <c r="BB242" s="179" t="s">
        <v>96</v>
      </c>
      <c r="BM242" s="82">
        <f t="shared" ref="BM242:BM260" si="25">IFERROR(X242*I242,"0")</f>
        <v>0</v>
      </c>
      <c r="BN242" s="82">
        <f t="shared" ref="BN242:BN260" si="26">IFERROR(Y242*I242,"0")</f>
        <v>0</v>
      </c>
      <c r="BO242" s="82">
        <f t="shared" ref="BO242:BO260" si="27">IFERROR(X242/J242,"0")</f>
        <v>0</v>
      </c>
      <c r="BP242" s="82">
        <f t="shared" ref="BP242:BP260" si="28">IFERROR(Y242/J242,"0")</f>
        <v>0</v>
      </c>
    </row>
    <row r="243" spans="1:68" ht="27" customHeight="1" x14ac:dyDescent="0.25">
      <c r="A243" s="64" t="s">
        <v>336</v>
      </c>
      <c r="B243" s="64" t="s">
        <v>337</v>
      </c>
      <c r="C243" s="37">
        <v>4301135394</v>
      </c>
      <c r="D243" s="251">
        <v>4640242181561</v>
      </c>
      <c r="E243" s="251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363" t="s">
        <v>338</v>
      </c>
      <c r="Q243" s="253"/>
      <c r="R243" s="253"/>
      <c r="S243" s="253"/>
      <c r="T243" s="254"/>
      <c r="U243" s="40" t="s">
        <v>49</v>
      </c>
      <c r="V243" s="40" t="s">
        <v>49</v>
      </c>
      <c r="W243" s="41" t="s">
        <v>42</v>
      </c>
      <c r="X243" s="59">
        <v>0</v>
      </c>
      <c r="Y243" s="56">
        <f t="shared" si="24"/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80" t="s">
        <v>96</v>
      </c>
      <c r="BM243" s="82">
        <f t="shared" si="25"/>
        <v>0</v>
      </c>
      <c r="BN243" s="82">
        <f t="shared" si="26"/>
        <v>0</v>
      </c>
      <c r="BO243" s="82">
        <f t="shared" si="27"/>
        <v>0</v>
      </c>
      <c r="BP243" s="82">
        <f t="shared" si="28"/>
        <v>0</v>
      </c>
    </row>
    <row r="244" spans="1:68" ht="37.5" customHeight="1" x14ac:dyDescent="0.25">
      <c r="A244" s="64" t="s">
        <v>339</v>
      </c>
      <c r="B244" s="64" t="s">
        <v>340</v>
      </c>
      <c r="C244" s="37">
        <v>4301135187</v>
      </c>
      <c r="D244" s="251">
        <v>4640242180328</v>
      </c>
      <c r="E244" s="251"/>
      <c r="F244" s="63">
        <v>3.5</v>
      </c>
      <c r="G244" s="38">
        <v>1</v>
      </c>
      <c r="H244" s="63">
        <v>3.5</v>
      </c>
      <c r="I244" s="63">
        <v>3.6920000000000002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364" t="s">
        <v>341</v>
      </c>
      <c r="Q244" s="253"/>
      <c r="R244" s="253"/>
      <c r="S244" s="253"/>
      <c r="T244" s="254"/>
      <c r="U244" s="40" t="s">
        <v>49</v>
      </c>
      <c r="V244" s="40" t="s">
        <v>49</v>
      </c>
      <c r="W244" s="41" t="s">
        <v>42</v>
      </c>
      <c r="X244" s="59">
        <v>0</v>
      </c>
      <c r="Y244" s="56">
        <f t="shared" si="24"/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1" t="s">
        <v>96</v>
      </c>
      <c r="BM244" s="82">
        <f t="shared" si="25"/>
        <v>0</v>
      </c>
      <c r="BN244" s="82">
        <f t="shared" si="26"/>
        <v>0</v>
      </c>
      <c r="BO244" s="82">
        <f t="shared" si="27"/>
        <v>0</v>
      </c>
      <c r="BP244" s="82">
        <f t="shared" si="28"/>
        <v>0</v>
      </c>
    </row>
    <row r="245" spans="1:68" ht="27" customHeight="1" x14ac:dyDescent="0.25">
      <c r="A245" s="64" t="s">
        <v>342</v>
      </c>
      <c r="B245" s="64" t="s">
        <v>343</v>
      </c>
      <c r="C245" s="37">
        <v>4301135186</v>
      </c>
      <c r="D245" s="251">
        <v>4640242180311</v>
      </c>
      <c r="E245" s="251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365" t="s">
        <v>344</v>
      </c>
      <c r="Q245" s="253"/>
      <c r="R245" s="253"/>
      <c r="S245" s="253"/>
      <c r="T245" s="254"/>
      <c r="U245" s="40" t="s">
        <v>49</v>
      </c>
      <c r="V245" s="40" t="s">
        <v>49</v>
      </c>
      <c r="W245" s="41" t="s">
        <v>42</v>
      </c>
      <c r="X245" s="59">
        <v>0</v>
      </c>
      <c r="Y245" s="56">
        <f t="shared" si="24"/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2" t="s">
        <v>96</v>
      </c>
      <c r="BM245" s="82">
        <f t="shared" si="25"/>
        <v>0</v>
      </c>
      <c r="BN245" s="82">
        <f t="shared" si="26"/>
        <v>0</v>
      </c>
      <c r="BO245" s="82">
        <f t="shared" si="27"/>
        <v>0</v>
      </c>
      <c r="BP245" s="82">
        <f t="shared" si="28"/>
        <v>0</v>
      </c>
    </row>
    <row r="246" spans="1:68" ht="27" customHeight="1" x14ac:dyDescent="0.25">
      <c r="A246" s="64" t="s">
        <v>345</v>
      </c>
      <c r="B246" s="64" t="s">
        <v>346</v>
      </c>
      <c r="C246" s="37">
        <v>4301135320</v>
      </c>
      <c r="D246" s="251">
        <v>4640242181592</v>
      </c>
      <c r="E246" s="251"/>
      <c r="F246" s="63">
        <v>3.5</v>
      </c>
      <c r="G246" s="38">
        <v>1</v>
      </c>
      <c r="H246" s="63">
        <v>3.5</v>
      </c>
      <c r="I246" s="63">
        <v>3.6850000000000001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366" t="s">
        <v>347</v>
      </c>
      <c r="Q246" s="253"/>
      <c r="R246" s="253"/>
      <c r="S246" s="253"/>
      <c r="T246" s="254"/>
      <c r="U246" s="40" t="s">
        <v>49</v>
      </c>
      <c r="V246" s="40" t="s">
        <v>49</v>
      </c>
      <c r="W246" s="41" t="s">
        <v>42</v>
      </c>
      <c r="X246" s="59">
        <v>0</v>
      </c>
      <c r="Y246" s="56">
        <f t="shared" si="24"/>
        <v>0</v>
      </c>
      <c r="Z246" s="42">
        <f t="shared" ref="Z246:Z253" si="29"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3" t="s">
        <v>96</v>
      </c>
      <c r="BM246" s="82">
        <f t="shared" si="25"/>
        <v>0</v>
      </c>
      <c r="BN246" s="82">
        <f t="shared" si="26"/>
        <v>0</v>
      </c>
      <c r="BO246" s="82">
        <f t="shared" si="27"/>
        <v>0</v>
      </c>
      <c r="BP246" s="82">
        <f t="shared" si="28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4301135405</v>
      </c>
      <c r="D247" s="251">
        <v>4640242181523</v>
      </c>
      <c r="E247" s="251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97</v>
      </c>
      <c r="L247" s="38" t="s">
        <v>90</v>
      </c>
      <c r="M247" s="39" t="s">
        <v>88</v>
      </c>
      <c r="N247" s="39"/>
      <c r="O247" s="38">
        <v>180</v>
      </c>
      <c r="P247" s="367" t="s">
        <v>350</v>
      </c>
      <c r="Q247" s="253"/>
      <c r="R247" s="253"/>
      <c r="S247" s="253"/>
      <c r="T247" s="254"/>
      <c r="U247" s="40" t="s">
        <v>49</v>
      </c>
      <c r="V247" s="40" t="s">
        <v>49</v>
      </c>
      <c r="W247" s="41" t="s">
        <v>42</v>
      </c>
      <c r="X247" s="59">
        <v>0</v>
      </c>
      <c r="Y247" s="56">
        <f t="shared" si="24"/>
        <v>0</v>
      </c>
      <c r="Z247" s="42">
        <f t="shared" si="29"/>
        <v>0</v>
      </c>
      <c r="AA247" s="69" t="s">
        <v>49</v>
      </c>
      <c r="AB247" s="70" t="s">
        <v>49</v>
      </c>
      <c r="AC247" s="85"/>
      <c r="AG247" s="82"/>
      <c r="AJ247" s="87" t="s">
        <v>91</v>
      </c>
      <c r="AK247" s="87">
        <v>1</v>
      </c>
      <c r="BB247" s="184" t="s">
        <v>96</v>
      </c>
      <c r="BM247" s="82">
        <f t="shared" si="25"/>
        <v>0</v>
      </c>
      <c r="BN247" s="82">
        <f t="shared" si="26"/>
        <v>0</v>
      </c>
      <c r="BO247" s="82">
        <f t="shared" si="27"/>
        <v>0</v>
      </c>
      <c r="BP247" s="82">
        <f t="shared" si="28"/>
        <v>0</v>
      </c>
    </row>
    <row r="248" spans="1:68" ht="27" customHeight="1" x14ac:dyDescent="0.25">
      <c r="A248" s="64" t="s">
        <v>351</v>
      </c>
      <c r="B248" s="64" t="s">
        <v>352</v>
      </c>
      <c r="C248" s="37">
        <v>4301135404</v>
      </c>
      <c r="D248" s="251">
        <v>4640242181516</v>
      </c>
      <c r="E248" s="251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97</v>
      </c>
      <c r="L248" s="38" t="s">
        <v>90</v>
      </c>
      <c r="M248" s="39" t="s">
        <v>88</v>
      </c>
      <c r="N248" s="39"/>
      <c r="O248" s="38">
        <v>180</v>
      </c>
      <c r="P248" s="368" t="s">
        <v>353</v>
      </c>
      <c r="Q248" s="253"/>
      <c r="R248" s="253"/>
      <c r="S248" s="253"/>
      <c r="T248" s="254"/>
      <c r="U248" s="40" t="s">
        <v>49</v>
      </c>
      <c r="V248" s="40" t="s">
        <v>49</v>
      </c>
      <c r="W248" s="41" t="s">
        <v>42</v>
      </c>
      <c r="X248" s="59">
        <v>0</v>
      </c>
      <c r="Y248" s="56">
        <f t="shared" si="24"/>
        <v>0</v>
      </c>
      <c r="Z248" s="42">
        <f t="shared" si="29"/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5" t="s">
        <v>96</v>
      </c>
      <c r="BM248" s="82">
        <f t="shared" si="25"/>
        <v>0</v>
      </c>
      <c r="BN248" s="82">
        <f t="shared" si="26"/>
        <v>0</v>
      </c>
      <c r="BO248" s="82">
        <f t="shared" si="27"/>
        <v>0</v>
      </c>
      <c r="BP248" s="82">
        <f t="shared" si="28"/>
        <v>0</v>
      </c>
    </row>
    <row r="249" spans="1:68" ht="37.5" customHeight="1" x14ac:dyDescent="0.25">
      <c r="A249" s="64" t="s">
        <v>354</v>
      </c>
      <c r="B249" s="64" t="s">
        <v>355</v>
      </c>
      <c r="C249" s="37">
        <v>4301135402</v>
      </c>
      <c r="D249" s="251">
        <v>4640242181493</v>
      </c>
      <c r="E249" s="251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369" t="s">
        <v>356</v>
      </c>
      <c r="Q249" s="253"/>
      <c r="R249" s="253"/>
      <c r="S249" s="253"/>
      <c r="T249" s="254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si="24"/>
        <v>0</v>
      </c>
      <c r="Z249" s="42">
        <f t="shared" si="29"/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6" t="s">
        <v>96</v>
      </c>
      <c r="BM249" s="82">
        <f t="shared" si="25"/>
        <v>0</v>
      </c>
      <c r="BN249" s="82">
        <f t="shared" si="26"/>
        <v>0</v>
      </c>
      <c r="BO249" s="82">
        <f t="shared" si="27"/>
        <v>0</v>
      </c>
      <c r="BP249" s="82">
        <f t="shared" si="28"/>
        <v>0</v>
      </c>
    </row>
    <row r="250" spans="1:68" ht="27" customHeight="1" x14ac:dyDescent="0.25">
      <c r="A250" s="64" t="s">
        <v>357</v>
      </c>
      <c r="B250" s="64" t="s">
        <v>358</v>
      </c>
      <c r="C250" s="37">
        <v>4301135375</v>
      </c>
      <c r="D250" s="251">
        <v>4640242181486</v>
      </c>
      <c r="E250" s="251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370" t="s">
        <v>359</v>
      </c>
      <c r="Q250" s="253"/>
      <c r="R250" s="253"/>
      <c r="S250" s="253"/>
      <c r="T250" s="254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 t="shared" si="29"/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27" customHeight="1" x14ac:dyDescent="0.25">
      <c r="A251" s="64" t="s">
        <v>360</v>
      </c>
      <c r="B251" s="64" t="s">
        <v>361</v>
      </c>
      <c r="C251" s="37">
        <v>4301135403</v>
      </c>
      <c r="D251" s="251">
        <v>4640242181509</v>
      </c>
      <c r="E251" s="251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371" t="s">
        <v>362</v>
      </c>
      <c r="Q251" s="253"/>
      <c r="R251" s="253"/>
      <c r="S251" s="253"/>
      <c r="T251" s="254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 t="shared" si="29"/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customHeight="1" x14ac:dyDescent="0.25">
      <c r="A252" s="64" t="s">
        <v>363</v>
      </c>
      <c r="B252" s="64" t="s">
        <v>364</v>
      </c>
      <c r="C252" s="37">
        <v>4301135304</v>
      </c>
      <c r="D252" s="251">
        <v>4640242181240</v>
      </c>
      <c r="E252" s="251"/>
      <c r="F252" s="63">
        <v>0.3</v>
      </c>
      <c r="G252" s="38">
        <v>9</v>
      </c>
      <c r="H252" s="63">
        <v>2.7</v>
      </c>
      <c r="I252" s="63">
        <v>2.88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372" t="s">
        <v>365</v>
      </c>
      <c r="Q252" s="253"/>
      <c r="R252" s="253"/>
      <c r="S252" s="253"/>
      <c r="T252" s="254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 t="shared" si="29"/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366</v>
      </c>
      <c r="B253" s="64" t="s">
        <v>367</v>
      </c>
      <c r="C253" s="37">
        <v>4301135310</v>
      </c>
      <c r="D253" s="251">
        <v>4640242181318</v>
      </c>
      <c r="E253" s="251"/>
      <c r="F253" s="63">
        <v>0.3</v>
      </c>
      <c r="G253" s="38">
        <v>9</v>
      </c>
      <c r="H253" s="63">
        <v>2.7</v>
      </c>
      <c r="I253" s="63">
        <v>2.988</v>
      </c>
      <c r="J253" s="38">
        <v>126</v>
      </c>
      <c r="K253" s="38" t="s">
        <v>97</v>
      </c>
      <c r="L253" s="38" t="s">
        <v>90</v>
      </c>
      <c r="M253" s="39" t="s">
        <v>88</v>
      </c>
      <c r="N253" s="39"/>
      <c r="O253" s="38">
        <v>180</v>
      </c>
      <c r="P253" s="373" t="s">
        <v>368</v>
      </c>
      <c r="Q253" s="253"/>
      <c r="R253" s="253"/>
      <c r="S253" s="253"/>
      <c r="T253" s="254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 t="shared" si="29"/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369</v>
      </c>
      <c r="B254" s="64" t="s">
        <v>370</v>
      </c>
      <c r="C254" s="37">
        <v>4301135306</v>
      </c>
      <c r="D254" s="251">
        <v>4640242181578</v>
      </c>
      <c r="E254" s="251"/>
      <c r="F254" s="63">
        <v>0.3</v>
      </c>
      <c r="G254" s="38">
        <v>9</v>
      </c>
      <c r="H254" s="63">
        <v>2.7</v>
      </c>
      <c r="I254" s="63">
        <v>2.8450000000000002</v>
      </c>
      <c r="J254" s="38">
        <v>234</v>
      </c>
      <c r="K254" s="38" t="s">
        <v>145</v>
      </c>
      <c r="L254" s="38" t="s">
        <v>90</v>
      </c>
      <c r="M254" s="39" t="s">
        <v>88</v>
      </c>
      <c r="N254" s="39"/>
      <c r="O254" s="38">
        <v>180</v>
      </c>
      <c r="P254" s="374" t="s">
        <v>371</v>
      </c>
      <c r="Q254" s="253"/>
      <c r="R254" s="253"/>
      <c r="S254" s="253"/>
      <c r="T254" s="254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372</v>
      </c>
      <c r="B255" s="64" t="s">
        <v>373</v>
      </c>
      <c r="C255" s="37">
        <v>4301135305</v>
      </c>
      <c r="D255" s="251">
        <v>4640242181394</v>
      </c>
      <c r="E255" s="251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145</v>
      </c>
      <c r="L255" s="38" t="s">
        <v>90</v>
      </c>
      <c r="M255" s="39" t="s">
        <v>88</v>
      </c>
      <c r="N255" s="39"/>
      <c r="O255" s="38">
        <v>180</v>
      </c>
      <c r="P255" s="375" t="s">
        <v>374</v>
      </c>
      <c r="Q255" s="253"/>
      <c r="R255" s="253"/>
      <c r="S255" s="253"/>
      <c r="T255" s="254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375</v>
      </c>
      <c r="B256" s="64" t="s">
        <v>376</v>
      </c>
      <c r="C256" s="37">
        <v>4301135309</v>
      </c>
      <c r="D256" s="251">
        <v>4640242181332</v>
      </c>
      <c r="E256" s="251"/>
      <c r="F256" s="63">
        <v>0.3</v>
      </c>
      <c r="G256" s="38">
        <v>9</v>
      </c>
      <c r="H256" s="63">
        <v>2.7</v>
      </c>
      <c r="I256" s="63">
        <v>2.9079999999999999</v>
      </c>
      <c r="J256" s="38">
        <v>234</v>
      </c>
      <c r="K256" s="38" t="s">
        <v>145</v>
      </c>
      <c r="L256" s="38" t="s">
        <v>90</v>
      </c>
      <c r="M256" s="39" t="s">
        <v>88</v>
      </c>
      <c r="N256" s="39"/>
      <c r="O256" s="38">
        <v>180</v>
      </c>
      <c r="P256" s="376" t="s">
        <v>377</v>
      </c>
      <c r="Q256" s="253"/>
      <c r="R256" s="253"/>
      <c r="S256" s="253"/>
      <c r="T256" s="254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IFERROR(IF(X256="","",X256*0.00502),"")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378</v>
      </c>
      <c r="B257" s="64" t="s">
        <v>379</v>
      </c>
      <c r="C257" s="37">
        <v>4301135308</v>
      </c>
      <c r="D257" s="251">
        <v>4640242181349</v>
      </c>
      <c r="E257" s="251"/>
      <c r="F257" s="63">
        <v>0.3</v>
      </c>
      <c r="G257" s="38">
        <v>9</v>
      </c>
      <c r="H257" s="63">
        <v>2.7</v>
      </c>
      <c r="I257" s="63">
        <v>2.9079999999999999</v>
      </c>
      <c r="J257" s="38">
        <v>234</v>
      </c>
      <c r="K257" s="38" t="s">
        <v>145</v>
      </c>
      <c r="L257" s="38" t="s">
        <v>90</v>
      </c>
      <c r="M257" s="39" t="s">
        <v>88</v>
      </c>
      <c r="N257" s="39"/>
      <c r="O257" s="38">
        <v>180</v>
      </c>
      <c r="P257" s="377" t="s">
        <v>380</v>
      </c>
      <c r="Q257" s="253"/>
      <c r="R257" s="253"/>
      <c r="S257" s="253"/>
      <c r="T257" s="254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IFERROR(IF(X257="","",X257*0.00502),"")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381</v>
      </c>
      <c r="B258" s="64" t="s">
        <v>382</v>
      </c>
      <c r="C258" s="37">
        <v>4301135307</v>
      </c>
      <c r="D258" s="251">
        <v>4640242181370</v>
      </c>
      <c r="E258" s="251"/>
      <c r="F258" s="63">
        <v>0.3</v>
      </c>
      <c r="G258" s="38">
        <v>9</v>
      </c>
      <c r="H258" s="63">
        <v>2.7</v>
      </c>
      <c r="I258" s="63">
        <v>2.9079999999999999</v>
      </c>
      <c r="J258" s="38">
        <v>234</v>
      </c>
      <c r="K258" s="38" t="s">
        <v>145</v>
      </c>
      <c r="L258" s="38" t="s">
        <v>90</v>
      </c>
      <c r="M258" s="39" t="s">
        <v>88</v>
      </c>
      <c r="N258" s="39"/>
      <c r="O258" s="38">
        <v>180</v>
      </c>
      <c r="P258" s="378" t="s">
        <v>383</v>
      </c>
      <c r="Q258" s="253"/>
      <c r="R258" s="253"/>
      <c r="S258" s="253"/>
      <c r="T258" s="254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IFERROR(IF(X258="","",X258*0.00502),"")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384</v>
      </c>
      <c r="B259" s="64" t="s">
        <v>385</v>
      </c>
      <c r="C259" s="37">
        <v>4301135319</v>
      </c>
      <c r="D259" s="251">
        <v>4607111037473</v>
      </c>
      <c r="E259" s="251"/>
      <c r="F259" s="63">
        <v>1</v>
      </c>
      <c r="G259" s="38">
        <v>4</v>
      </c>
      <c r="H259" s="63">
        <v>4</v>
      </c>
      <c r="I259" s="63">
        <v>4.2300000000000004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379" t="s">
        <v>386</v>
      </c>
      <c r="Q259" s="253"/>
      <c r="R259" s="253"/>
      <c r="S259" s="253"/>
      <c r="T259" s="254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387</v>
      </c>
      <c r="B260" s="64" t="s">
        <v>388</v>
      </c>
      <c r="C260" s="37">
        <v>4301135198</v>
      </c>
      <c r="D260" s="251">
        <v>4640242180663</v>
      </c>
      <c r="E260" s="251"/>
      <c r="F260" s="63">
        <v>0.9</v>
      </c>
      <c r="G260" s="38">
        <v>4</v>
      </c>
      <c r="H260" s="63">
        <v>3.6</v>
      </c>
      <c r="I260" s="63">
        <v>3.83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380" t="s">
        <v>389</v>
      </c>
      <c r="Q260" s="253"/>
      <c r="R260" s="253"/>
      <c r="S260" s="253"/>
      <c r="T260" s="254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x14ac:dyDescent="0.2">
      <c r="A261" s="258"/>
      <c r="B261" s="258"/>
      <c r="C261" s="258"/>
      <c r="D261" s="258"/>
      <c r="E261" s="258"/>
      <c r="F261" s="258"/>
      <c r="G261" s="258"/>
      <c r="H261" s="258"/>
      <c r="I261" s="258"/>
      <c r="J261" s="258"/>
      <c r="K261" s="258"/>
      <c r="L261" s="258"/>
      <c r="M261" s="258"/>
      <c r="N261" s="258"/>
      <c r="O261" s="259"/>
      <c r="P261" s="255" t="s">
        <v>43</v>
      </c>
      <c r="Q261" s="256"/>
      <c r="R261" s="256"/>
      <c r="S261" s="256"/>
      <c r="T261" s="256"/>
      <c r="U261" s="256"/>
      <c r="V261" s="257"/>
      <c r="W261" s="43" t="s">
        <v>42</v>
      </c>
      <c r="X261" s="44">
        <f>IFERROR(SUM(X242:X260),"0")</f>
        <v>0</v>
      </c>
      <c r="Y261" s="44">
        <f>IFERROR(SUM(Y242:Y260),"0")</f>
        <v>0</v>
      </c>
      <c r="Z261" s="44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258"/>
      <c r="B262" s="258"/>
      <c r="C262" s="258"/>
      <c r="D262" s="258"/>
      <c r="E262" s="258"/>
      <c r="F262" s="258"/>
      <c r="G262" s="258"/>
      <c r="H262" s="258"/>
      <c r="I262" s="258"/>
      <c r="J262" s="258"/>
      <c r="K262" s="258"/>
      <c r="L262" s="258"/>
      <c r="M262" s="258"/>
      <c r="N262" s="258"/>
      <c r="O262" s="259"/>
      <c r="P262" s="255" t="s">
        <v>43</v>
      </c>
      <c r="Q262" s="256"/>
      <c r="R262" s="256"/>
      <c r="S262" s="256"/>
      <c r="T262" s="256"/>
      <c r="U262" s="256"/>
      <c r="V262" s="257"/>
      <c r="W262" s="43" t="s">
        <v>0</v>
      </c>
      <c r="X262" s="44">
        <f>IFERROR(SUMPRODUCT(X242:X260*H242:H260),"0")</f>
        <v>0</v>
      </c>
      <c r="Y262" s="44">
        <f>IFERROR(SUMPRODUCT(Y242:Y260*H242:H260),"0")</f>
        <v>0</v>
      </c>
      <c r="Z262" s="43"/>
      <c r="AA262" s="68"/>
      <c r="AB262" s="68"/>
      <c r="AC262" s="68"/>
    </row>
    <row r="263" spans="1:68" ht="15" customHeight="1" x14ac:dyDescent="0.2">
      <c r="A263" s="258"/>
      <c r="B263" s="258"/>
      <c r="C263" s="258"/>
      <c r="D263" s="258"/>
      <c r="E263" s="258"/>
      <c r="F263" s="258"/>
      <c r="G263" s="258"/>
      <c r="H263" s="258"/>
      <c r="I263" s="258"/>
      <c r="J263" s="258"/>
      <c r="K263" s="258"/>
      <c r="L263" s="258"/>
      <c r="M263" s="258"/>
      <c r="N263" s="258"/>
      <c r="O263" s="384"/>
      <c r="P263" s="381" t="s">
        <v>36</v>
      </c>
      <c r="Q263" s="382"/>
      <c r="R263" s="382"/>
      <c r="S263" s="382"/>
      <c r="T263" s="382"/>
      <c r="U263" s="382"/>
      <c r="V263" s="383"/>
      <c r="W263" s="43" t="s">
        <v>0</v>
      </c>
      <c r="X263" s="44">
        <f>IFERROR(X24+X33+X40+X49+X61+X67+X72+X78+X88+X95+X107+X113+X119+X125+X130+X136+X141+X147+X155+X160+X168+X172+X180+X190+X198+X204+X210+X217+X225+X229+X234+X240+X262,"0")</f>
        <v>0</v>
      </c>
      <c r="Y263" s="44">
        <f>IFERROR(Y24+Y33+Y40+Y49+Y61+Y67+Y72+Y78+Y88+Y95+Y107+Y113+Y119+Y125+Y130+Y136+Y141+Y147+Y155+Y160+Y168+Y172+Y180+Y190+Y198+Y204+Y210+Y217+Y225+Y229+Y234+Y240+Y262,"0")</f>
        <v>0</v>
      </c>
      <c r="Z263" s="43"/>
      <c r="AA263" s="68"/>
      <c r="AB263" s="68"/>
      <c r="AC263" s="68"/>
    </row>
    <row r="264" spans="1:68" x14ac:dyDescent="0.2">
      <c r="A264" s="258"/>
      <c r="B264" s="258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384"/>
      <c r="P264" s="381" t="s">
        <v>37</v>
      </c>
      <c r="Q264" s="382"/>
      <c r="R264" s="382"/>
      <c r="S264" s="382"/>
      <c r="T264" s="382"/>
      <c r="U264" s="382"/>
      <c r="V264" s="383"/>
      <c r="W264" s="43" t="s">
        <v>0</v>
      </c>
      <c r="X264" s="44">
        <f>IFERROR(SUM(BM22:BM260),"0")</f>
        <v>0</v>
      </c>
      <c r="Y264" s="44">
        <f>IFERROR(SUM(BN22:BN260),"0")</f>
        <v>0</v>
      </c>
      <c r="Z264" s="43"/>
      <c r="AA264" s="68"/>
      <c r="AB264" s="68"/>
      <c r="AC264" s="68"/>
    </row>
    <row r="265" spans="1:68" x14ac:dyDescent="0.2">
      <c r="A265" s="258"/>
      <c r="B265" s="258"/>
      <c r="C265" s="258"/>
      <c r="D265" s="258"/>
      <c r="E265" s="258"/>
      <c r="F265" s="258"/>
      <c r="G265" s="258"/>
      <c r="H265" s="258"/>
      <c r="I265" s="258"/>
      <c r="J265" s="258"/>
      <c r="K265" s="258"/>
      <c r="L265" s="258"/>
      <c r="M265" s="258"/>
      <c r="N265" s="258"/>
      <c r="O265" s="384"/>
      <c r="P265" s="381" t="s">
        <v>38</v>
      </c>
      <c r="Q265" s="382"/>
      <c r="R265" s="382"/>
      <c r="S265" s="382"/>
      <c r="T265" s="382"/>
      <c r="U265" s="382"/>
      <c r="V265" s="383"/>
      <c r="W265" s="43" t="s">
        <v>23</v>
      </c>
      <c r="X265" s="45">
        <f>ROUNDUP(SUM(BO22:BO260),0)</f>
        <v>0</v>
      </c>
      <c r="Y265" s="45">
        <f>ROUNDUP(SUM(BP22:BP260),0)</f>
        <v>0</v>
      </c>
      <c r="Z265" s="43"/>
      <c r="AA265" s="68"/>
      <c r="AB265" s="68"/>
      <c r="AC265" s="68"/>
    </row>
    <row r="266" spans="1:68" x14ac:dyDescent="0.2">
      <c r="A266" s="258"/>
      <c r="B266" s="258"/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384"/>
      <c r="P266" s="381" t="s">
        <v>39</v>
      </c>
      <c r="Q266" s="382"/>
      <c r="R266" s="382"/>
      <c r="S266" s="382"/>
      <c r="T266" s="382"/>
      <c r="U266" s="382"/>
      <c r="V266" s="383"/>
      <c r="W266" s="43" t="s">
        <v>0</v>
      </c>
      <c r="X266" s="44">
        <f>GrossWeightTotal+PalletQtyTotal*25</f>
        <v>0</v>
      </c>
      <c r="Y266" s="44">
        <f>GrossWeightTotalR+PalletQtyTotalR*25</f>
        <v>0</v>
      </c>
      <c r="Z266" s="43"/>
      <c r="AA266" s="68"/>
      <c r="AB266" s="68"/>
      <c r="AC266" s="68"/>
    </row>
    <row r="267" spans="1:68" x14ac:dyDescent="0.2">
      <c r="A267" s="258"/>
      <c r="B267" s="258"/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384"/>
      <c r="P267" s="381" t="s">
        <v>40</v>
      </c>
      <c r="Q267" s="382"/>
      <c r="R267" s="382"/>
      <c r="S267" s="382"/>
      <c r="T267" s="382"/>
      <c r="U267" s="382"/>
      <c r="V267" s="383"/>
      <c r="W267" s="43" t="s">
        <v>23</v>
      </c>
      <c r="X267" s="44">
        <f>IFERROR(X23+X32+X39+X48+X60+X66+X71+X77+X87+X94+X106+X112+X118+X124+X129+X135+X140+X146+X154+X159+X167+X171+X179+X189+X197+X203+X209+X216+X224+X228+X233+X239+X261,"0")</f>
        <v>0</v>
      </c>
      <c r="Y267" s="44">
        <f>IFERROR(Y23+Y32+Y39+Y48+Y60+Y66+Y71+Y77+Y87+Y94+Y106+Y112+Y118+Y124+Y129+Y135+Y140+Y146+Y154+Y159+Y167+Y171+Y179+Y189+Y197+Y203+Y209+Y216+Y224+Y228+Y233+Y239+Y261,"0")</f>
        <v>0</v>
      </c>
      <c r="Z267" s="43"/>
      <c r="AA267" s="68"/>
      <c r="AB267" s="68"/>
      <c r="AC267" s="68"/>
    </row>
    <row r="268" spans="1:68" ht="14.25" x14ac:dyDescent="0.2">
      <c r="A268" s="258"/>
      <c r="B268" s="258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8"/>
      <c r="N268" s="258"/>
      <c r="O268" s="384"/>
      <c r="P268" s="381" t="s">
        <v>41</v>
      </c>
      <c r="Q268" s="382"/>
      <c r="R268" s="382"/>
      <c r="S268" s="382"/>
      <c r="T268" s="382"/>
      <c r="U268" s="382"/>
      <c r="V268" s="383"/>
      <c r="W268" s="46" t="s">
        <v>55</v>
      </c>
      <c r="X268" s="43"/>
      <c r="Y268" s="43"/>
      <c r="Z268" s="43">
        <f>IFERROR(Z23+Z32+Z39+Z48+Z60+Z66+Z71+Z77+Z87+Z94+Z106+Z112+Z118+Z124+Z129+Z135+Z140+Z146+Z154+Z159+Z167+Z171+Z179+Z189+Z197+Z203+Z209+Z216+Z224+Z228+Z233+Z239+Z261,"0")</f>
        <v>0</v>
      </c>
      <c r="AA268" s="68"/>
      <c r="AB268" s="68"/>
      <c r="AC268" s="68"/>
    </row>
    <row r="269" spans="1:68" ht="13.5" thickBot="1" x14ac:dyDescent="0.25"/>
    <row r="270" spans="1:68" ht="27" thickTop="1" thickBot="1" x14ac:dyDescent="0.25">
      <c r="A270" s="47" t="s">
        <v>9</v>
      </c>
      <c r="B270" s="86" t="s">
        <v>84</v>
      </c>
      <c r="C270" s="387" t="s">
        <v>48</v>
      </c>
      <c r="D270" s="387" t="s">
        <v>48</v>
      </c>
      <c r="E270" s="387" t="s">
        <v>48</v>
      </c>
      <c r="F270" s="387" t="s">
        <v>48</v>
      </c>
      <c r="G270" s="387" t="s">
        <v>48</v>
      </c>
      <c r="H270" s="387" t="s">
        <v>48</v>
      </c>
      <c r="I270" s="387" t="s">
        <v>48</v>
      </c>
      <c r="J270" s="387" t="s">
        <v>48</v>
      </c>
      <c r="K270" s="387" t="s">
        <v>48</v>
      </c>
      <c r="L270" s="387" t="s">
        <v>48</v>
      </c>
      <c r="M270" s="387" t="s">
        <v>48</v>
      </c>
      <c r="N270" s="388"/>
      <c r="O270" s="387" t="s">
        <v>48</v>
      </c>
      <c r="P270" s="387" t="s">
        <v>48</v>
      </c>
      <c r="Q270" s="387" t="s">
        <v>48</v>
      </c>
      <c r="R270" s="387" t="s">
        <v>48</v>
      </c>
      <c r="S270" s="387" t="s">
        <v>48</v>
      </c>
      <c r="T270" s="387" t="s">
        <v>225</v>
      </c>
      <c r="U270" s="387" t="s">
        <v>225</v>
      </c>
      <c r="V270" s="86" t="s">
        <v>248</v>
      </c>
      <c r="W270" s="387" t="s">
        <v>261</v>
      </c>
      <c r="X270" s="387" t="s">
        <v>261</v>
      </c>
      <c r="Y270" s="387" t="s">
        <v>261</v>
      </c>
      <c r="Z270" s="387" t="s">
        <v>261</v>
      </c>
      <c r="AA270" s="86" t="s">
        <v>296</v>
      </c>
      <c r="AB270" s="86" t="s">
        <v>301</v>
      </c>
      <c r="AC270" s="86" t="s">
        <v>226</v>
      </c>
      <c r="AF270" s="1"/>
    </row>
    <row r="271" spans="1:68" ht="14.25" customHeight="1" thickTop="1" x14ac:dyDescent="0.2">
      <c r="A271" s="385" t="s">
        <v>10</v>
      </c>
      <c r="B271" s="387" t="s">
        <v>84</v>
      </c>
      <c r="C271" s="387" t="s">
        <v>92</v>
      </c>
      <c r="D271" s="387" t="s">
        <v>104</v>
      </c>
      <c r="E271" s="387" t="s">
        <v>112</v>
      </c>
      <c r="F271" s="387" t="s">
        <v>125</v>
      </c>
      <c r="G271" s="387" t="s">
        <v>142</v>
      </c>
      <c r="H271" s="387" t="s">
        <v>148</v>
      </c>
      <c r="I271" s="387" t="s">
        <v>152</v>
      </c>
      <c r="J271" s="387" t="s">
        <v>158</v>
      </c>
      <c r="K271" s="387" t="s">
        <v>171</v>
      </c>
      <c r="L271" s="387" t="s">
        <v>179</v>
      </c>
      <c r="M271" s="387" t="s">
        <v>196</v>
      </c>
      <c r="N271" s="1"/>
      <c r="O271" s="387" t="s">
        <v>201</v>
      </c>
      <c r="P271" s="387" t="s">
        <v>206</v>
      </c>
      <c r="Q271" s="387" t="s">
        <v>211</v>
      </c>
      <c r="R271" s="387" t="s">
        <v>214</v>
      </c>
      <c r="S271" s="387" t="s">
        <v>222</v>
      </c>
      <c r="T271" s="387" t="s">
        <v>226</v>
      </c>
      <c r="U271" s="387" t="s">
        <v>230</v>
      </c>
      <c r="V271" s="387" t="s">
        <v>249</v>
      </c>
      <c r="W271" s="387" t="s">
        <v>262</v>
      </c>
      <c r="X271" s="387" t="s">
        <v>269</v>
      </c>
      <c r="Y271" s="387" t="s">
        <v>282</v>
      </c>
      <c r="Z271" s="387" t="s">
        <v>291</v>
      </c>
      <c r="AA271" s="387" t="s">
        <v>297</v>
      </c>
      <c r="AB271" s="387" t="s">
        <v>302</v>
      </c>
      <c r="AC271" s="387" t="s">
        <v>226</v>
      </c>
      <c r="AF271" s="1"/>
    </row>
    <row r="272" spans="1:68" ht="13.5" thickBot="1" x14ac:dyDescent="0.25">
      <c r="A272" s="386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1"/>
      <c r="O272" s="387"/>
      <c r="P272" s="387"/>
      <c r="Q272" s="387"/>
      <c r="R272" s="387"/>
      <c r="S272" s="387"/>
      <c r="T272" s="387"/>
      <c r="U272" s="387"/>
      <c r="V272" s="387"/>
      <c r="W272" s="387"/>
      <c r="X272" s="387"/>
      <c r="Y272" s="387"/>
      <c r="Z272" s="387"/>
      <c r="AA272" s="387"/>
      <c r="AB272" s="387"/>
      <c r="AC272" s="387"/>
      <c r="AF272" s="1"/>
    </row>
    <row r="273" spans="1:32" ht="18" thickTop="1" thickBot="1" x14ac:dyDescent="0.25">
      <c r="A273" s="47" t="s">
        <v>13</v>
      </c>
      <c r="B273" s="53">
        <f>IFERROR(X22*H22,"0")</f>
        <v>0</v>
      </c>
      <c r="C273" s="53">
        <f>IFERROR(X28*H28,"0")+IFERROR(X29*H29,"0")+IFERROR(X30*H30,"0")+IFERROR(X31*H31,"0")</f>
        <v>0</v>
      </c>
      <c r="D273" s="53">
        <f>IFERROR(X36*H36,"0")+IFERROR(X37*H37,"0")+IFERROR(X38*H38,"0")</f>
        <v>0</v>
      </c>
      <c r="E273" s="53">
        <f>IFERROR(X43*H43,"0")+IFERROR(X44*H44,"0")+IFERROR(X45*H45,"0")+IFERROR(X46*H46,"0")+IFERROR(X47*H47,"0")</f>
        <v>0</v>
      </c>
      <c r="F273" s="53">
        <f>IFERROR(X52*H52,"0")+IFERROR(X53*H53,"0")+IFERROR(X54*H54,"0")+IFERROR(X55*H55,"0")+IFERROR(X56*H56,"0")+IFERROR(X57*H57,"0")+IFERROR(X58*H58,"0")+IFERROR(X59*H59,"0")</f>
        <v>0</v>
      </c>
      <c r="G273" s="53">
        <f>IFERROR(X64*H64,"0")+IFERROR(X65*H65,"0")</f>
        <v>0</v>
      </c>
      <c r="H273" s="53">
        <f>IFERROR(X70*H70,"0")</f>
        <v>0</v>
      </c>
      <c r="I273" s="53">
        <f>IFERROR(X75*H75,"0")+IFERROR(X76*H76,"0")</f>
        <v>0</v>
      </c>
      <c r="J273" s="53">
        <f>IFERROR(X81*H81,"0")+IFERROR(X82*H82,"0")+IFERROR(X83*H83,"0")+IFERROR(X84*H84,"0")+IFERROR(X85*H85,"0")+IFERROR(X86*H86,"0")</f>
        <v>0</v>
      </c>
      <c r="K273" s="53">
        <f>IFERROR(X91*H91,"0")+IFERROR(X92*H92,"0")+IFERROR(X93*H93,"0")</f>
        <v>0</v>
      </c>
      <c r="L273" s="53">
        <f>IFERROR(X98*H98,"0")+IFERROR(X99*H99,"0")+IFERROR(X100*H100,"0")+IFERROR(X101*H101,"0")+IFERROR(X102*H102,"0")+IFERROR(X103*H103,"0")+IFERROR(X104*H104,"0")+IFERROR(X105*H105,"0")</f>
        <v>0</v>
      </c>
      <c r="M273" s="53">
        <f>IFERROR(X110*H110,"0")+IFERROR(X111*H111,"0")</f>
        <v>0</v>
      </c>
      <c r="N273" s="1"/>
      <c r="O273" s="53">
        <f>IFERROR(X116*H116,"0")+IFERROR(X117*H117,"0")</f>
        <v>0</v>
      </c>
      <c r="P273" s="53">
        <f>IFERROR(X122*H122,"0")+IFERROR(X123*H123,"0")</f>
        <v>0</v>
      </c>
      <c r="Q273" s="53">
        <f>IFERROR(X128*H128,"0")</f>
        <v>0</v>
      </c>
      <c r="R273" s="53">
        <f>IFERROR(X133*H133,"0")+IFERROR(X134*H134,"0")</f>
        <v>0</v>
      </c>
      <c r="S273" s="53">
        <f>IFERROR(X139*H139,"0")</f>
        <v>0</v>
      </c>
      <c r="T273" s="53">
        <f>IFERROR(X145*H145,"0")</f>
        <v>0</v>
      </c>
      <c r="U273" s="53">
        <f>IFERROR(X150*H150,"0")+IFERROR(X151*H151,"0")+IFERROR(X152*H152,"0")+IFERROR(X153*H153,"0")+IFERROR(X157*H157,"0")+IFERROR(X158*H158,"0")</f>
        <v>0</v>
      </c>
      <c r="V273" s="53">
        <f>IFERROR(X164*H164,"0")+IFERROR(X165*H165,"0")+IFERROR(X166*H166,"0")+IFERROR(X170*H170,"0")</f>
        <v>0</v>
      </c>
      <c r="W273" s="53">
        <f>IFERROR(X176*H176,"0")+IFERROR(X177*H177,"0")+IFERROR(X178*H178,"0")</f>
        <v>0</v>
      </c>
      <c r="X273" s="53">
        <f>IFERROR(X183*H183,"0")+IFERROR(X184*H184,"0")+IFERROR(X185*H185,"0")+IFERROR(X186*H186,"0")+IFERROR(X187*H187,"0")+IFERROR(X188*H188,"0")</f>
        <v>0</v>
      </c>
      <c r="Y273" s="53">
        <f>IFERROR(X193*H193,"0")+IFERROR(X194*H194,"0")+IFERROR(X195*H195,"0")+IFERROR(X196*H196,"0")</f>
        <v>0</v>
      </c>
      <c r="Z273" s="53">
        <f>IFERROR(X201*H201,"0")+IFERROR(X202*H202,"0")</f>
        <v>0</v>
      </c>
      <c r="AA273" s="53">
        <f>IFERROR(X208*H208,"0")</f>
        <v>0</v>
      </c>
      <c r="AB273" s="53">
        <f>IFERROR(X214*H214,"0")+IFERROR(X215*H215,"0")</f>
        <v>0</v>
      </c>
      <c r="AC273" s="53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0</v>
      </c>
      <c r="AF273" s="1"/>
    </row>
    <row r="274" spans="1:32" ht="13.5" thickTop="1" x14ac:dyDescent="0.2">
      <c r="C274" s="1"/>
    </row>
    <row r="275" spans="1:32" ht="19.5" customHeight="1" x14ac:dyDescent="0.2">
      <c r="A275" s="71" t="s">
        <v>65</v>
      </c>
      <c r="B275" s="71" t="s">
        <v>66</v>
      </c>
      <c r="C275" s="71" t="s">
        <v>68</v>
      </c>
    </row>
    <row r="276" spans="1:32" x14ac:dyDescent="0.2">
      <c r="A276" s="72">
        <f>SUMPRODUCT(--(BB:BB="ЗПФ"),--(W:W="кор"),H:H,Y:Y)+SUMPRODUCT(--(BB:BB="ЗПФ"),--(W:W="кг"),Y:Y)</f>
        <v>0</v>
      </c>
      <c r="B276" s="73">
        <f>SUMPRODUCT(--(BB:BB="ПГП"),--(W:W="кор"),H:H,Y:Y)+SUMPRODUCT(--(BB:BB="ПГП"),--(W:W="кг"),Y:Y)</f>
        <v>0</v>
      </c>
      <c r="C276" s="73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493">
    <mergeCell ref="W271:W272"/>
    <mergeCell ref="X271:X272"/>
    <mergeCell ref="Y271:Y272"/>
    <mergeCell ref="Z271:Z272"/>
    <mergeCell ref="AA271:AA272"/>
    <mergeCell ref="AB271:AB272"/>
    <mergeCell ref="AC271:AC272"/>
    <mergeCell ref="C270:S270"/>
    <mergeCell ref="T270:U270"/>
    <mergeCell ref="W270:Z270"/>
    <mergeCell ref="J271:J272"/>
    <mergeCell ref="K271:K272"/>
    <mergeCell ref="L271:L272"/>
    <mergeCell ref="M271:M272"/>
    <mergeCell ref="O271:O272"/>
    <mergeCell ref="P271:P272"/>
    <mergeCell ref="Q271:Q272"/>
    <mergeCell ref="R271:R272"/>
    <mergeCell ref="S271:S272"/>
    <mergeCell ref="T271:T272"/>
    <mergeCell ref="U271:U272"/>
    <mergeCell ref="V271:V272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D259:E259"/>
    <mergeCell ref="P259:T259"/>
    <mergeCell ref="D260:E260"/>
    <mergeCell ref="P260:T260"/>
    <mergeCell ref="P261:V261"/>
    <mergeCell ref="A261:O262"/>
    <mergeCell ref="P262:V262"/>
    <mergeCell ref="P263:V263"/>
    <mergeCell ref="A263:O268"/>
    <mergeCell ref="P264:V264"/>
    <mergeCell ref="P265:V265"/>
    <mergeCell ref="P266:V266"/>
    <mergeCell ref="P267:V267"/>
    <mergeCell ref="P268:V268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A226:Z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A220:Z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A213:Z213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42:X260 X236:X238 X231:X232 X227 X221:X223 X214:X215 X208 X201:X202 X193:X196 X183:X188 X176:X178 X170 X164:X166 X157:X158 X150:X153 X145 X139 X133:X134 X128 X122:X123 X116:X117 X110:X111 X98:X105 X91:X93 X81:X86 X75:X76 X70 X64:X65 X52:X59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4" t="s">
        <v>391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393</v>
      </c>
      <c r="D6" s="54" t="s">
        <v>394</v>
      </c>
      <c r="E6" s="54" t="s">
        <v>49</v>
      </c>
    </row>
    <row r="8" spans="2:8" x14ac:dyDescent="0.2">
      <c r="B8" s="54" t="s">
        <v>83</v>
      </c>
      <c r="C8" s="54" t="s">
        <v>393</v>
      </c>
      <c r="D8" s="54" t="s">
        <v>49</v>
      </c>
      <c r="E8" s="54" t="s">
        <v>49</v>
      </c>
    </row>
    <row r="10" spans="2:8" x14ac:dyDescent="0.2">
      <c r="B10" s="54" t="s">
        <v>395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396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397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398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399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405</v>
      </c>
      <c r="C20" s="54" t="s">
        <v>49</v>
      </c>
      <c r="D20" s="54" t="s">
        <v>49</v>
      </c>
      <c r="E20" s="54" t="s">
        <v>49</v>
      </c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482</vt:i4>
      </vt:variant>
    </vt:vector>
  </HeadingPairs>
  <TitlesOfParts>
    <vt:vector size="4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2024-08-22T07:58:54Z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