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7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96" i="2" l="1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Y285" i="2"/>
  <c r="X285" i="2"/>
  <c r="X284" i="2"/>
  <c r="BP283" i="2"/>
  <c r="BO283" i="2"/>
  <c r="BM283" i="2"/>
  <c r="Z283" i="2"/>
  <c r="Y283" i="2"/>
  <c r="BN283" i="2" s="1"/>
  <c r="BO282" i="2"/>
  <c r="BM282" i="2"/>
  <c r="Z282" i="2"/>
  <c r="Y282" i="2"/>
  <c r="BP282" i="2" s="1"/>
  <c r="BP281" i="2"/>
  <c r="BO281" i="2"/>
  <c r="BM281" i="2"/>
  <c r="Z281" i="2"/>
  <c r="Y281" i="2"/>
  <c r="BN281" i="2" s="1"/>
  <c r="BO280" i="2"/>
  <c r="BM280" i="2"/>
  <c r="Z280" i="2"/>
  <c r="Y280" i="2"/>
  <c r="BP280" i="2" s="1"/>
  <c r="BP279" i="2"/>
  <c r="BO279" i="2"/>
  <c r="BM279" i="2"/>
  <c r="Z279" i="2"/>
  <c r="Y279" i="2"/>
  <c r="BN279" i="2" s="1"/>
  <c r="BO278" i="2"/>
  <c r="BM278" i="2"/>
  <c r="Z278" i="2"/>
  <c r="Y278" i="2"/>
  <c r="BP278" i="2" s="1"/>
  <c r="BP277" i="2"/>
  <c r="BO277" i="2"/>
  <c r="BM277" i="2"/>
  <c r="Z277" i="2"/>
  <c r="Y277" i="2"/>
  <c r="BN277" i="2" s="1"/>
  <c r="BO276" i="2"/>
  <c r="BM276" i="2"/>
  <c r="Z276" i="2"/>
  <c r="Y276" i="2"/>
  <c r="BP276" i="2" s="1"/>
  <c r="BP275" i="2"/>
  <c r="BO275" i="2"/>
  <c r="BM275" i="2"/>
  <c r="Z275" i="2"/>
  <c r="Y275" i="2"/>
  <c r="BN275" i="2" s="1"/>
  <c r="BO274" i="2"/>
  <c r="BM274" i="2"/>
  <c r="Z274" i="2"/>
  <c r="Y274" i="2"/>
  <c r="BP274" i="2" s="1"/>
  <c r="BP273" i="2"/>
  <c r="BO273" i="2"/>
  <c r="BM273" i="2"/>
  <c r="Z273" i="2"/>
  <c r="Y273" i="2"/>
  <c r="BN273" i="2" s="1"/>
  <c r="BO272" i="2"/>
  <c r="BM272" i="2"/>
  <c r="Z272" i="2"/>
  <c r="Y272" i="2"/>
  <c r="BP272" i="2" s="1"/>
  <c r="BP271" i="2"/>
  <c r="BO271" i="2"/>
  <c r="BM271" i="2"/>
  <c r="Z271" i="2"/>
  <c r="Y271" i="2"/>
  <c r="BN271" i="2" s="1"/>
  <c r="BO270" i="2"/>
  <c r="BM270" i="2"/>
  <c r="Z270" i="2"/>
  <c r="Y270" i="2"/>
  <c r="BP270" i="2" s="1"/>
  <c r="BP269" i="2"/>
  <c r="BO269" i="2"/>
  <c r="BM269" i="2"/>
  <c r="Z269" i="2"/>
  <c r="Y269" i="2"/>
  <c r="BN269" i="2" s="1"/>
  <c r="BO268" i="2"/>
  <c r="BM268" i="2"/>
  <c r="Z268" i="2"/>
  <c r="Y268" i="2"/>
  <c r="BP268" i="2" s="1"/>
  <c r="BP267" i="2"/>
  <c r="BO267" i="2"/>
  <c r="BM267" i="2"/>
  <c r="Z267" i="2"/>
  <c r="Y267" i="2"/>
  <c r="BN267" i="2" s="1"/>
  <c r="BO266" i="2"/>
  <c r="BM266" i="2"/>
  <c r="Z266" i="2"/>
  <c r="Y266" i="2"/>
  <c r="BP266" i="2" s="1"/>
  <c r="BP265" i="2"/>
  <c r="BO265" i="2"/>
  <c r="BM265" i="2"/>
  <c r="Z265" i="2"/>
  <c r="Y265" i="2"/>
  <c r="BN265" i="2" s="1"/>
  <c r="BO264" i="2"/>
  <c r="BM264" i="2"/>
  <c r="Z264" i="2"/>
  <c r="Z284" i="2" s="1"/>
  <c r="Y264" i="2"/>
  <c r="Y284" i="2" s="1"/>
  <c r="Y262" i="2"/>
  <c r="X262" i="2"/>
  <c r="X261" i="2"/>
  <c r="BO260" i="2"/>
  <c r="BM260" i="2"/>
  <c r="Z260" i="2"/>
  <c r="Y260" i="2"/>
  <c r="BN260" i="2" s="1"/>
  <c r="P260" i="2"/>
  <c r="BP259" i="2"/>
  <c r="BO259" i="2"/>
  <c r="BM259" i="2"/>
  <c r="Z259" i="2"/>
  <c r="Y259" i="2"/>
  <c r="BN259" i="2" s="1"/>
  <c r="BO258" i="2"/>
  <c r="BM258" i="2"/>
  <c r="Z258" i="2"/>
  <c r="Z261" i="2" s="1"/>
  <c r="Y258" i="2"/>
  <c r="Y261" i="2" s="1"/>
  <c r="Y256" i="2"/>
  <c r="X256" i="2"/>
  <c r="X255" i="2"/>
  <c r="BO254" i="2"/>
  <c r="BM254" i="2"/>
  <c r="Z254" i="2"/>
  <c r="Y254" i="2"/>
  <c r="BP254" i="2" s="1"/>
  <c r="BP253" i="2"/>
  <c r="BO253" i="2"/>
  <c r="BN253" i="2"/>
  <c r="BM253" i="2"/>
  <c r="Z253" i="2"/>
  <c r="Z255" i="2" s="1"/>
  <c r="Y253" i="2"/>
  <c r="Y255" i="2" s="1"/>
  <c r="Y251" i="2"/>
  <c r="X251" i="2"/>
  <c r="Z250" i="2"/>
  <c r="Y250" i="2"/>
  <c r="X250" i="2"/>
  <c r="BP249" i="2"/>
  <c r="BO249" i="2"/>
  <c r="BN249" i="2"/>
  <c r="BM249" i="2"/>
  <c r="Z249" i="2"/>
  <c r="Y249" i="2"/>
  <c r="X247" i="2"/>
  <c r="Y246" i="2"/>
  <c r="X246" i="2"/>
  <c r="BO245" i="2"/>
  <c r="BN245" i="2"/>
  <c r="BM245" i="2"/>
  <c r="Z245" i="2"/>
  <c r="Y245" i="2"/>
  <c r="BP245" i="2" s="1"/>
  <c r="BO244" i="2"/>
  <c r="BM244" i="2"/>
  <c r="Z244" i="2"/>
  <c r="Y244" i="2"/>
  <c r="BP244" i="2" s="1"/>
  <c r="BO243" i="2"/>
  <c r="BN243" i="2"/>
  <c r="BM243" i="2"/>
  <c r="Z243" i="2"/>
  <c r="Z246" i="2" s="1"/>
  <c r="Y243" i="2"/>
  <c r="Y247" i="2" s="1"/>
  <c r="X239" i="2"/>
  <c r="X238" i="2"/>
  <c r="BP237" i="2"/>
  <c r="BO237" i="2"/>
  <c r="BN237" i="2"/>
  <c r="BM237" i="2"/>
  <c r="Z237" i="2"/>
  <c r="Z238" i="2" s="1"/>
  <c r="Y237" i="2"/>
  <c r="Y239" i="2" s="1"/>
  <c r="X233" i="2"/>
  <c r="X232" i="2"/>
  <c r="BO231" i="2"/>
  <c r="BM231" i="2"/>
  <c r="Z231" i="2"/>
  <c r="Z232" i="2" s="1"/>
  <c r="Y231" i="2"/>
  <c r="BP231" i="2" s="1"/>
  <c r="P231" i="2"/>
  <c r="BO230" i="2"/>
  <c r="BM230" i="2"/>
  <c r="Z230" i="2"/>
  <c r="Y230" i="2"/>
  <c r="Y233" i="2" s="1"/>
  <c r="P230" i="2"/>
  <c r="X226" i="2"/>
  <c r="Z225" i="2"/>
  <c r="Y225" i="2"/>
  <c r="X225" i="2"/>
  <c r="BO224" i="2"/>
  <c r="BM224" i="2"/>
  <c r="Z224" i="2"/>
  <c r="Y224" i="2"/>
  <c r="BP224" i="2" s="1"/>
  <c r="Y220" i="2"/>
  <c r="X220" i="2"/>
  <c r="Y219" i="2"/>
  <c r="X219" i="2"/>
  <c r="BP218" i="2"/>
  <c r="BO218" i="2"/>
  <c r="BN218" i="2"/>
  <c r="BM218" i="2"/>
  <c r="Z218" i="2"/>
  <c r="Y218" i="2"/>
  <c r="P218" i="2"/>
  <c r="BP217" i="2"/>
  <c r="BO217" i="2"/>
  <c r="BN217" i="2"/>
  <c r="BM217" i="2"/>
  <c r="Z217" i="2"/>
  <c r="Z219" i="2" s="1"/>
  <c r="Y217" i="2"/>
  <c r="X214" i="2"/>
  <c r="X213" i="2"/>
  <c r="BO212" i="2"/>
  <c r="BM212" i="2"/>
  <c r="Z212" i="2"/>
  <c r="Z213" i="2" s="1"/>
  <c r="Y212" i="2"/>
  <c r="Y214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O205" i="2"/>
  <c r="BN205" i="2"/>
  <c r="BM205" i="2"/>
  <c r="Z205" i="2"/>
  <c r="Y205" i="2"/>
  <c r="Y209" i="2" s="1"/>
  <c r="P205" i="2"/>
  <c r="BO204" i="2"/>
  <c r="BM204" i="2"/>
  <c r="Z204" i="2"/>
  <c r="Z208" i="2" s="1"/>
  <c r="Y204" i="2"/>
  <c r="BP204" i="2" s="1"/>
  <c r="P204" i="2"/>
  <c r="Y201" i="2"/>
  <c r="X201" i="2"/>
  <c r="X200" i="2"/>
  <c r="BO199" i="2"/>
  <c r="BM199" i="2"/>
  <c r="Z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P195" i="2"/>
  <c r="BO195" i="2"/>
  <c r="BN195" i="2"/>
  <c r="BM195" i="2"/>
  <c r="Z195" i="2"/>
  <c r="Y195" i="2"/>
  <c r="P195" i="2"/>
  <c r="BO194" i="2"/>
  <c r="BM194" i="2"/>
  <c r="Z194" i="2"/>
  <c r="Z200" i="2" s="1"/>
  <c r="Y194" i="2"/>
  <c r="Y200" i="2" s="1"/>
  <c r="P194" i="2"/>
  <c r="X191" i="2"/>
  <c r="Z190" i="2"/>
  <c r="X190" i="2"/>
  <c r="BO189" i="2"/>
  <c r="BM189" i="2"/>
  <c r="Z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Z187" i="2"/>
  <c r="Y187" i="2"/>
  <c r="Y190" i="2" s="1"/>
  <c r="P187" i="2"/>
  <c r="Y184" i="2"/>
  <c r="X184" i="2"/>
  <c r="Z183" i="2"/>
  <c r="X183" i="2"/>
  <c r="BO182" i="2"/>
  <c r="BM182" i="2"/>
  <c r="Z182" i="2"/>
  <c r="Y182" i="2"/>
  <c r="Y183" i="2" s="1"/>
  <c r="Y178" i="2"/>
  <c r="X178" i="2"/>
  <c r="Y177" i="2"/>
  <c r="X177" i="2"/>
  <c r="BO176" i="2"/>
  <c r="BM176" i="2"/>
  <c r="Z176" i="2"/>
  <c r="Z177" i="2" s="1"/>
  <c r="Y176" i="2"/>
  <c r="BP176" i="2" s="1"/>
  <c r="P176" i="2"/>
  <c r="Y173" i="2"/>
  <c r="X173" i="2"/>
  <c r="Y172" i="2"/>
  <c r="X172" i="2"/>
  <c r="BO171" i="2"/>
  <c r="BM171" i="2"/>
  <c r="Z171" i="2"/>
  <c r="Z172" i="2" s="1"/>
  <c r="Y171" i="2"/>
  <c r="BP171" i="2" s="1"/>
  <c r="Y169" i="2"/>
  <c r="X169" i="2"/>
  <c r="Z168" i="2"/>
  <c r="X168" i="2"/>
  <c r="BO167" i="2"/>
  <c r="BM167" i="2"/>
  <c r="Z167" i="2"/>
  <c r="Y167" i="2"/>
  <c r="BP167" i="2" s="1"/>
  <c r="P167" i="2"/>
  <c r="BP166" i="2"/>
  <c r="BO166" i="2"/>
  <c r="BN166" i="2"/>
  <c r="BM166" i="2"/>
  <c r="Z166" i="2"/>
  <c r="Y166" i="2"/>
  <c r="P166" i="2"/>
  <c r="BO165" i="2"/>
  <c r="BM165" i="2"/>
  <c r="Z165" i="2"/>
  <c r="Y165" i="2"/>
  <c r="Y168" i="2" s="1"/>
  <c r="P165" i="2"/>
  <c r="Y161" i="2"/>
  <c r="X161" i="2"/>
  <c r="Z160" i="2"/>
  <c r="X160" i="2"/>
  <c r="BO159" i="2"/>
  <c r="BM159" i="2"/>
  <c r="Z159" i="2"/>
  <c r="Y159" i="2"/>
  <c r="BN159" i="2" s="1"/>
  <c r="P159" i="2"/>
  <c r="BP158" i="2"/>
  <c r="BO158" i="2"/>
  <c r="BN158" i="2"/>
  <c r="BM158" i="2"/>
  <c r="Z158" i="2"/>
  <c r="Y158" i="2"/>
  <c r="Y160" i="2" s="1"/>
  <c r="P158" i="2"/>
  <c r="X156" i="2"/>
  <c r="X155" i="2"/>
  <c r="BP154" i="2"/>
  <c r="BO154" i="2"/>
  <c r="BN154" i="2"/>
  <c r="BM154" i="2"/>
  <c r="Z154" i="2"/>
  <c r="Y154" i="2"/>
  <c r="BO153" i="2"/>
  <c r="BM153" i="2"/>
  <c r="Z153" i="2"/>
  <c r="Y153" i="2"/>
  <c r="BP153" i="2" s="1"/>
  <c r="BP152" i="2"/>
  <c r="BO152" i="2"/>
  <c r="BN152" i="2"/>
  <c r="BM152" i="2"/>
  <c r="Z152" i="2"/>
  <c r="Y152" i="2"/>
  <c r="BO151" i="2"/>
  <c r="BM151" i="2"/>
  <c r="Z151" i="2"/>
  <c r="Z155" i="2" s="1"/>
  <c r="Y151" i="2"/>
  <c r="BP151" i="2" s="1"/>
  <c r="Y148" i="2"/>
  <c r="X148" i="2"/>
  <c r="Z147" i="2"/>
  <c r="X147" i="2"/>
  <c r="BO146" i="2"/>
  <c r="BM146" i="2"/>
  <c r="Z146" i="2"/>
  <c r="Y146" i="2"/>
  <c r="Y147" i="2" s="1"/>
  <c r="Y142" i="2"/>
  <c r="X142" i="2"/>
  <c r="Y141" i="2"/>
  <c r="X141" i="2"/>
  <c r="BO140" i="2"/>
  <c r="BN140" i="2"/>
  <c r="BM140" i="2"/>
  <c r="Z140" i="2"/>
  <c r="Z141" i="2" s="1"/>
  <c r="Y140" i="2"/>
  <c r="BP140" i="2" s="1"/>
  <c r="P140" i="2"/>
  <c r="Y137" i="2"/>
  <c r="X137" i="2"/>
  <c r="Y136" i="2"/>
  <c r="X136" i="2"/>
  <c r="BO135" i="2"/>
  <c r="BN135" i="2"/>
  <c r="BM135" i="2"/>
  <c r="Z135" i="2"/>
  <c r="Z136" i="2" s="1"/>
  <c r="Y135" i="2"/>
  <c r="BP135" i="2" s="1"/>
  <c r="P135" i="2"/>
  <c r="BP134" i="2"/>
  <c r="BO134" i="2"/>
  <c r="BN134" i="2"/>
  <c r="BM134" i="2"/>
  <c r="Z134" i="2"/>
  <c r="Y134" i="2"/>
  <c r="Y131" i="2"/>
  <c r="X131" i="2"/>
  <c r="Z130" i="2"/>
  <c r="Y130" i="2"/>
  <c r="X130" i="2"/>
  <c r="BP129" i="2"/>
  <c r="BO129" i="2"/>
  <c r="BN129" i="2"/>
  <c r="BM129" i="2"/>
  <c r="Z129" i="2"/>
  <c r="Y129" i="2"/>
  <c r="P129" i="2"/>
  <c r="X126" i="2"/>
  <c r="Z125" i="2"/>
  <c r="X125" i="2"/>
  <c r="BP124" i="2"/>
  <c r="BO124" i="2"/>
  <c r="BN124" i="2"/>
  <c r="BM124" i="2"/>
  <c r="Z124" i="2"/>
  <c r="Y124" i="2"/>
  <c r="P124" i="2"/>
  <c r="BO123" i="2"/>
  <c r="BM123" i="2"/>
  <c r="Z123" i="2"/>
  <c r="Y123" i="2"/>
  <c r="BP123" i="2" s="1"/>
  <c r="P123" i="2"/>
  <c r="BP122" i="2"/>
  <c r="BO122" i="2"/>
  <c r="BN122" i="2"/>
  <c r="BM122" i="2"/>
  <c r="Z122" i="2"/>
  <c r="Y122" i="2"/>
  <c r="Y126" i="2" s="1"/>
  <c r="P122" i="2"/>
  <c r="X119" i="2"/>
  <c r="X118" i="2"/>
  <c r="BP117" i="2"/>
  <c r="BO117" i="2"/>
  <c r="BN117" i="2"/>
  <c r="BM117" i="2"/>
  <c r="Z117" i="2"/>
  <c r="Y117" i="2"/>
  <c r="P117" i="2"/>
  <c r="BO116" i="2"/>
  <c r="BM116" i="2"/>
  <c r="Z116" i="2"/>
  <c r="Z118" i="2" s="1"/>
  <c r="Y116" i="2"/>
  <c r="Y119" i="2" s="1"/>
  <c r="P116" i="2"/>
  <c r="X113" i="2"/>
  <c r="X112" i="2"/>
  <c r="BO111" i="2"/>
  <c r="BM111" i="2"/>
  <c r="Z111" i="2"/>
  <c r="Y111" i="2"/>
  <c r="BP111" i="2" s="1"/>
  <c r="P111" i="2"/>
  <c r="BO110" i="2"/>
  <c r="BM110" i="2"/>
  <c r="Z110" i="2"/>
  <c r="Z112" i="2" s="1"/>
  <c r="Y110" i="2"/>
  <c r="Y113" i="2" s="1"/>
  <c r="P110" i="2"/>
  <c r="X107" i="2"/>
  <c r="Y106" i="2"/>
  <c r="X106" i="2"/>
  <c r="BO105" i="2"/>
  <c r="BM105" i="2"/>
  <c r="Z105" i="2"/>
  <c r="Y105" i="2"/>
  <c r="BP105" i="2" s="1"/>
  <c r="P105" i="2"/>
  <c r="BO104" i="2"/>
  <c r="BN104" i="2"/>
  <c r="BM104" i="2"/>
  <c r="Z104" i="2"/>
  <c r="Y104" i="2"/>
  <c r="BP104" i="2" s="1"/>
  <c r="P104" i="2"/>
  <c r="BO103" i="2"/>
  <c r="BN103" i="2"/>
  <c r="BM103" i="2"/>
  <c r="Z103" i="2"/>
  <c r="Y103" i="2"/>
  <c r="BP103" i="2" s="1"/>
  <c r="P103" i="2"/>
  <c r="BP102" i="2"/>
  <c r="BO102" i="2"/>
  <c r="BN102" i="2"/>
  <c r="BM102" i="2"/>
  <c r="Z102" i="2"/>
  <c r="Y102" i="2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P99" i="2"/>
  <c r="BO99" i="2"/>
  <c r="BN99" i="2"/>
  <c r="BM99" i="2"/>
  <c r="Z99" i="2"/>
  <c r="Z106" i="2" s="1"/>
  <c r="Y99" i="2"/>
  <c r="P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X94" i="2"/>
  <c r="Z93" i="2"/>
  <c r="X93" i="2"/>
  <c r="BP92" i="2"/>
  <c r="BO92" i="2"/>
  <c r="BN92" i="2"/>
  <c r="BM92" i="2"/>
  <c r="Z92" i="2"/>
  <c r="Y92" i="2"/>
  <c r="P92" i="2"/>
  <c r="BO91" i="2"/>
  <c r="BM91" i="2"/>
  <c r="Z91" i="2"/>
  <c r="Y91" i="2"/>
  <c r="BP91" i="2" s="1"/>
  <c r="P91" i="2"/>
  <c r="BP90" i="2"/>
  <c r="BO90" i="2"/>
  <c r="BN90" i="2"/>
  <c r="BM90" i="2"/>
  <c r="Z90" i="2"/>
  <c r="Y90" i="2"/>
  <c r="Y94" i="2" s="1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BP84" i="2" s="1"/>
  <c r="BO83" i="2"/>
  <c r="BM83" i="2"/>
  <c r="Z83" i="2"/>
  <c r="Y83" i="2"/>
  <c r="BP83" i="2" s="1"/>
  <c r="P83" i="2"/>
  <c r="BP82" i="2"/>
  <c r="BO82" i="2"/>
  <c r="BN82" i="2"/>
  <c r="BM82" i="2"/>
  <c r="Z82" i="2"/>
  <c r="Y82" i="2"/>
  <c r="BO81" i="2"/>
  <c r="BM81" i="2"/>
  <c r="Z81" i="2"/>
  <c r="Z86" i="2" s="1"/>
  <c r="Y81" i="2"/>
  <c r="BP81" i="2" s="1"/>
  <c r="P81" i="2"/>
  <c r="BO80" i="2"/>
  <c r="BN80" i="2"/>
  <c r="BM80" i="2"/>
  <c r="Z80" i="2"/>
  <c r="Y80" i="2"/>
  <c r="BP80" i="2" s="1"/>
  <c r="P80" i="2"/>
  <c r="X77" i="2"/>
  <c r="Y76" i="2"/>
  <c r="X76" i="2"/>
  <c r="BO75" i="2"/>
  <c r="BN75" i="2"/>
  <c r="BM75" i="2"/>
  <c r="Z75" i="2"/>
  <c r="Y75" i="2"/>
  <c r="BP75" i="2" s="1"/>
  <c r="P75" i="2"/>
  <c r="BO74" i="2"/>
  <c r="BN74" i="2"/>
  <c r="BM74" i="2"/>
  <c r="Z74" i="2"/>
  <c r="Z76" i="2" s="1"/>
  <c r="Y74" i="2"/>
  <c r="Y77" i="2" s="1"/>
  <c r="P74" i="2"/>
  <c r="Y71" i="2"/>
  <c r="X71" i="2"/>
  <c r="Y70" i="2"/>
  <c r="X70" i="2"/>
  <c r="BO69" i="2"/>
  <c r="BN69" i="2"/>
  <c r="BM69" i="2"/>
  <c r="Z69" i="2"/>
  <c r="Z70" i="2" s="1"/>
  <c r="Y69" i="2"/>
  <c r="BP69" i="2" s="1"/>
  <c r="P69" i="2"/>
  <c r="Y66" i="2"/>
  <c r="X66" i="2"/>
  <c r="Y65" i="2"/>
  <c r="X65" i="2"/>
  <c r="BO64" i="2"/>
  <c r="BN64" i="2"/>
  <c r="BM64" i="2"/>
  <c r="Z64" i="2"/>
  <c r="Z65" i="2" s="1"/>
  <c r="Y64" i="2"/>
  <c r="BP64" i="2" s="1"/>
  <c r="P64" i="2"/>
  <c r="BP63" i="2"/>
  <c r="BO63" i="2"/>
  <c r="BN63" i="2"/>
  <c r="BM63" i="2"/>
  <c r="Z63" i="2"/>
  <c r="Y63" i="2"/>
  <c r="P63" i="2"/>
  <c r="X60" i="2"/>
  <c r="X59" i="2"/>
  <c r="X290" i="2" s="1"/>
  <c r="BP58" i="2"/>
  <c r="BO58" i="2"/>
  <c r="BN58" i="2"/>
  <c r="BM58" i="2"/>
  <c r="Z58" i="2"/>
  <c r="Y58" i="2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Z59" i="2" s="1"/>
  <c r="Y48" i="2"/>
  <c r="P48" i="2"/>
  <c r="BO47" i="2"/>
  <c r="BM47" i="2"/>
  <c r="Z47" i="2"/>
  <c r="Y47" i="2"/>
  <c r="BP47" i="2" s="1"/>
  <c r="P47" i="2"/>
  <c r="Y44" i="2"/>
  <c r="X44" i="2"/>
  <c r="Z43" i="2"/>
  <c r="X43" i="2"/>
  <c r="BO42" i="2"/>
  <c r="BM42" i="2"/>
  <c r="Z42" i="2"/>
  <c r="Y42" i="2"/>
  <c r="Y43" i="2" s="1"/>
  <c r="P42" i="2"/>
  <c r="Y39" i="2"/>
  <c r="X39" i="2"/>
  <c r="Z38" i="2"/>
  <c r="X38" i="2"/>
  <c r="BO37" i="2"/>
  <c r="BM37" i="2"/>
  <c r="Z37" i="2"/>
  <c r="Y37" i="2"/>
  <c r="Y38" i="2" s="1"/>
  <c r="P37" i="2"/>
  <c r="BP36" i="2"/>
  <c r="BO36" i="2"/>
  <c r="BN36" i="2"/>
  <c r="BM36" i="2"/>
  <c r="Z36" i="2"/>
  <c r="Y36" i="2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N30" i="2" s="1"/>
  <c r="P30" i="2"/>
  <c r="BP29" i="2"/>
  <c r="BO29" i="2"/>
  <c r="BN29" i="2"/>
  <c r="BM29" i="2"/>
  <c r="Z29" i="2"/>
  <c r="Y29" i="2"/>
  <c r="P29" i="2"/>
  <c r="BO28" i="2"/>
  <c r="BM28" i="2"/>
  <c r="Z28" i="2"/>
  <c r="Z32" i="2" s="1"/>
  <c r="Y28" i="2"/>
  <c r="Y33" i="2" s="1"/>
  <c r="P28" i="2"/>
  <c r="X24" i="2"/>
  <c r="X286" i="2" s="1"/>
  <c r="X23" i="2"/>
  <c r="BO22" i="2"/>
  <c r="X288" i="2" s="1"/>
  <c r="BM22" i="2"/>
  <c r="X287" i="2" s="1"/>
  <c r="Z22" i="2"/>
  <c r="Z23" i="2" s="1"/>
  <c r="Y22" i="2"/>
  <c r="Y24" i="2" s="1"/>
  <c r="P22" i="2"/>
  <c r="H10" i="2"/>
  <c r="A9" i="2"/>
  <c r="F10" i="2" s="1"/>
  <c r="D7" i="2"/>
  <c r="Q6" i="2"/>
  <c r="P2" i="2"/>
  <c r="Z291" i="2" l="1"/>
  <c r="X289" i="2"/>
  <c r="BN22" i="2"/>
  <c r="BN28" i="2"/>
  <c r="Y59" i="2"/>
  <c r="BN84" i="2"/>
  <c r="Y107" i="2"/>
  <c r="BN111" i="2"/>
  <c r="BN116" i="2"/>
  <c r="BP205" i="2"/>
  <c r="BN207" i="2"/>
  <c r="BN212" i="2"/>
  <c r="Y226" i="2"/>
  <c r="BN231" i="2"/>
  <c r="BP243" i="2"/>
  <c r="Y191" i="2"/>
  <c r="Y93" i="2"/>
  <c r="BN101" i="2"/>
  <c r="Y125" i="2"/>
  <c r="BN151" i="2"/>
  <c r="BN153" i="2"/>
  <c r="BN197" i="2"/>
  <c r="BN258" i="2"/>
  <c r="BN264" i="2"/>
  <c r="BN266" i="2"/>
  <c r="BN268" i="2"/>
  <c r="BN270" i="2"/>
  <c r="BN272" i="2"/>
  <c r="BN274" i="2"/>
  <c r="BN276" i="2"/>
  <c r="BN278" i="2"/>
  <c r="BN280" i="2"/>
  <c r="BN282" i="2"/>
  <c r="Y155" i="2"/>
  <c r="BN50" i="2"/>
  <c r="BP212" i="2"/>
  <c r="BN254" i="2"/>
  <c r="BN171" i="2"/>
  <c r="BN176" i="2"/>
  <c r="BN199" i="2"/>
  <c r="BN204" i="2"/>
  <c r="Y238" i="2"/>
  <c r="BP258" i="2"/>
  <c r="BP264" i="2"/>
  <c r="Y86" i="2"/>
  <c r="F9" i="2"/>
  <c r="Y87" i="2"/>
  <c r="BN146" i="2"/>
  <c r="BP260" i="2"/>
  <c r="Y118" i="2"/>
  <c r="BP28" i="2"/>
  <c r="BN52" i="2"/>
  <c r="BN91" i="2"/>
  <c r="BP116" i="2"/>
  <c r="BN123" i="2"/>
  <c r="Y156" i="2"/>
  <c r="BN165" i="2"/>
  <c r="Y60" i="2"/>
  <c r="Y286" i="2" s="1"/>
  <c r="J9" i="2"/>
  <c r="Y23" i="2"/>
  <c r="BP30" i="2"/>
  <c r="BN37" i="2"/>
  <c r="BN42" i="2"/>
  <c r="BN47" i="2"/>
  <c r="BN54" i="2"/>
  <c r="BN98" i="2"/>
  <c r="Y112" i="2"/>
  <c r="BP165" i="2"/>
  <c r="BP187" i="2"/>
  <c r="BN189" i="2"/>
  <c r="BN194" i="2"/>
  <c r="Y213" i="2"/>
  <c r="Y232" i="2"/>
  <c r="BN244" i="2"/>
  <c r="A10" i="2"/>
  <c r="BP74" i="2"/>
  <c r="BN81" i="2"/>
  <c r="BN105" i="2"/>
  <c r="BN110" i="2"/>
  <c r="BN206" i="2"/>
  <c r="BN224" i="2"/>
  <c r="BN230" i="2"/>
  <c r="Y32" i="2"/>
  <c r="BP22" i="2"/>
  <c r="BN182" i="2"/>
  <c r="BN187" i="2"/>
  <c r="H9" i="2"/>
  <c r="BP57" i="2"/>
  <c r="BP146" i="2"/>
  <c r="BP159" i="2"/>
  <c r="BN167" i="2"/>
  <c r="BP182" i="2"/>
  <c r="Y208" i="2"/>
  <c r="BP37" i="2"/>
  <c r="BP42" i="2"/>
  <c r="BN49" i="2"/>
  <c r="BN56" i="2"/>
  <c r="BN83" i="2"/>
  <c r="BN100" i="2"/>
  <c r="BP194" i="2"/>
  <c r="BP110" i="2"/>
  <c r="BP230" i="2"/>
  <c r="Y287" i="2" l="1"/>
  <c r="Y288" i="2"/>
  <c r="Y290" i="2"/>
  <c r="Y289" i="2" l="1"/>
  <c r="C299" i="2" l="1"/>
  <c r="B299" i="2"/>
  <c r="A299" i="2"/>
</calcChain>
</file>

<file path=xl/sharedStrings.xml><?xml version="1.0" encoding="utf-8"?>
<sst xmlns="http://schemas.openxmlformats.org/spreadsheetml/2006/main" count="1981" uniqueCount="495">
  <si>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</si>
  <si>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</si>
  <si>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</si>
  <si>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</si>
  <si>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</si>
  <si>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</si>
  <si>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</si>
  <si>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</si>
  <si>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</si>
  <si>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</si>
  <si>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</si>
  <si>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</si>
  <si>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</si>
  <si>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</si>
  <si>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</si>
  <si>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</si>
  <si>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</si>
  <si>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</si>
  <si>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</si>
  <si>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</si>
  <si>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</si>
  <si>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</si>
  <si>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</si>
  <si>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</si>
  <si>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</si>
  <si>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</si>
  <si>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</si>
  <si>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</si>
  <si>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</si>
  <si>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</si>
  <si>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</si>
  <si>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</si>
  <si>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</si>
  <si>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</si>
  <si>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</si>
  <si>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</si>
  <si>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</si>
  <si>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</si>
  <si>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</si>
  <si>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</si>
  <si>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</si>
  <si>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</si>
  <si>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</si>
  <si>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</si>
  <si>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</si>
  <si>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</si>
  <si>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</si>
  <si>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</si>
  <si>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</si>
  <si>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</si>
  <si>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</si>
  <si>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</si>
  <si>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</si>
  <si>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</si>
  <si>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</si>
  <si>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</si>
  <si>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</si>
  <si>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</si>
  <si>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</si>
  <si>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</si>
  <si>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</si>
  <si>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</si>
  <si>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</si>
  <si>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</si>
  <si>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</si>
  <si>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</si>
  <si>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</si>
  <si>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</si>
  <si>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</si>
  <si>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</si>
  <si>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</si>
  <si>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28.10.2024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</si>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</sst>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0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99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13" t="s">
        <v>26</v>
      </c>
      <c r="E1" s="513"/>
      <c r="F1" s="513"/>
      <c r="G1" s="14" t="s">
        <v>70</v>
      </c>
      <c r="H1" s="513" t="s">
        <v>47</v>
      </c>
      <c r="I1" s="513"/>
      <c r="J1" s="513"/>
      <c r="K1" s="513"/>
      <c r="L1" s="513"/>
      <c r="M1" s="513"/>
      <c r="N1" s="513"/>
      <c r="O1" s="513"/>
      <c r="P1" s="513"/>
      <c r="Q1" s="513"/>
      <c r="R1" s="514" t="s">
        <v>71</v>
      </c>
      <c r="S1" s="515"/>
      <c r="T1" s="51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16"/>
      <c r="R2" s="516"/>
      <c r="S2" s="516"/>
      <c r="T2" s="516"/>
      <c r="U2" s="516"/>
      <c r="V2" s="516"/>
      <c r="W2" s="51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16"/>
      <c r="Q3" s="516"/>
      <c r="R3" s="516"/>
      <c r="S3" s="516"/>
      <c r="T3" s="516"/>
      <c r="U3" s="516"/>
      <c r="V3" s="516"/>
      <c r="W3" s="51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95" t="s">
        <v>8</v>
      </c>
      <c r="B5" s="495"/>
      <c r="C5" s="495"/>
      <c r="D5" s="517"/>
      <c r="E5" s="517"/>
      <c r="F5" s="518" t="s">
        <v>14</v>
      </c>
      <c r="G5" s="518"/>
      <c r="H5" s="517"/>
      <c r="I5" s="517"/>
      <c r="J5" s="517"/>
      <c r="K5" s="517"/>
      <c r="L5" s="517"/>
      <c r="M5" s="517"/>
      <c r="N5" s="75"/>
      <c r="P5" s="27" t="s">
        <v>4</v>
      </c>
      <c r="Q5" s="519">
        <v>45597</v>
      </c>
      <c r="R5" s="519"/>
      <c r="T5" s="520" t="s">
        <v>3</v>
      </c>
      <c r="U5" s="521"/>
      <c r="V5" s="522" t="s">
        <v>481</v>
      </c>
      <c r="W5" s="523"/>
      <c r="AB5" s="59"/>
      <c r="AC5" s="59"/>
      <c r="AD5" s="59"/>
      <c r="AE5" s="59"/>
    </row>
    <row r="6" spans="1:32" s="17" customFormat="1" ht="24" customHeight="1" x14ac:dyDescent="0.2">
      <c r="A6" s="495" t="s">
        <v>1</v>
      </c>
      <c r="B6" s="495"/>
      <c r="C6" s="495"/>
      <c r="D6" s="496" t="s">
        <v>78</v>
      </c>
      <c r="E6" s="496"/>
      <c r="F6" s="496"/>
      <c r="G6" s="496"/>
      <c r="H6" s="496"/>
      <c r="I6" s="496"/>
      <c r="J6" s="496"/>
      <c r="K6" s="496"/>
      <c r="L6" s="496"/>
      <c r="M6" s="496"/>
      <c r="N6" s="76"/>
      <c r="P6" s="27" t="s">
        <v>27</v>
      </c>
      <c r="Q6" s="497" t="str">
        <f>IF(Q5=0," ",CHOOSE(WEEKDAY(Q5,2),"Понедельник","Вторник","Среда","Четверг","Пятница","Суббота","Воскресенье"))</f>
        <v>Пятница</v>
      </c>
      <c r="R6" s="497"/>
      <c r="T6" s="498" t="s">
        <v>5</v>
      </c>
      <c r="U6" s="499"/>
      <c r="V6" s="500" t="s">
        <v>72</v>
      </c>
      <c r="W6" s="5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06" t="str">
        <f>IFERROR(VLOOKUP(DeliveryAddress,Table,3,0),1)</f>
        <v>1</v>
      </c>
      <c r="E7" s="507"/>
      <c r="F7" s="507"/>
      <c r="G7" s="507"/>
      <c r="H7" s="507"/>
      <c r="I7" s="507"/>
      <c r="J7" s="507"/>
      <c r="K7" s="507"/>
      <c r="L7" s="507"/>
      <c r="M7" s="508"/>
      <c r="N7" s="77"/>
      <c r="P7" s="29"/>
      <c r="Q7" s="48"/>
      <c r="R7" s="48"/>
      <c r="T7" s="498"/>
      <c r="U7" s="499"/>
      <c r="V7" s="502"/>
      <c r="W7" s="503"/>
      <c r="AB7" s="59"/>
      <c r="AC7" s="59"/>
      <c r="AD7" s="59"/>
      <c r="AE7" s="59"/>
    </row>
    <row r="8" spans="1:32" s="17" customFormat="1" ht="25.5" customHeight="1" x14ac:dyDescent="0.2">
      <c r="A8" s="509" t="s">
        <v>58</v>
      </c>
      <c r="B8" s="509"/>
      <c r="C8" s="509"/>
      <c r="D8" s="510" t="s">
        <v>79</v>
      </c>
      <c r="E8" s="510"/>
      <c r="F8" s="510"/>
      <c r="G8" s="510"/>
      <c r="H8" s="510"/>
      <c r="I8" s="510"/>
      <c r="J8" s="510"/>
      <c r="K8" s="510"/>
      <c r="L8" s="510"/>
      <c r="M8" s="510"/>
      <c r="N8" s="78"/>
      <c r="P8" s="27" t="s">
        <v>11</v>
      </c>
      <c r="Q8" s="493">
        <v>0.375</v>
      </c>
      <c r="R8" s="493"/>
      <c r="T8" s="498"/>
      <c r="U8" s="499"/>
      <c r="V8" s="502"/>
      <c r="W8" s="503"/>
      <c r="AB8" s="59"/>
      <c r="AC8" s="59"/>
      <c r="AD8" s="59"/>
      <c r="AE8" s="59"/>
    </row>
    <row r="9" spans="1:32" s="17" customFormat="1" ht="39.950000000000003" customHeight="1" x14ac:dyDescent="0.2">
      <c r="A9" s="4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85"/>
      <c r="C9" s="485"/>
      <c r="D9" s="486" t="s">
        <v>46</v>
      </c>
      <c r="E9" s="487"/>
      <c r="F9" s="4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85"/>
      <c r="H9" s="511" t="str">
        <f>IF(AND($A$9="Тип доверенности/получателя при получении в адресе перегруза:",$D$9="Разовая доверенность"),"Введите ФИО","")</f>
        <v/>
      </c>
      <c r="I9" s="511"/>
      <c r="J9" s="5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11"/>
      <c r="L9" s="511"/>
      <c r="M9" s="511"/>
      <c r="N9" s="73"/>
      <c r="P9" s="31" t="s">
        <v>15</v>
      </c>
      <c r="Q9" s="512"/>
      <c r="R9" s="512"/>
      <c r="T9" s="498"/>
      <c r="U9" s="499"/>
      <c r="V9" s="504"/>
      <c r="W9" s="5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85"/>
      <c r="C10" s="485"/>
      <c r="D10" s="486"/>
      <c r="E10" s="487"/>
      <c r="F10" s="4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85"/>
      <c r="H10" s="488" t="str">
        <f>IFERROR(VLOOKUP($D$10,Proxy,2,FALSE),"")</f>
        <v/>
      </c>
      <c r="I10" s="488"/>
      <c r="J10" s="488"/>
      <c r="K10" s="488"/>
      <c r="L10" s="488"/>
      <c r="M10" s="488"/>
      <c r="N10" s="74"/>
      <c r="P10" s="31" t="s">
        <v>32</v>
      </c>
      <c r="Q10" s="489"/>
      <c r="R10" s="489"/>
      <c r="U10" s="29" t="s">
        <v>12</v>
      </c>
      <c r="V10" s="490" t="s">
        <v>73</v>
      </c>
      <c r="W10" s="49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92"/>
      <c r="R11" s="492"/>
      <c r="U11" s="29" t="s">
        <v>28</v>
      </c>
      <c r="V11" s="471" t="s">
        <v>55</v>
      </c>
      <c r="W11" s="4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70" t="s">
        <v>74</v>
      </c>
      <c r="B12" s="470"/>
      <c r="C12" s="470"/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79"/>
      <c r="P12" s="27" t="s">
        <v>30</v>
      </c>
      <c r="Q12" s="493"/>
      <c r="R12" s="493"/>
      <c r="S12" s="28"/>
      <c r="T12"/>
      <c r="U12" s="29" t="s">
        <v>46</v>
      </c>
      <c r="V12" s="494"/>
      <c r="W12" s="494"/>
      <c r="X12"/>
      <c r="AB12" s="59"/>
      <c r="AC12" s="59"/>
      <c r="AD12" s="59"/>
      <c r="AE12" s="59"/>
    </row>
    <row r="13" spans="1:32" s="17" customFormat="1" ht="23.25" customHeight="1" x14ac:dyDescent="0.2">
      <c r="A13" s="470" t="s">
        <v>75</v>
      </c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79"/>
      <c r="O13" s="31"/>
      <c r="P13" s="31" t="s">
        <v>31</v>
      </c>
      <c r="Q13" s="471"/>
      <c r="R13" s="4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70" t="s">
        <v>76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72" t="s">
        <v>77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2"/>
      <c r="N15" s="80"/>
      <c r="O15"/>
      <c r="P15" s="473" t="s">
        <v>61</v>
      </c>
      <c r="Q15" s="473"/>
      <c r="R15" s="473"/>
      <c r="S15" s="473"/>
      <c r="T15" s="47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74"/>
      <c r="Q16" s="474"/>
      <c r="R16" s="474"/>
      <c r="S16" s="474"/>
      <c r="T16" s="4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56" t="s">
        <v>59</v>
      </c>
      <c r="B17" s="456" t="s">
        <v>49</v>
      </c>
      <c r="C17" s="477" t="s">
        <v>48</v>
      </c>
      <c r="D17" s="479" t="s">
        <v>50</v>
      </c>
      <c r="E17" s="480"/>
      <c r="F17" s="456" t="s">
        <v>21</v>
      </c>
      <c r="G17" s="456" t="s">
        <v>24</v>
      </c>
      <c r="H17" s="456" t="s">
        <v>22</v>
      </c>
      <c r="I17" s="456" t="s">
        <v>23</v>
      </c>
      <c r="J17" s="456" t="s">
        <v>16</v>
      </c>
      <c r="K17" s="456" t="s">
        <v>66</v>
      </c>
      <c r="L17" s="456" t="s">
        <v>68</v>
      </c>
      <c r="M17" s="456" t="s">
        <v>2</v>
      </c>
      <c r="N17" s="456" t="s">
        <v>67</v>
      </c>
      <c r="O17" s="456" t="s">
        <v>25</v>
      </c>
      <c r="P17" s="479" t="s">
        <v>17</v>
      </c>
      <c r="Q17" s="483"/>
      <c r="R17" s="483"/>
      <c r="S17" s="483"/>
      <c r="T17" s="480"/>
      <c r="U17" s="475" t="s">
        <v>56</v>
      </c>
      <c r="V17" s="476"/>
      <c r="W17" s="456" t="s">
        <v>6</v>
      </c>
      <c r="X17" s="456" t="s">
        <v>41</v>
      </c>
      <c r="Y17" s="458" t="s">
        <v>54</v>
      </c>
      <c r="Z17" s="460" t="s">
        <v>18</v>
      </c>
      <c r="AA17" s="462" t="s">
        <v>60</v>
      </c>
      <c r="AB17" s="462" t="s">
        <v>19</v>
      </c>
      <c r="AC17" s="462" t="s">
        <v>69</v>
      </c>
      <c r="AD17" s="464" t="s">
        <v>57</v>
      </c>
      <c r="AE17" s="465"/>
      <c r="AF17" s="466"/>
      <c r="AG17" s="85"/>
      <c r="BD17" s="84" t="s">
        <v>64</v>
      </c>
    </row>
    <row r="18" spans="1:68" ht="14.25" customHeight="1" x14ac:dyDescent="0.2">
      <c r="A18" s="457"/>
      <c r="B18" s="457"/>
      <c r="C18" s="478"/>
      <c r="D18" s="481"/>
      <c r="E18" s="482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81"/>
      <c r="Q18" s="484"/>
      <c r="R18" s="484"/>
      <c r="S18" s="484"/>
      <c r="T18" s="482"/>
      <c r="U18" s="86" t="s">
        <v>44</v>
      </c>
      <c r="V18" s="86" t="s">
        <v>43</v>
      </c>
      <c r="W18" s="457"/>
      <c r="X18" s="457"/>
      <c r="Y18" s="459"/>
      <c r="Z18" s="461"/>
      <c r="AA18" s="463"/>
      <c r="AB18" s="463"/>
      <c r="AC18" s="463"/>
      <c r="AD18" s="467"/>
      <c r="AE18" s="468"/>
      <c r="AF18" s="469"/>
      <c r="AG18" s="85"/>
      <c r="BD18" s="84"/>
    </row>
    <row r="19" spans="1:68" ht="27.75" customHeight="1" x14ac:dyDescent="0.2">
      <c r="A19" s="368" t="s">
        <v>80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54"/>
      <c r="AB19" s="54"/>
      <c r="AC19" s="54"/>
    </row>
    <row r="20" spans="1:68" ht="16.5" customHeight="1" x14ac:dyDescent="0.25">
      <c r="A20" s="369" t="s">
        <v>80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369"/>
      <c r="Z20" s="369"/>
      <c r="AA20" s="65"/>
      <c r="AB20" s="65"/>
      <c r="AC20" s="82"/>
    </row>
    <row r="21" spans="1:68" ht="14.25" customHeight="1" x14ac:dyDescent="0.25">
      <c r="A21" s="356" t="s">
        <v>81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30">
        <v>4607111035752</v>
      </c>
      <c r="E22" s="33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5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27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9"/>
      <c r="P23" s="336" t="s">
        <v>40</v>
      </c>
      <c r="Q23" s="337"/>
      <c r="R23" s="337"/>
      <c r="S23" s="337"/>
      <c r="T23" s="337"/>
      <c r="U23" s="337"/>
      <c r="V23" s="33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9"/>
      <c r="P24" s="336" t="s">
        <v>40</v>
      </c>
      <c r="Q24" s="337"/>
      <c r="R24" s="337"/>
      <c r="S24" s="337"/>
      <c r="T24" s="337"/>
      <c r="U24" s="337"/>
      <c r="V24" s="33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8" t="s">
        <v>45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54"/>
      <c r="AB25" s="54"/>
      <c r="AC25" s="54"/>
    </row>
    <row r="26" spans="1:68" ht="16.5" customHeight="1" x14ac:dyDescent="0.25">
      <c r="A26" s="369" t="s">
        <v>89</v>
      </c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69"/>
      <c r="S26" s="369"/>
      <c r="T26" s="369"/>
      <c r="U26" s="369"/>
      <c r="V26" s="369"/>
      <c r="W26" s="369"/>
      <c r="X26" s="369"/>
      <c r="Y26" s="369"/>
      <c r="Z26" s="369"/>
      <c r="AA26" s="65"/>
      <c r="AB26" s="65"/>
      <c r="AC26" s="82"/>
    </row>
    <row r="27" spans="1:68" ht="14.25" customHeight="1" x14ac:dyDescent="0.25">
      <c r="A27" s="356" t="s">
        <v>90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30">
        <v>4607111036605</v>
      </c>
      <c r="E28" s="33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180</v>
      </c>
      <c r="P28" s="45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2"/>
      <c r="R28" s="332"/>
      <c r="S28" s="332"/>
      <c r="T28" s="33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4301132093</v>
      </c>
      <c r="D29" s="330">
        <v>4607111036520</v>
      </c>
      <c r="E29" s="33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180</v>
      </c>
      <c r="P29" s="45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2"/>
      <c r="R29" s="332"/>
      <c r="S29" s="332"/>
      <c r="T29" s="33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4301132092</v>
      </c>
      <c r="D30" s="330">
        <v>4607111036537</v>
      </c>
      <c r="E30" s="33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100</v>
      </c>
      <c r="M30" s="38" t="s">
        <v>85</v>
      </c>
      <c r="N30" s="38"/>
      <c r="O30" s="37">
        <v>180</v>
      </c>
      <c r="P30" s="45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2"/>
      <c r="R30" s="332"/>
      <c r="S30" s="332"/>
      <c r="T30" s="33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101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4301132094</v>
      </c>
      <c r="D31" s="330">
        <v>4607111036599</v>
      </c>
      <c r="E31" s="33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87</v>
      </c>
      <c r="M31" s="38" t="s">
        <v>85</v>
      </c>
      <c r="N31" s="38"/>
      <c r="O31" s="37">
        <v>180</v>
      </c>
      <c r="P31" s="45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2"/>
      <c r="R31" s="332"/>
      <c r="S31" s="332"/>
      <c r="T31" s="33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88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27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9"/>
      <c r="P32" s="336" t="s">
        <v>40</v>
      </c>
      <c r="Q32" s="337"/>
      <c r="R32" s="337"/>
      <c r="S32" s="337"/>
      <c r="T32" s="337"/>
      <c r="U32" s="337"/>
      <c r="V32" s="33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9"/>
      <c r="P33" s="336" t="s">
        <v>40</v>
      </c>
      <c r="Q33" s="337"/>
      <c r="R33" s="337"/>
      <c r="S33" s="337"/>
      <c r="T33" s="337"/>
      <c r="U33" s="337"/>
      <c r="V33" s="33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69" t="s">
        <v>104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369"/>
      <c r="Z34" s="369"/>
      <c r="AA34" s="65"/>
      <c r="AB34" s="65"/>
      <c r="AC34" s="82"/>
    </row>
    <row r="35" spans="1:68" ht="14.25" customHeight="1" x14ac:dyDescent="0.25">
      <c r="A35" s="356" t="s">
        <v>81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66"/>
      <c r="AB35" s="66"/>
      <c r="AC35" s="83"/>
    </row>
    <row r="36" spans="1:68" ht="27" customHeight="1" x14ac:dyDescent="0.25">
      <c r="A36" s="63" t="s">
        <v>105</v>
      </c>
      <c r="B36" s="63" t="s">
        <v>106</v>
      </c>
      <c r="C36" s="36">
        <v>4301070884</v>
      </c>
      <c r="D36" s="330">
        <v>4607111036315</v>
      </c>
      <c r="E36" s="330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2"/>
      <c r="R36" s="332"/>
      <c r="S36" s="332"/>
      <c r="T36" s="33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4301070864</v>
      </c>
      <c r="D37" s="330">
        <v>4607111036292</v>
      </c>
      <c r="E37" s="330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111</v>
      </c>
      <c r="M37" s="38" t="s">
        <v>85</v>
      </c>
      <c r="N37" s="38"/>
      <c r="O37" s="37">
        <v>180</v>
      </c>
      <c r="P37" s="45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2"/>
      <c r="R37" s="332"/>
      <c r="S37" s="332"/>
      <c r="T37" s="33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112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9"/>
      <c r="P38" s="336" t="s">
        <v>40</v>
      </c>
      <c r="Q38" s="337"/>
      <c r="R38" s="337"/>
      <c r="S38" s="337"/>
      <c r="T38" s="337"/>
      <c r="U38" s="337"/>
      <c r="V38" s="338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9"/>
      <c r="P39" s="336" t="s">
        <v>40</v>
      </c>
      <c r="Q39" s="337"/>
      <c r="R39" s="337"/>
      <c r="S39" s="337"/>
      <c r="T39" s="337"/>
      <c r="U39" s="337"/>
      <c r="V39" s="338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69" t="s">
        <v>113</v>
      </c>
      <c r="B40" s="369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9"/>
      <c r="AA40" s="65"/>
      <c r="AB40" s="65"/>
      <c r="AC40" s="82"/>
    </row>
    <row r="41" spans="1:68" ht="14.25" customHeight="1" x14ac:dyDescent="0.25">
      <c r="A41" s="356" t="s">
        <v>114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66"/>
      <c r="AB41" s="66"/>
      <c r="AC41" s="83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330">
        <v>4607111037053</v>
      </c>
      <c r="E42" s="330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111</v>
      </c>
      <c r="M42" s="38" t="s">
        <v>85</v>
      </c>
      <c r="N42" s="38"/>
      <c r="O42" s="37">
        <v>365</v>
      </c>
      <c r="P42" s="44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2"/>
      <c r="R42" s="332"/>
      <c r="S42" s="332"/>
      <c r="T42" s="33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112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27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9"/>
      <c r="P43" s="336" t="s">
        <v>40</v>
      </c>
      <c r="Q43" s="337"/>
      <c r="R43" s="337"/>
      <c r="S43" s="337"/>
      <c r="T43" s="337"/>
      <c r="U43" s="337"/>
      <c r="V43" s="338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9"/>
      <c r="P44" s="336" t="s">
        <v>40</v>
      </c>
      <c r="Q44" s="337"/>
      <c r="R44" s="337"/>
      <c r="S44" s="337"/>
      <c r="T44" s="337"/>
      <c r="U44" s="337"/>
      <c r="V44" s="338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69" t="s">
        <v>119</v>
      </c>
      <c r="B45" s="369"/>
      <c r="C45" s="369"/>
      <c r="D45" s="369"/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  <c r="Q45" s="369"/>
      <c r="R45" s="369"/>
      <c r="S45" s="369"/>
      <c r="T45" s="369"/>
      <c r="U45" s="369"/>
      <c r="V45" s="369"/>
      <c r="W45" s="369"/>
      <c r="X45" s="369"/>
      <c r="Y45" s="369"/>
      <c r="Z45" s="369"/>
      <c r="AA45" s="65"/>
      <c r="AB45" s="65"/>
      <c r="AC45" s="82"/>
    </row>
    <row r="46" spans="1:68" ht="14.25" customHeight="1" x14ac:dyDescent="0.25">
      <c r="A46" s="356" t="s">
        <v>81</v>
      </c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6"/>
      <c r="R46" s="356"/>
      <c r="S46" s="356"/>
      <c r="T46" s="356"/>
      <c r="U46" s="356"/>
      <c r="V46" s="356"/>
      <c r="W46" s="356"/>
      <c r="X46" s="356"/>
      <c r="Y46" s="356"/>
      <c r="Z46" s="356"/>
      <c r="AA46" s="66"/>
      <c r="AB46" s="66"/>
      <c r="AC46" s="83"/>
    </row>
    <row r="47" spans="1:68" ht="27" customHeight="1" x14ac:dyDescent="0.25">
      <c r="A47" s="63" t="s">
        <v>120</v>
      </c>
      <c r="B47" s="63" t="s">
        <v>121</v>
      </c>
      <c r="C47" s="36">
        <v>4301070989</v>
      </c>
      <c r="D47" s="330">
        <v>4607111037190</v>
      </c>
      <c r="E47" s="330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111</v>
      </c>
      <c r="M47" s="38" t="s">
        <v>85</v>
      </c>
      <c r="N47" s="38"/>
      <c r="O47" s="37">
        <v>180</v>
      </c>
      <c r="P47" s="4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2"/>
      <c r="R47" s="332"/>
      <c r="S47" s="332"/>
      <c r="T47" s="33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112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330">
        <v>4607111038999</v>
      </c>
      <c r="E48" s="33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4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2"/>
      <c r="R48" s="332"/>
      <c r="S48" s="332"/>
      <c r="T48" s="33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88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4301070972</v>
      </c>
      <c r="D49" s="330">
        <v>4607111037183</v>
      </c>
      <c r="E49" s="330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100</v>
      </c>
      <c r="M49" s="38" t="s">
        <v>85</v>
      </c>
      <c r="N49" s="38"/>
      <c r="O49" s="37">
        <v>180</v>
      </c>
      <c r="P49" s="44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2"/>
      <c r="R49" s="332"/>
      <c r="S49" s="332"/>
      <c r="T49" s="33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101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30">
        <v>4607111039385</v>
      </c>
      <c r="E50" s="330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87</v>
      </c>
      <c r="M50" s="38" t="s">
        <v>85</v>
      </c>
      <c r="N50" s="38"/>
      <c r="O50" s="37">
        <v>180</v>
      </c>
      <c r="P50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2"/>
      <c r="R50" s="332"/>
      <c r="S50" s="332"/>
      <c r="T50" s="33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88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4301070970</v>
      </c>
      <c r="D51" s="330">
        <v>4607111037091</v>
      </c>
      <c r="E51" s="330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111</v>
      </c>
      <c r="M51" s="38" t="s">
        <v>85</v>
      </c>
      <c r="N51" s="38"/>
      <c r="O51" s="37">
        <v>180</v>
      </c>
      <c r="P51" s="43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2"/>
      <c r="R51" s="332"/>
      <c r="S51" s="332"/>
      <c r="T51" s="33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112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30">
        <v>4607111039392</v>
      </c>
      <c r="E52" s="330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440" t="s">
        <v>134</v>
      </c>
      <c r="Q52" s="332"/>
      <c r="R52" s="332"/>
      <c r="S52" s="332"/>
      <c r="T52" s="33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88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30">
        <v>4607111036902</v>
      </c>
      <c r="E53" s="330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111</v>
      </c>
      <c r="M53" s="38" t="s">
        <v>85</v>
      </c>
      <c r="N53" s="38"/>
      <c r="O53" s="37">
        <v>180</v>
      </c>
      <c r="P53" s="44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2"/>
      <c r="R53" s="332"/>
      <c r="S53" s="332"/>
      <c r="T53" s="33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112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30">
        <v>4607111038982</v>
      </c>
      <c r="E54" s="330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2"/>
      <c r="R54" s="332"/>
      <c r="S54" s="332"/>
      <c r="T54" s="333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30">
        <v>4607111036858</v>
      </c>
      <c r="E55" s="330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111</v>
      </c>
      <c r="M55" s="38" t="s">
        <v>85</v>
      </c>
      <c r="N55" s="38"/>
      <c r="O55" s="37">
        <v>180</v>
      </c>
      <c r="P55" s="44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2"/>
      <c r="R55" s="332"/>
      <c r="S55" s="332"/>
      <c r="T55" s="333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112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30">
        <v>4607111039354</v>
      </c>
      <c r="E56" s="330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3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2"/>
      <c r="R56" s="332"/>
      <c r="S56" s="332"/>
      <c r="T56" s="333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30">
        <v>4607111036889</v>
      </c>
      <c r="E57" s="330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100</v>
      </c>
      <c r="M57" s="38" t="s">
        <v>85</v>
      </c>
      <c r="N57" s="38"/>
      <c r="O57" s="37">
        <v>180</v>
      </c>
      <c r="P57" s="43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2"/>
      <c r="R57" s="332"/>
      <c r="S57" s="332"/>
      <c r="T57" s="333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101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30">
        <v>4607111039330</v>
      </c>
      <c r="E58" s="330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2"/>
      <c r="R58" s="332"/>
      <c r="S58" s="332"/>
      <c r="T58" s="333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27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9"/>
      <c r="P59" s="336" t="s">
        <v>40</v>
      </c>
      <c r="Q59" s="337"/>
      <c r="R59" s="337"/>
      <c r="S59" s="337"/>
      <c r="T59" s="337"/>
      <c r="U59" s="337"/>
      <c r="V59" s="338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9"/>
      <c r="P60" s="336" t="s">
        <v>40</v>
      </c>
      <c r="Q60" s="337"/>
      <c r="R60" s="337"/>
      <c r="S60" s="337"/>
      <c r="T60" s="337"/>
      <c r="U60" s="337"/>
      <c r="V60" s="338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69" t="s">
        <v>147</v>
      </c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369"/>
      <c r="Z61" s="369"/>
      <c r="AA61" s="65"/>
      <c r="AB61" s="65"/>
      <c r="AC61" s="82"/>
    </row>
    <row r="62" spans="1:68" ht="14.25" customHeight="1" x14ac:dyDescent="0.25">
      <c r="A62" s="356" t="s">
        <v>81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56"/>
      <c r="Z62" s="356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30">
        <v>4607111037411</v>
      </c>
      <c r="E63" s="330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111</v>
      </c>
      <c r="M63" s="38" t="s">
        <v>85</v>
      </c>
      <c r="N63" s="38"/>
      <c r="O63" s="37">
        <v>180</v>
      </c>
      <c r="P63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2"/>
      <c r="R63" s="332"/>
      <c r="S63" s="332"/>
      <c r="T63" s="33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112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30">
        <v>4607111036728</v>
      </c>
      <c r="E64" s="330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100</v>
      </c>
      <c r="M64" s="38" t="s">
        <v>85</v>
      </c>
      <c r="N64" s="38"/>
      <c r="O64" s="37">
        <v>180</v>
      </c>
      <c r="P64" s="4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2"/>
      <c r="R64" s="332"/>
      <c r="S64" s="332"/>
      <c r="T64" s="33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101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27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9"/>
      <c r="P65" s="336" t="s">
        <v>40</v>
      </c>
      <c r="Q65" s="337"/>
      <c r="R65" s="337"/>
      <c r="S65" s="337"/>
      <c r="T65" s="337"/>
      <c r="U65" s="337"/>
      <c r="V65" s="33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9"/>
      <c r="P66" s="336" t="s">
        <v>40</v>
      </c>
      <c r="Q66" s="337"/>
      <c r="R66" s="337"/>
      <c r="S66" s="337"/>
      <c r="T66" s="337"/>
      <c r="U66" s="337"/>
      <c r="V66" s="33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69" t="s">
        <v>154</v>
      </c>
      <c r="B67" s="369"/>
      <c r="C67" s="369"/>
      <c r="D67" s="369"/>
      <c r="E67" s="369"/>
      <c r="F67" s="369"/>
      <c r="G67" s="369"/>
      <c r="H67" s="369"/>
      <c r="I67" s="369"/>
      <c r="J67" s="369"/>
      <c r="K67" s="369"/>
      <c r="L67" s="369"/>
      <c r="M67" s="369"/>
      <c r="N67" s="369"/>
      <c r="O67" s="369"/>
      <c r="P67" s="369"/>
      <c r="Q67" s="369"/>
      <c r="R67" s="369"/>
      <c r="S67" s="369"/>
      <c r="T67" s="369"/>
      <c r="U67" s="369"/>
      <c r="V67" s="369"/>
      <c r="W67" s="369"/>
      <c r="X67" s="369"/>
      <c r="Y67" s="369"/>
      <c r="Z67" s="369"/>
      <c r="AA67" s="65"/>
      <c r="AB67" s="65"/>
      <c r="AC67" s="82"/>
    </row>
    <row r="68" spans="1:68" ht="14.25" customHeight="1" x14ac:dyDescent="0.25">
      <c r="A68" s="356" t="s">
        <v>155</v>
      </c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56"/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356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30">
        <v>4607111033659</v>
      </c>
      <c r="E69" s="330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87</v>
      </c>
      <c r="M69" s="38" t="s">
        <v>85</v>
      </c>
      <c r="N69" s="38"/>
      <c r="O69" s="37">
        <v>180</v>
      </c>
      <c r="P69" s="43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2"/>
      <c r="R69" s="332"/>
      <c r="S69" s="332"/>
      <c r="T69" s="33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88</v>
      </c>
      <c r="AK69" s="87">
        <v>1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27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9"/>
      <c r="P70" s="336" t="s">
        <v>40</v>
      </c>
      <c r="Q70" s="337"/>
      <c r="R70" s="337"/>
      <c r="S70" s="337"/>
      <c r="T70" s="337"/>
      <c r="U70" s="337"/>
      <c r="V70" s="338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9"/>
      <c r="P71" s="336" t="s">
        <v>40</v>
      </c>
      <c r="Q71" s="337"/>
      <c r="R71" s="337"/>
      <c r="S71" s="337"/>
      <c r="T71" s="337"/>
      <c r="U71" s="337"/>
      <c r="V71" s="338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69" t="s">
        <v>159</v>
      </c>
      <c r="B72" s="369"/>
      <c r="C72" s="369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65"/>
      <c r="AB72" s="65"/>
      <c r="AC72" s="82"/>
    </row>
    <row r="73" spans="1:68" ht="14.25" customHeight="1" x14ac:dyDescent="0.25">
      <c r="A73" s="356" t="s">
        <v>160</v>
      </c>
      <c r="B73" s="356"/>
      <c r="C73" s="356"/>
      <c r="D73" s="356"/>
      <c r="E73" s="356"/>
      <c r="F73" s="356"/>
      <c r="G73" s="356"/>
      <c r="H73" s="356"/>
      <c r="I73" s="356"/>
      <c r="J73" s="356"/>
      <c r="K73" s="356"/>
      <c r="L73" s="356"/>
      <c r="M73" s="356"/>
      <c r="N73" s="356"/>
      <c r="O73" s="356"/>
      <c r="P73" s="356"/>
      <c r="Q73" s="356"/>
      <c r="R73" s="356"/>
      <c r="S73" s="356"/>
      <c r="T73" s="356"/>
      <c r="U73" s="356"/>
      <c r="V73" s="356"/>
      <c r="W73" s="356"/>
      <c r="X73" s="356"/>
      <c r="Y73" s="356"/>
      <c r="Z73" s="356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30">
        <v>4607111034137</v>
      </c>
      <c r="E74" s="330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111</v>
      </c>
      <c r="M74" s="38" t="s">
        <v>85</v>
      </c>
      <c r="N74" s="38"/>
      <c r="O74" s="37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2"/>
      <c r="R74" s="332"/>
      <c r="S74" s="332"/>
      <c r="T74" s="33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112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30">
        <v>4607111034120</v>
      </c>
      <c r="E75" s="33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111</v>
      </c>
      <c r="M75" s="38" t="s">
        <v>85</v>
      </c>
      <c r="N75" s="38"/>
      <c r="O75" s="37">
        <v>180</v>
      </c>
      <c r="P75" s="43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2"/>
      <c r="R75" s="332"/>
      <c r="S75" s="332"/>
      <c r="T75" s="33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112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27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9"/>
      <c r="P76" s="336" t="s">
        <v>40</v>
      </c>
      <c r="Q76" s="337"/>
      <c r="R76" s="337"/>
      <c r="S76" s="337"/>
      <c r="T76" s="337"/>
      <c r="U76" s="337"/>
      <c r="V76" s="338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9"/>
      <c r="P77" s="336" t="s">
        <v>40</v>
      </c>
      <c r="Q77" s="337"/>
      <c r="R77" s="337"/>
      <c r="S77" s="337"/>
      <c r="T77" s="337"/>
      <c r="U77" s="337"/>
      <c r="V77" s="338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69" t="s">
        <v>167</v>
      </c>
      <c r="B78" s="369"/>
      <c r="C78" s="369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65"/>
      <c r="AB78" s="65"/>
      <c r="AC78" s="82"/>
    </row>
    <row r="79" spans="1:68" ht="14.25" customHeight="1" x14ac:dyDescent="0.25">
      <c r="A79" s="356" t="s">
        <v>155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330">
        <v>4607111036407</v>
      </c>
      <c r="E80" s="330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111</v>
      </c>
      <c r="M80" s="38" t="s">
        <v>85</v>
      </c>
      <c r="N80" s="38"/>
      <c r="O80" s="37">
        <v>180</v>
      </c>
      <c r="P80" s="4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112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30">
        <v>4607111033628</v>
      </c>
      <c r="E81" s="33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111</v>
      </c>
      <c r="M81" s="38" t="s">
        <v>85</v>
      </c>
      <c r="N81" s="38"/>
      <c r="O81" s="37">
        <v>180</v>
      </c>
      <c r="P81" s="4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2"/>
      <c r="R81" s="332"/>
      <c r="S81" s="332"/>
      <c r="T81" s="333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112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30">
        <v>4607111033451</v>
      </c>
      <c r="E82" s="33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28" t="s">
        <v>176</v>
      </c>
      <c r="Q82" s="332"/>
      <c r="R82" s="332"/>
      <c r="S82" s="332"/>
      <c r="T82" s="333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4301135295</v>
      </c>
      <c r="D83" s="330">
        <v>4607111035141</v>
      </c>
      <c r="E83" s="33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2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2"/>
      <c r="R83" s="332"/>
      <c r="S83" s="332"/>
      <c r="T83" s="333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180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330">
        <v>4607111033444</v>
      </c>
      <c r="E84" s="33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30" t="s">
        <v>183</v>
      </c>
      <c r="Q84" s="332"/>
      <c r="R84" s="332"/>
      <c r="S84" s="332"/>
      <c r="T84" s="333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184</v>
      </c>
      <c r="B85" s="63" t="s">
        <v>185</v>
      </c>
      <c r="C85" s="36">
        <v>4301135290</v>
      </c>
      <c r="D85" s="330">
        <v>4607111035028</v>
      </c>
      <c r="E85" s="330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2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2"/>
      <c r="R85" s="332"/>
      <c r="S85" s="332"/>
      <c r="T85" s="333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G85" s="81"/>
      <c r="AJ85" s="87" t="s">
        <v>88</v>
      </c>
      <c r="AK85" s="87">
        <v>1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27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9"/>
      <c r="P86" s="336" t="s">
        <v>40</v>
      </c>
      <c r="Q86" s="337"/>
      <c r="R86" s="337"/>
      <c r="S86" s="337"/>
      <c r="T86" s="337"/>
      <c r="U86" s="337"/>
      <c r="V86" s="338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9"/>
      <c r="P87" s="336" t="s">
        <v>40</v>
      </c>
      <c r="Q87" s="337"/>
      <c r="R87" s="337"/>
      <c r="S87" s="337"/>
      <c r="T87" s="337"/>
      <c r="U87" s="337"/>
      <c r="V87" s="338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69" t="s">
        <v>186</v>
      </c>
      <c r="B88" s="369"/>
      <c r="C88" s="369"/>
      <c r="D88" s="369"/>
      <c r="E88" s="369"/>
      <c r="F88" s="369"/>
      <c r="G88" s="369"/>
      <c r="H88" s="369"/>
      <c r="I88" s="369"/>
      <c r="J88" s="369"/>
      <c r="K88" s="369"/>
      <c r="L88" s="369"/>
      <c r="M88" s="369"/>
      <c r="N88" s="369"/>
      <c r="O88" s="369"/>
      <c r="P88" s="369"/>
      <c r="Q88" s="369"/>
      <c r="R88" s="369"/>
      <c r="S88" s="369"/>
      <c r="T88" s="369"/>
      <c r="U88" s="369"/>
      <c r="V88" s="369"/>
      <c r="W88" s="369"/>
      <c r="X88" s="369"/>
      <c r="Y88" s="369"/>
      <c r="Z88" s="369"/>
      <c r="AA88" s="65"/>
      <c r="AB88" s="65"/>
      <c r="AC88" s="82"/>
    </row>
    <row r="89" spans="1:68" ht="14.25" customHeight="1" x14ac:dyDescent="0.25">
      <c r="A89" s="356" t="s">
        <v>187</v>
      </c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  <c r="AA89" s="66"/>
      <c r="AB89" s="66"/>
      <c r="AC89" s="83"/>
    </row>
    <row r="90" spans="1:68" ht="27" customHeight="1" x14ac:dyDescent="0.25">
      <c r="A90" s="63" t="s">
        <v>188</v>
      </c>
      <c r="B90" s="63" t="s">
        <v>189</v>
      </c>
      <c r="C90" s="36">
        <v>4301136042</v>
      </c>
      <c r="D90" s="330">
        <v>4607025784012</v>
      </c>
      <c r="E90" s="330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111</v>
      </c>
      <c r="M90" s="38" t="s">
        <v>85</v>
      </c>
      <c r="N90" s="38"/>
      <c r="O90" s="37">
        <v>180</v>
      </c>
      <c r="P90" s="4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2"/>
      <c r="R90" s="332"/>
      <c r="S90" s="332"/>
      <c r="T90" s="33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190</v>
      </c>
      <c r="AG90" s="81"/>
      <c r="AJ90" s="87" t="s">
        <v>112</v>
      </c>
      <c r="AK90" s="87">
        <v>14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4301136040</v>
      </c>
      <c r="D91" s="330">
        <v>4607025784319</v>
      </c>
      <c r="E91" s="330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2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2"/>
      <c r="R91" s="332"/>
      <c r="S91" s="332"/>
      <c r="T91" s="333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88</v>
      </c>
      <c r="AK91" s="87">
        <v>1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193</v>
      </c>
      <c r="B92" s="63" t="s">
        <v>194</v>
      </c>
      <c r="C92" s="36">
        <v>4301136039</v>
      </c>
      <c r="D92" s="330">
        <v>4607111035370</v>
      </c>
      <c r="E92" s="330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87</v>
      </c>
      <c r="M92" s="38" t="s">
        <v>85</v>
      </c>
      <c r="N92" s="38"/>
      <c r="O92" s="37">
        <v>180</v>
      </c>
      <c r="P92" s="42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G92" s="81"/>
      <c r="AJ92" s="87" t="s">
        <v>88</v>
      </c>
      <c r="AK92" s="87">
        <v>1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27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9"/>
      <c r="P93" s="336" t="s">
        <v>40</v>
      </c>
      <c r="Q93" s="337"/>
      <c r="R93" s="337"/>
      <c r="S93" s="337"/>
      <c r="T93" s="337"/>
      <c r="U93" s="337"/>
      <c r="V93" s="338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9"/>
      <c r="P94" s="336" t="s">
        <v>40</v>
      </c>
      <c r="Q94" s="337"/>
      <c r="R94" s="337"/>
      <c r="S94" s="337"/>
      <c r="T94" s="337"/>
      <c r="U94" s="337"/>
      <c r="V94" s="338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69" t="s">
        <v>196</v>
      </c>
      <c r="B95" s="369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69"/>
      <c r="W95" s="369"/>
      <c r="X95" s="369"/>
      <c r="Y95" s="369"/>
      <c r="Z95" s="369"/>
      <c r="AA95" s="65"/>
      <c r="AB95" s="65"/>
      <c r="AC95" s="82"/>
    </row>
    <row r="96" spans="1:68" ht="14.25" customHeight="1" x14ac:dyDescent="0.25">
      <c r="A96" s="356" t="s">
        <v>81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66"/>
      <c r="AB96" s="66"/>
      <c r="AC96" s="83"/>
    </row>
    <row r="97" spans="1:68" ht="27" customHeight="1" x14ac:dyDescent="0.25">
      <c r="A97" s="63" t="s">
        <v>197</v>
      </c>
      <c r="B97" s="63" t="s">
        <v>198</v>
      </c>
      <c r="C97" s="36">
        <v>4301070975</v>
      </c>
      <c r="D97" s="330">
        <v>4607111033970</v>
      </c>
      <c r="E97" s="330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100</v>
      </c>
      <c r="M97" s="38" t="s">
        <v>85</v>
      </c>
      <c r="N97" s="38"/>
      <c r="O97" s="37">
        <v>180</v>
      </c>
      <c r="P97" s="4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2"/>
      <c r="R97" s="332"/>
      <c r="S97" s="332"/>
      <c r="T97" s="33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5" si="12">IFERROR(IF(X97="","",X97),"")</f>
        <v>0</v>
      </c>
      <c r="Z97" s="41">
        <f t="shared" ref="Z97:Z105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101</v>
      </c>
      <c r="AK97" s="87">
        <v>84</v>
      </c>
      <c r="BB97" s="158" t="s">
        <v>70</v>
      </c>
      <c r="BM97" s="81">
        <f t="shared" ref="BM97:BM105" si="14">IFERROR(X97*I97,"0")</f>
        <v>0</v>
      </c>
      <c r="BN97" s="81">
        <f t="shared" ref="BN97:BN105" si="15">IFERROR(Y97*I97,"0")</f>
        <v>0</v>
      </c>
      <c r="BO97" s="81">
        <f t="shared" ref="BO97:BO105" si="16">IFERROR(X97/J97,"0")</f>
        <v>0</v>
      </c>
      <c r="BP97" s="81">
        <f t="shared" ref="BP97:BP105" si="17">IFERROR(Y97/J97,"0")</f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4301071051</v>
      </c>
      <c r="D98" s="330">
        <v>4607111039262</v>
      </c>
      <c r="E98" s="330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87</v>
      </c>
      <c r="M98" s="38" t="s">
        <v>85</v>
      </c>
      <c r="N98" s="38"/>
      <c r="O98" s="37">
        <v>180</v>
      </c>
      <c r="P98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2"/>
      <c r="R98" s="332"/>
      <c r="S98" s="332"/>
      <c r="T98" s="33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88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4301070976</v>
      </c>
      <c r="D99" s="330">
        <v>4607111034144</v>
      </c>
      <c r="E99" s="330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100</v>
      </c>
      <c r="M99" s="38" t="s">
        <v>85</v>
      </c>
      <c r="N99" s="38"/>
      <c r="O99" s="37">
        <v>180</v>
      </c>
      <c r="P99" s="41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2"/>
      <c r="R99" s="332"/>
      <c r="S99" s="332"/>
      <c r="T99" s="33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101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4301071038</v>
      </c>
      <c r="D100" s="330">
        <v>4607111039248</v>
      </c>
      <c r="E100" s="330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87</v>
      </c>
      <c r="M100" s="38" t="s">
        <v>85</v>
      </c>
      <c r="N100" s="38"/>
      <c r="O100" s="37">
        <v>180</v>
      </c>
      <c r="P100" s="42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2"/>
      <c r="R100" s="332"/>
      <c r="S100" s="332"/>
      <c r="T100" s="33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150</v>
      </c>
      <c r="AG100" s="81"/>
      <c r="AJ100" s="87" t="s">
        <v>88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4301070973</v>
      </c>
      <c r="D101" s="330">
        <v>4607111033987</v>
      </c>
      <c r="E101" s="330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111</v>
      </c>
      <c r="M101" s="38" t="s">
        <v>85</v>
      </c>
      <c r="N101" s="38"/>
      <c r="O101" s="37">
        <v>180</v>
      </c>
      <c r="P101" s="42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2"/>
      <c r="R101" s="332"/>
      <c r="S101" s="332"/>
      <c r="T101" s="33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G101" s="81"/>
      <c r="AJ101" s="87" t="s">
        <v>112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330">
        <v>4607111039293</v>
      </c>
      <c r="E102" s="330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87</v>
      </c>
      <c r="M102" s="38" t="s">
        <v>85</v>
      </c>
      <c r="N102" s="38"/>
      <c r="O102" s="37">
        <v>180</v>
      </c>
      <c r="P102" s="41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2"/>
      <c r="R102" s="332"/>
      <c r="S102" s="332"/>
      <c r="T102" s="33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88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4301070974</v>
      </c>
      <c r="D103" s="330">
        <v>4607111034151</v>
      </c>
      <c r="E103" s="330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100</v>
      </c>
      <c r="M103" s="38" t="s">
        <v>85</v>
      </c>
      <c r="N103" s="38"/>
      <c r="O103" s="37">
        <v>180</v>
      </c>
      <c r="P103" s="41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2"/>
      <c r="R103" s="332"/>
      <c r="S103" s="332"/>
      <c r="T103" s="33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G103" s="81"/>
      <c r="AJ103" s="87" t="s">
        <v>101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4301071039</v>
      </c>
      <c r="D104" s="330">
        <v>4607111039279</v>
      </c>
      <c r="E104" s="330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87</v>
      </c>
      <c r="M104" s="38" t="s">
        <v>85</v>
      </c>
      <c r="N104" s="38"/>
      <c r="O104" s="37">
        <v>180</v>
      </c>
      <c r="P104" s="41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2"/>
      <c r="R104" s="332"/>
      <c r="S104" s="332"/>
      <c r="T104" s="33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150</v>
      </c>
      <c r="AG104" s="81"/>
      <c r="AJ104" s="87" t="s">
        <v>88</v>
      </c>
      <c r="AK104" s="87">
        <v>1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215</v>
      </c>
      <c r="B105" s="63" t="s">
        <v>216</v>
      </c>
      <c r="C105" s="36">
        <v>4301070958</v>
      </c>
      <c r="D105" s="330">
        <v>4607111038098</v>
      </c>
      <c r="E105" s="330"/>
      <c r="F105" s="62">
        <v>0.8</v>
      </c>
      <c r="G105" s="37">
        <v>8</v>
      </c>
      <c r="H105" s="62">
        <v>6.4</v>
      </c>
      <c r="I105" s="62">
        <v>6.6859999999999999</v>
      </c>
      <c r="J105" s="37">
        <v>84</v>
      </c>
      <c r="K105" s="37" t="s">
        <v>86</v>
      </c>
      <c r="L105" s="37" t="s">
        <v>111</v>
      </c>
      <c r="M105" s="38" t="s">
        <v>85</v>
      </c>
      <c r="N105" s="38"/>
      <c r="O105" s="37">
        <v>180</v>
      </c>
      <c r="P105" s="41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2"/>
      <c r="R105" s="332"/>
      <c r="S105" s="332"/>
      <c r="T105" s="333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217</v>
      </c>
      <c r="AG105" s="81"/>
      <c r="AJ105" s="87" t="s">
        <v>112</v>
      </c>
      <c r="AK105" s="87">
        <v>12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9"/>
      <c r="P106" s="336" t="s">
        <v>40</v>
      </c>
      <c r="Q106" s="337"/>
      <c r="R106" s="337"/>
      <c r="S106" s="337"/>
      <c r="T106" s="337"/>
      <c r="U106" s="337"/>
      <c r="V106" s="338"/>
      <c r="W106" s="42" t="s">
        <v>39</v>
      </c>
      <c r="X106" s="43">
        <f>IFERROR(SUM(X97:X105),"0")</f>
        <v>0</v>
      </c>
      <c r="Y106" s="43">
        <f>IFERROR(SUM(Y97:Y105),"0")</f>
        <v>0</v>
      </c>
      <c r="Z106" s="43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327"/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39"/>
      <c r="P107" s="336" t="s">
        <v>40</v>
      </c>
      <c r="Q107" s="337"/>
      <c r="R107" s="337"/>
      <c r="S107" s="337"/>
      <c r="T107" s="337"/>
      <c r="U107" s="337"/>
      <c r="V107" s="338"/>
      <c r="W107" s="42" t="s">
        <v>0</v>
      </c>
      <c r="X107" s="43">
        <f>IFERROR(SUMPRODUCT(X97:X105*H97:H105),"0")</f>
        <v>0</v>
      </c>
      <c r="Y107" s="43">
        <f>IFERROR(SUMPRODUCT(Y97:Y105*H97:H105),"0")</f>
        <v>0</v>
      </c>
      <c r="Z107" s="42"/>
      <c r="AA107" s="67"/>
      <c r="AB107" s="67"/>
      <c r="AC107" s="67"/>
    </row>
    <row r="108" spans="1:68" ht="16.5" customHeight="1" x14ac:dyDescent="0.25">
      <c r="A108" s="369" t="s">
        <v>218</v>
      </c>
      <c r="B108" s="369"/>
      <c r="C108" s="369"/>
      <c r="D108" s="369"/>
      <c r="E108" s="369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  <c r="X108" s="369"/>
      <c r="Y108" s="369"/>
      <c r="Z108" s="369"/>
      <c r="AA108" s="65"/>
      <c r="AB108" s="65"/>
      <c r="AC108" s="82"/>
    </row>
    <row r="109" spans="1:68" ht="14.25" customHeight="1" x14ac:dyDescent="0.25">
      <c r="A109" s="356" t="s">
        <v>155</v>
      </c>
      <c r="B109" s="356"/>
      <c r="C109" s="356"/>
      <c r="D109" s="356"/>
      <c r="E109" s="356"/>
      <c r="F109" s="356"/>
      <c r="G109" s="356"/>
      <c r="H109" s="356"/>
      <c r="I109" s="356"/>
      <c r="J109" s="356"/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6"/>
      <c r="V109" s="356"/>
      <c r="W109" s="356"/>
      <c r="X109" s="356"/>
      <c r="Y109" s="356"/>
      <c r="Z109" s="356"/>
      <c r="AA109" s="66"/>
      <c r="AB109" s="66"/>
      <c r="AC109" s="83"/>
    </row>
    <row r="110" spans="1:68" ht="27" customHeight="1" x14ac:dyDescent="0.25">
      <c r="A110" s="63" t="s">
        <v>219</v>
      </c>
      <c r="B110" s="63" t="s">
        <v>220</v>
      </c>
      <c r="C110" s="36">
        <v>4301135289</v>
      </c>
      <c r="D110" s="330">
        <v>4607111034014</v>
      </c>
      <c r="E110" s="330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100</v>
      </c>
      <c r="M110" s="38" t="s">
        <v>85</v>
      </c>
      <c r="N110" s="38"/>
      <c r="O110" s="37">
        <v>180</v>
      </c>
      <c r="P110" s="41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32"/>
      <c r="R110" s="332"/>
      <c r="S110" s="332"/>
      <c r="T110" s="333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221</v>
      </c>
      <c r="AG110" s="81"/>
      <c r="AJ110" s="87" t="s">
        <v>101</v>
      </c>
      <c r="AK110" s="87">
        <v>70</v>
      </c>
      <c r="BB110" s="176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222</v>
      </c>
      <c r="B111" s="63" t="s">
        <v>223</v>
      </c>
      <c r="C111" s="36">
        <v>4301135299</v>
      </c>
      <c r="D111" s="330">
        <v>4607111033994</v>
      </c>
      <c r="E111" s="330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95</v>
      </c>
      <c r="L111" s="37" t="s">
        <v>100</v>
      </c>
      <c r="M111" s="38" t="s">
        <v>85</v>
      </c>
      <c r="N111" s="38"/>
      <c r="O111" s="37">
        <v>180</v>
      </c>
      <c r="P111" s="41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32"/>
      <c r="R111" s="332"/>
      <c r="S111" s="332"/>
      <c r="T111" s="333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177</v>
      </c>
      <c r="AG111" s="81"/>
      <c r="AJ111" s="87" t="s">
        <v>101</v>
      </c>
      <c r="AK111" s="87">
        <v>70</v>
      </c>
      <c r="BB111" s="178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9"/>
      <c r="P112" s="336" t="s">
        <v>40</v>
      </c>
      <c r="Q112" s="337"/>
      <c r="R112" s="337"/>
      <c r="S112" s="337"/>
      <c r="T112" s="337"/>
      <c r="U112" s="337"/>
      <c r="V112" s="338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39"/>
      <c r="P113" s="336" t="s">
        <v>40</v>
      </c>
      <c r="Q113" s="337"/>
      <c r="R113" s="337"/>
      <c r="S113" s="337"/>
      <c r="T113" s="337"/>
      <c r="U113" s="337"/>
      <c r="V113" s="338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369" t="s">
        <v>224</v>
      </c>
      <c r="B114" s="369"/>
      <c r="C114" s="369"/>
      <c r="D114" s="369"/>
      <c r="E114" s="369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  <c r="X114" s="369"/>
      <c r="Y114" s="369"/>
      <c r="Z114" s="369"/>
      <c r="AA114" s="65"/>
      <c r="AB114" s="65"/>
      <c r="AC114" s="82"/>
    </row>
    <row r="115" spans="1:68" ht="14.25" customHeight="1" x14ac:dyDescent="0.25">
      <c r="A115" s="356" t="s">
        <v>155</v>
      </c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  <c r="AA115" s="66"/>
      <c r="AB115" s="66"/>
      <c r="AC115" s="83"/>
    </row>
    <row r="116" spans="1:68" ht="27" customHeight="1" x14ac:dyDescent="0.25">
      <c r="A116" s="63" t="s">
        <v>225</v>
      </c>
      <c r="B116" s="63" t="s">
        <v>226</v>
      </c>
      <c r="C116" s="36">
        <v>4301135311</v>
      </c>
      <c r="D116" s="330">
        <v>4607111039095</v>
      </c>
      <c r="E116" s="330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95</v>
      </c>
      <c r="L116" s="37" t="s">
        <v>111</v>
      </c>
      <c r="M116" s="38" t="s">
        <v>85</v>
      </c>
      <c r="N116" s="38"/>
      <c r="O116" s="37">
        <v>180</v>
      </c>
      <c r="P116" s="4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2"/>
      <c r="R116" s="332"/>
      <c r="S116" s="332"/>
      <c r="T116" s="333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227</v>
      </c>
      <c r="AG116" s="81"/>
      <c r="AJ116" s="87" t="s">
        <v>112</v>
      </c>
      <c r="AK116" s="87">
        <v>14</v>
      </c>
      <c r="BB116" s="180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228</v>
      </c>
      <c r="B117" s="63" t="s">
        <v>229</v>
      </c>
      <c r="C117" s="36">
        <v>4301135282</v>
      </c>
      <c r="D117" s="330">
        <v>4607111034199</v>
      </c>
      <c r="E117" s="330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95</v>
      </c>
      <c r="L117" s="37" t="s">
        <v>100</v>
      </c>
      <c r="M117" s="38" t="s">
        <v>85</v>
      </c>
      <c r="N117" s="38"/>
      <c r="O117" s="37">
        <v>180</v>
      </c>
      <c r="P117" s="41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2"/>
      <c r="R117" s="332"/>
      <c r="S117" s="332"/>
      <c r="T117" s="33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230</v>
      </c>
      <c r="AG117" s="81"/>
      <c r="AJ117" s="87" t="s">
        <v>101</v>
      </c>
      <c r="AK117" s="87">
        <v>70</v>
      </c>
      <c r="BB117" s="182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39"/>
      <c r="P118" s="336" t="s">
        <v>40</v>
      </c>
      <c r="Q118" s="337"/>
      <c r="R118" s="337"/>
      <c r="S118" s="337"/>
      <c r="T118" s="337"/>
      <c r="U118" s="337"/>
      <c r="V118" s="338"/>
      <c r="W118" s="42" t="s">
        <v>39</v>
      </c>
      <c r="X118" s="43">
        <f>IFERROR(SUM(X116:X117),"0")</f>
        <v>0</v>
      </c>
      <c r="Y118" s="43">
        <f>IFERROR(SUM(Y116:Y117),"0")</f>
        <v>0</v>
      </c>
      <c r="Z118" s="43">
        <f>IFERROR(IF(Z116="",0,Z116),"0")+IFERROR(IF(Z117="",0,Z117),"0")</f>
        <v>0</v>
      </c>
      <c r="AA118" s="67"/>
      <c r="AB118" s="67"/>
      <c r="AC118" s="67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9"/>
      <c r="P119" s="336" t="s">
        <v>40</v>
      </c>
      <c r="Q119" s="337"/>
      <c r="R119" s="337"/>
      <c r="S119" s="337"/>
      <c r="T119" s="337"/>
      <c r="U119" s="337"/>
      <c r="V119" s="338"/>
      <c r="W119" s="42" t="s">
        <v>0</v>
      </c>
      <c r="X119" s="43">
        <f>IFERROR(SUMPRODUCT(X116:X117*H116:H117),"0")</f>
        <v>0</v>
      </c>
      <c r="Y119" s="43">
        <f>IFERROR(SUMPRODUCT(Y116:Y117*H116:H117),"0")</f>
        <v>0</v>
      </c>
      <c r="Z119" s="42"/>
      <c r="AA119" s="67"/>
      <c r="AB119" s="67"/>
      <c r="AC119" s="67"/>
    </row>
    <row r="120" spans="1:68" ht="16.5" customHeight="1" x14ac:dyDescent="0.25">
      <c r="A120" s="369" t="s">
        <v>231</v>
      </c>
      <c r="B120" s="369"/>
      <c r="C120" s="369"/>
      <c r="D120" s="369"/>
      <c r="E120" s="369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  <c r="X120" s="369"/>
      <c r="Y120" s="369"/>
      <c r="Z120" s="369"/>
      <c r="AA120" s="65"/>
      <c r="AB120" s="65"/>
      <c r="AC120" s="82"/>
    </row>
    <row r="121" spans="1:68" ht="14.25" customHeight="1" x14ac:dyDescent="0.25">
      <c r="A121" s="356" t="s">
        <v>155</v>
      </c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56"/>
      <c r="P121" s="356"/>
      <c r="Q121" s="356"/>
      <c r="R121" s="356"/>
      <c r="S121" s="356"/>
      <c r="T121" s="356"/>
      <c r="U121" s="356"/>
      <c r="V121" s="356"/>
      <c r="W121" s="356"/>
      <c r="X121" s="356"/>
      <c r="Y121" s="356"/>
      <c r="Z121" s="356"/>
      <c r="AA121" s="66"/>
      <c r="AB121" s="66"/>
      <c r="AC121" s="83"/>
    </row>
    <row r="122" spans="1:68" ht="27" customHeight="1" x14ac:dyDescent="0.25">
      <c r="A122" s="63" t="s">
        <v>232</v>
      </c>
      <c r="B122" s="63" t="s">
        <v>233</v>
      </c>
      <c r="C122" s="36">
        <v>4301135178</v>
      </c>
      <c r="D122" s="330">
        <v>4607111034816</v>
      </c>
      <c r="E122" s="330"/>
      <c r="F122" s="62">
        <v>0.25</v>
      </c>
      <c r="G122" s="37">
        <v>6</v>
      </c>
      <c r="H122" s="62">
        <v>1.5</v>
      </c>
      <c r="I122" s="62">
        <v>1.9218</v>
      </c>
      <c r="J122" s="37">
        <v>140</v>
      </c>
      <c r="K122" s="37" t="s">
        <v>95</v>
      </c>
      <c r="L122" s="37" t="s">
        <v>87</v>
      </c>
      <c r="M122" s="38" t="s">
        <v>85</v>
      </c>
      <c r="N122" s="38"/>
      <c r="O122" s="37">
        <v>180</v>
      </c>
      <c r="P122" s="40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2"/>
      <c r="R122" s="332"/>
      <c r="S122" s="332"/>
      <c r="T122" s="333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IFERROR(IF(X122="","",X122*0.00941),"")</f>
        <v>0</v>
      </c>
      <c r="AA122" s="68" t="s">
        <v>46</v>
      </c>
      <c r="AB122" s="69" t="s">
        <v>46</v>
      </c>
      <c r="AC122" s="183" t="s">
        <v>230</v>
      </c>
      <c r="AG122" s="81"/>
      <c r="AJ122" s="87" t="s">
        <v>88</v>
      </c>
      <c r="AK122" s="87">
        <v>1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234</v>
      </c>
      <c r="B123" s="63" t="s">
        <v>235</v>
      </c>
      <c r="C123" s="36">
        <v>4301135275</v>
      </c>
      <c r="D123" s="330">
        <v>4607111034380</v>
      </c>
      <c r="E123" s="330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111</v>
      </c>
      <c r="M123" s="38" t="s">
        <v>85</v>
      </c>
      <c r="N123" s="38"/>
      <c r="O123" s="37">
        <v>180</v>
      </c>
      <c r="P123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2"/>
      <c r="R123" s="332"/>
      <c r="S123" s="332"/>
      <c r="T123" s="33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236</v>
      </c>
      <c r="AG123" s="81"/>
      <c r="AJ123" s="87" t="s">
        <v>112</v>
      </c>
      <c r="AK123" s="87">
        <v>14</v>
      </c>
      <c r="BB123" s="186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237</v>
      </c>
      <c r="B124" s="63" t="s">
        <v>238</v>
      </c>
      <c r="C124" s="36">
        <v>4301135277</v>
      </c>
      <c r="D124" s="330">
        <v>4607111034397</v>
      </c>
      <c r="E124" s="330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95</v>
      </c>
      <c r="L124" s="37" t="s">
        <v>100</v>
      </c>
      <c r="M124" s="38" t="s">
        <v>85</v>
      </c>
      <c r="N124" s="38"/>
      <c r="O124" s="37">
        <v>180</v>
      </c>
      <c r="P124" s="40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2"/>
      <c r="R124" s="332"/>
      <c r="S124" s="332"/>
      <c r="T124" s="33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221</v>
      </c>
      <c r="AG124" s="81"/>
      <c r="AJ124" s="87" t="s">
        <v>101</v>
      </c>
      <c r="AK124" s="87">
        <v>70</v>
      </c>
      <c r="BB124" s="188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39"/>
      <c r="P125" s="336" t="s">
        <v>40</v>
      </c>
      <c r="Q125" s="337"/>
      <c r="R125" s="337"/>
      <c r="S125" s="337"/>
      <c r="T125" s="337"/>
      <c r="U125" s="337"/>
      <c r="V125" s="338"/>
      <c r="W125" s="42" t="s">
        <v>39</v>
      </c>
      <c r="X125" s="43">
        <f>IFERROR(SUM(X122:X124),"0")</f>
        <v>0</v>
      </c>
      <c r="Y125" s="43">
        <f>IFERROR(SUM(Y122:Y124),"0")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9"/>
      <c r="P126" s="336" t="s">
        <v>40</v>
      </c>
      <c r="Q126" s="337"/>
      <c r="R126" s="337"/>
      <c r="S126" s="337"/>
      <c r="T126" s="337"/>
      <c r="U126" s="337"/>
      <c r="V126" s="338"/>
      <c r="W126" s="42" t="s">
        <v>0</v>
      </c>
      <c r="X126" s="43">
        <f>IFERROR(SUMPRODUCT(X122:X124*H122:H124),"0")</f>
        <v>0</v>
      </c>
      <c r="Y126" s="43">
        <f>IFERROR(SUMPRODUCT(Y122:Y124*H122:H124),"0")</f>
        <v>0</v>
      </c>
      <c r="Z126" s="42"/>
      <c r="AA126" s="67"/>
      <c r="AB126" s="67"/>
      <c r="AC126" s="67"/>
    </row>
    <row r="127" spans="1:68" ht="16.5" customHeight="1" x14ac:dyDescent="0.25">
      <c r="A127" s="369" t="s">
        <v>239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369"/>
      <c r="Y127" s="369"/>
      <c r="Z127" s="369"/>
      <c r="AA127" s="65"/>
      <c r="AB127" s="65"/>
      <c r="AC127" s="82"/>
    </row>
    <row r="128" spans="1:68" ht="14.25" customHeight="1" x14ac:dyDescent="0.25">
      <c r="A128" s="356" t="s">
        <v>155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56"/>
      <c r="Z128" s="356"/>
      <c r="AA128" s="66"/>
      <c r="AB128" s="66"/>
      <c r="AC128" s="83"/>
    </row>
    <row r="129" spans="1:68" ht="27" customHeight="1" x14ac:dyDescent="0.25">
      <c r="A129" s="63" t="s">
        <v>240</v>
      </c>
      <c r="B129" s="63" t="s">
        <v>241</v>
      </c>
      <c r="C129" s="36">
        <v>4301135279</v>
      </c>
      <c r="D129" s="330">
        <v>4607111035806</v>
      </c>
      <c r="E129" s="330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87</v>
      </c>
      <c r="M129" s="38" t="s">
        <v>85</v>
      </c>
      <c r="N129" s="38"/>
      <c r="O129" s="37">
        <v>180</v>
      </c>
      <c r="P129" s="40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2"/>
      <c r="R129" s="332"/>
      <c r="S129" s="332"/>
      <c r="T129" s="33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9" t="s">
        <v>242</v>
      </c>
      <c r="AG129" s="81"/>
      <c r="AJ129" s="87" t="s">
        <v>88</v>
      </c>
      <c r="AK129" s="87">
        <v>1</v>
      </c>
      <c r="BB129" s="190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39"/>
      <c r="P130" s="336" t="s">
        <v>40</v>
      </c>
      <c r="Q130" s="337"/>
      <c r="R130" s="337"/>
      <c r="S130" s="337"/>
      <c r="T130" s="337"/>
      <c r="U130" s="337"/>
      <c r="V130" s="338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9"/>
      <c r="P131" s="336" t="s">
        <v>40</v>
      </c>
      <c r="Q131" s="337"/>
      <c r="R131" s="337"/>
      <c r="S131" s="337"/>
      <c r="T131" s="337"/>
      <c r="U131" s="337"/>
      <c r="V131" s="338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69" t="s">
        <v>243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369"/>
      <c r="Y132" s="369"/>
      <c r="Z132" s="369"/>
      <c r="AA132" s="65"/>
      <c r="AB132" s="65"/>
      <c r="AC132" s="82"/>
    </row>
    <row r="133" spans="1:68" ht="14.25" customHeight="1" x14ac:dyDescent="0.25">
      <c r="A133" s="356" t="s">
        <v>244</v>
      </c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56"/>
      <c r="P133" s="356"/>
      <c r="Q133" s="356"/>
      <c r="R133" s="356"/>
      <c r="S133" s="356"/>
      <c r="T133" s="356"/>
      <c r="U133" s="356"/>
      <c r="V133" s="356"/>
      <c r="W133" s="356"/>
      <c r="X133" s="356"/>
      <c r="Y133" s="356"/>
      <c r="Z133" s="356"/>
      <c r="AA133" s="66"/>
      <c r="AB133" s="66"/>
      <c r="AC133" s="83"/>
    </row>
    <row r="134" spans="1:68" ht="27" customHeight="1" x14ac:dyDescent="0.25">
      <c r="A134" s="63" t="s">
        <v>245</v>
      </c>
      <c r="B134" s="63" t="s">
        <v>246</v>
      </c>
      <c r="C134" s="36">
        <v>4301071054</v>
      </c>
      <c r="D134" s="330">
        <v>4607111035639</v>
      </c>
      <c r="E134" s="330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249</v>
      </c>
      <c r="L134" s="37" t="s">
        <v>87</v>
      </c>
      <c r="M134" s="38" t="s">
        <v>85</v>
      </c>
      <c r="N134" s="38"/>
      <c r="O134" s="37">
        <v>180</v>
      </c>
      <c r="P134" s="403" t="s">
        <v>247</v>
      </c>
      <c r="Q134" s="332"/>
      <c r="R134" s="332"/>
      <c r="S134" s="332"/>
      <c r="T134" s="333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248</v>
      </c>
      <c r="AG134" s="81"/>
      <c r="AJ134" s="87" t="s">
        <v>88</v>
      </c>
      <c r="AK134" s="87">
        <v>1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250</v>
      </c>
      <c r="B135" s="63" t="s">
        <v>251</v>
      </c>
      <c r="C135" s="36">
        <v>4301135540</v>
      </c>
      <c r="D135" s="330">
        <v>4607111035646</v>
      </c>
      <c r="E135" s="330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249</v>
      </c>
      <c r="L135" s="37" t="s">
        <v>87</v>
      </c>
      <c r="M135" s="38" t="s">
        <v>85</v>
      </c>
      <c r="N135" s="38"/>
      <c r="O135" s="37">
        <v>180</v>
      </c>
      <c r="P135" s="40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248</v>
      </c>
      <c r="AG135" s="81"/>
      <c r="AJ135" s="87" t="s">
        <v>88</v>
      </c>
      <c r="AK135" s="87">
        <v>1</v>
      </c>
      <c r="BB135" s="194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27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39"/>
      <c r="P136" s="336" t="s">
        <v>40</v>
      </c>
      <c r="Q136" s="337"/>
      <c r="R136" s="337"/>
      <c r="S136" s="337"/>
      <c r="T136" s="337"/>
      <c r="U136" s="337"/>
      <c r="V136" s="338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9"/>
      <c r="P137" s="336" t="s">
        <v>40</v>
      </c>
      <c r="Q137" s="337"/>
      <c r="R137" s="337"/>
      <c r="S137" s="337"/>
      <c r="T137" s="337"/>
      <c r="U137" s="337"/>
      <c r="V137" s="338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69" t="s">
        <v>252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369"/>
      <c r="Z138" s="369"/>
      <c r="AA138" s="65"/>
      <c r="AB138" s="65"/>
      <c r="AC138" s="82"/>
    </row>
    <row r="139" spans="1:68" ht="14.25" customHeight="1" x14ac:dyDescent="0.25">
      <c r="A139" s="356" t="s">
        <v>155</v>
      </c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56"/>
      <c r="P139" s="356"/>
      <c r="Q139" s="356"/>
      <c r="R139" s="356"/>
      <c r="S139" s="356"/>
      <c r="T139" s="356"/>
      <c r="U139" s="356"/>
      <c r="V139" s="356"/>
      <c r="W139" s="356"/>
      <c r="X139" s="356"/>
      <c r="Y139" s="356"/>
      <c r="Z139" s="356"/>
      <c r="AA139" s="66"/>
      <c r="AB139" s="66"/>
      <c r="AC139" s="83"/>
    </row>
    <row r="140" spans="1:68" ht="27" customHeight="1" x14ac:dyDescent="0.25">
      <c r="A140" s="63" t="s">
        <v>253</v>
      </c>
      <c r="B140" s="63" t="s">
        <v>254</v>
      </c>
      <c r="C140" s="36">
        <v>4301135281</v>
      </c>
      <c r="D140" s="330">
        <v>4607111036568</v>
      </c>
      <c r="E140" s="330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95</v>
      </c>
      <c r="L140" s="37" t="s">
        <v>87</v>
      </c>
      <c r="M140" s="38" t="s">
        <v>85</v>
      </c>
      <c r="N140" s="38"/>
      <c r="O140" s="37">
        <v>180</v>
      </c>
      <c r="P140" s="40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95" t="s">
        <v>255</v>
      </c>
      <c r="AG140" s="81"/>
      <c r="AJ140" s="87" t="s">
        <v>88</v>
      </c>
      <c r="AK140" s="87">
        <v>1</v>
      </c>
      <c r="BB140" s="196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27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39"/>
      <c r="P141" s="336" t="s">
        <v>40</v>
      </c>
      <c r="Q141" s="337"/>
      <c r="R141" s="337"/>
      <c r="S141" s="337"/>
      <c r="T141" s="337"/>
      <c r="U141" s="337"/>
      <c r="V141" s="338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9"/>
      <c r="P142" s="336" t="s">
        <v>40</v>
      </c>
      <c r="Q142" s="337"/>
      <c r="R142" s="337"/>
      <c r="S142" s="337"/>
      <c r="T142" s="337"/>
      <c r="U142" s="337"/>
      <c r="V142" s="338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68" t="s">
        <v>256</v>
      </c>
      <c r="B143" s="368"/>
      <c r="C143" s="368"/>
      <c r="D143" s="368"/>
      <c r="E143" s="368"/>
      <c r="F143" s="368"/>
      <c r="G143" s="368"/>
      <c r="H143" s="368"/>
      <c r="I143" s="368"/>
      <c r="J143" s="368"/>
      <c r="K143" s="368"/>
      <c r="L143" s="368"/>
      <c r="M143" s="368"/>
      <c r="N143" s="368"/>
      <c r="O143" s="368"/>
      <c r="P143" s="368"/>
      <c r="Q143" s="368"/>
      <c r="R143" s="368"/>
      <c r="S143" s="368"/>
      <c r="T143" s="368"/>
      <c r="U143" s="368"/>
      <c r="V143" s="368"/>
      <c r="W143" s="368"/>
      <c r="X143" s="368"/>
      <c r="Y143" s="368"/>
      <c r="Z143" s="368"/>
      <c r="AA143" s="54"/>
      <c r="AB143" s="54"/>
      <c r="AC143" s="54"/>
    </row>
    <row r="144" spans="1:68" ht="16.5" customHeight="1" x14ac:dyDescent="0.25">
      <c r="A144" s="369" t="s">
        <v>257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369"/>
      <c r="Y144" s="369"/>
      <c r="Z144" s="369"/>
      <c r="AA144" s="65"/>
      <c r="AB144" s="65"/>
      <c r="AC144" s="82"/>
    </row>
    <row r="145" spans="1:68" ht="14.25" customHeight="1" x14ac:dyDescent="0.25">
      <c r="A145" s="356" t="s">
        <v>155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56"/>
      <c r="Z145" s="356"/>
      <c r="AA145" s="66"/>
      <c r="AB145" s="66"/>
      <c r="AC145" s="83"/>
    </row>
    <row r="146" spans="1:68" ht="27" customHeight="1" x14ac:dyDescent="0.25">
      <c r="A146" s="63" t="s">
        <v>258</v>
      </c>
      <c r="B146" s="63" t="s">
        <v>259</v>
      </c>
      <c r="C146" s="36">
        <v>4301135317</v>
      </c>
      <c r="D146" s="330">
        <v>4607111039057</v>
      </c>
      <c r="E146" s="330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151</v>
      </c>
      <c r="L146" s="37" t="s">
        <v>111</v>
      </c>
      <c r="M146" s="38" t="s">
        <v>85</v>
      </c>
      <c r="N146" s="38"/>
      <c r="O146" s="37">
        <v>180</v>
      </c>
      <c r="P146" s="402" t="s">
        <v>260</v>
      </c>
      <c r="Q146" s="332"/>
      <c r="R146" s="332"/>
      <c r="S146" s="332"/>
      <c r="T146" s="333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97" t="s">
        <v>227</v>
      </c>
      <c r="AG146" s="81"/>
      <c r="AJ146" s="87" t="s">
        <v>112</v>
      </c>
      <c r="AK146" s="87">
        <v>18</v>
      </c>
      <c r="BB146" s="198" t="s">
        <v>94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39"/>
      <c r="P147" s="336" t="s">
        <v>40</v>
      </c>
      <c r="Q147" s="337"/>
      <c r="R147" s="337"/>
      <c r="S147" s="337"/>
      <c r="T147" s="337"/>
      <c r="U147" s="337"/>
      <c r="V147" s="338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9"/>
      <c r="P148" s="336" t="s">
        <v>40</v>
      </c>
      <c r="Q148" s="337"/>
      <c r="R148" s="337"/>
      <c r="S148" s="337"/>
      <c r="T148" s="337"/>
      <c r="U148" s="337"/>
      <c r="V148" s="338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69" t="s">
        <v>261</v>
      </c>
      <c r="B149" s="369"/>
      <c r="C149" s="369"/>
      <c r="D149" s="369"/>
      <c r="E149" s="369"/>
      <c r="F149" s="369"/>
      <c r="G149" s="369"/>
      <c r="H149" s="369"/>
      <c r="I149" s="369"/>
      <c r="J149" s="369"/>
      <c r="K149" s="369"/>
      <c r="L149" s="369"/>
      <c r="M149" s="369"/>
      <c r="N149" s="369"/>
      <c r="O149" s="369"/>
      <c r="P149" s="369"/>
      <c r="Q149" s="369"/>
      <c r="R149" s="369"/>
      <c r="S149" s="369"/>
      <c r="T149" s="369"/>
      <c r="U149" s="369"/>
      <c r="V149" s="369"/>
      <c r="W149" s="369"/>
      <c r="X149" s="369"/>
      <c r="Y149" s="369"/>
      <c r="Z149" s="369"/>
      <c r="AA149" s="65"/>
      <c r="AB149" s="65"/>
      <c r="AC149" s="82"/>
    </row>
    <row r="150" spans="1:68" ht="14.25" customHeight="1" x14ac:dyDescent="0.25">
      <c r="A150" s="356" t="s">
        <v>81</v>
      </c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56"/>
      <c r="P150" s="356"/>
      <c r="Q150" s="356"/>
      <c r="R150" s="356"/>
      <c r="S150" s="356"/>
      <c r="T150" s="356"/>
      <c r="U150" s="356"/>
      <c r="V150" s="356"/>
      <c r="W150" s="356"/>
      <c r="X150" s="356"/>
      <c r="Y150" s="356"/>
      <c r="Z150" s="356"/>
      <c r="AA150" s="66"/>
      <c r="AB150" s="66"/>
      <c r="AC150" s="83"/>
    </row>
    <row r="151" spans="1:68" ht="16.5" customHeight="1" x14ac:dyDescent="0.25">
      <c r="A151" s="63" t="s">
        <v>262</v>
      </c>
      <c r="B151" s="63" t="s">
        <v>263</v>
      </c>
      <c r="C151" s="36">
        <v>4301071062</v>
      </c>
      <c r="D151" s="330">
        <v>4607111036384</v>
      </c>
      <c r="E151" s="330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399" t="s">
        <v>264</v>
      </c>
      <c r="Q151" s="332"/>
      <c r="R151" s="332"/>
      <c r="S151" s="332"/>
      <c r="T151" s="333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265</v>
      </c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4301071056</v>
      </c>
      <c r="D152" s="330">
        <v>4640242180250</v>
      </c>
      <c r="E152" s="330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87</v>
      </c>
      <c r="M152" s="38" t="s">
        <v>85</v>
      </c>
      <c r="N152" s="38"/>
      <c r="O152" s="37">
        <v>180</v>
      </c>
      <c r="P152" s="400" t="s">
        <v>268</v>
      </c>
      <c r="Q152" s="332"/>
      <c r="R152" s="332"/>
      <c r="S152" s="332"/>
      <c r="T152" s="33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269</v>
      </c>
      <c r="AG152" s="81"/>
      <c r="AJ152" s="87" t="s">
        <v>88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4301071050</v>
      </c>
      <c r="D153" s="330">
        <v>4607111036216</v>
      </c>
      <c r="E153" s="330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86</v>
      </c>
      <c r="L153" s="37" t="s">
        <v>111</v>
      </c>
      <c r="M153" s="38" t="s">
        <v>85</v>
      </c>
      <c r="N153" s="38"/>
      <c r="O153" s="37">
        <v>180</v>
      </c>
      <c r="P153" s="396" t="s">
        <v>272</v>
      </c>
      <c r="Q153" s="332"/>
      <c r="R153" s="332"/>
      <c r="S153" s="332"/>
      <c r="T153" s="33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273</v>
      </c>
      <c r="AG153" s="81"/>
      <c r="AJ153" s="87" t="s">
        <v>112</v>
      </c>
      <c r="AK153" s="87">
        <v>12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274</v>
      </c>
      <c r="B154" s="63" t="s">
        <v>275</v>
      </c>
      <c r="C154" s="36">
        <v>4301071061</v>
      </c>
      <c r="D154" s="330">
        <v>4607111036278</v>
      </c>
      <c r="E154" s="330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86</v>
      </c>
      <c r="L154" s="37" t="s">
        <v>87</v>
      </c>
      <c r="M154" s="38" t="s">
        <v>85</v>
      </c>
      <c r="N154" s="38"/>
      <c r="O154" s="37">
        <v>180</v>
      </c>
      <c r="P154" s="397" t="s">
        <v>276</v>
      </c>
      <c r="Q154" s="332"/>
      <c r="R154" s="332"/>
      <c r="S154" s="332"/>
      <c r="T154" s="33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205" t="s">
        <v>277</v>
      </c>
      <c r="AG154" s="81"/>
      <c r="AJ154" s="87" t="s">
        <v>88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39"/>
      <c r="P155" s="336" t="s">
        <v>40</v>
      </c>
      <c r="Q155" s="337"/>
      <c r="R155" s="337"/>
      <c r="S155" s="337"/>
      <c r="T155" s="337"/>
      <c r="U155" s="337"/>
      <c r="V155" s="338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9"/>
      <c r="P156" s="336" t="s">
        <v>40</v>
      </c>
      <c r="Q156" s="337"/>
      <c r="R156" s="337"/>
      <c r="S156" s="337"/>
      <c r="T156" s="337"/>
      <c r="U156" s="337"/>
      <c r="V156" s="338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56" t="s">
        <v>278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66"/>
      <c r="AB157" s="66"/>
      <c r="AC157" s="83"/>
    </row>
    <row r="158" spans="1:68" ht="27" customHeight="1" x14ac:dyDescent="0.25">
      <c r="A158" s="63" t="s">
        <v>279</v>
      </c>
      <c r="B158" s="63" t="s">
        <v>280</v>
      </c>
      <c r="C158" s="36">
        <v>4301080153</v>
      </c>
      <c r="D158" s="330">
        <v>4607111036827</v>
      </c>
      <c r="E158" s="330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3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281</v>
      </c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282</v>
      </c>
      <c r="B159" s="63" t="s">
        <v>283</v>
      </c>
      <c r="C159" s="36">
        <v>4301080154</v>
      </c>
      <c r="D159" s="330">
        <v>4607111036834</v>
      </c>
      <c r="E159" s="330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86</v>
      </c>
      <c r="L159" s="37" t="s">
        <v>87</v>
      </c>
      <c r="M159" s="38" t="s">
        <v>85</v>
      </c>
      <c r="N159" s="38"/>
      <c r="O159" s="37">
        <v>90</v>
      </c>
      <c r="P159" s="39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281</v>
      </c>
      <c r="AG159" s="81"/>
      <c r="AJ159" s="87" t="s">
        <v>88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39"/>
      <c r="P160" s="336" t="s">
        <v>40</v>
      </c>
      <c r="Q160" s="337"/>
      <c r="R160" s="337"/>
      <c r="S160" s="337"/>
      <c r="T160" s="337"/>
      <c r="U160" s="337"/>
      <c r="V160" s="338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9"/>
      <c r="P161" s="336" t="s">
        <v>40</v>
      </c>
      <c r="Q161" s="337"/>
      <c r="R161" s="337"/>
      <c r="S161" s="337"/>
      <c r="T161" s="337"/>
      <c r="U161" s="337"/>
      <c r="V161" s="338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68" t="s">
        <v>284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68"/>
      <c r="Z162" s="368"/>
      <c r="AA162" s="54"/>
      <c r="AB162" s="54"/>
      <c r="AC162" s="54"/>
    </row>
    <row r="163" spans="1:68" ht="16.5" customHeight="1" x14ac:dyDescent="0.25">
      <c r="A163" s="369" t="s">
        <v>285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369"/>
      <c r="Z163" s="369"/>
      <c r="AA163" s="65"/>
      <c r="AB163" s="65"/>
      <c r="AC163" s="82"/>
    </row>
    <row r="164" spans="1:68" ht="14.25" customHeight="1" x14ac:dyDescent="0.25">
      <c r="A164" s="356" t="s">
        <v>90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66"/>
      <c r="AB164" s="66"/>
      <c r="AC164" s="83"/>
    </row>
    <row r="165" spans="1:68" ht="27" customHeight="1" x14ac:dyDescent="0.25">
      <c r="A165" s="63" t="s">
        <v>286</v>
      </c>
      <c r="B165" s="63" t="s">
        <v>287</v>
      </c>
      <c r="C165" s="36">
        <v>4301132097</v>
      </c>
      <c r="D165" s="330">
        <v>4607111035721</v>
      </c>
      <c r="E165" s="330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100</v>
      </c>
      <c r="M165" s="38" t="s">
        <v>85</v>
      </c>
      <c r="N165" s="38"/>
      <c r="O165" s="37">
        <v>365</v>
      </c>
      <c r="P165" s="39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288</v>
      </c>
      <c r="AG165" s="81"/>
      <c r="AJ165" s="87" t="s">
        <v>101</v>
      </c>
      <c r="AK165" s="87">
        <v>70</v>
      </c>
      <c r="BB165" s="212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289</v>
      </c>
      <c r="B166" s="63" t="s">
        <v>290</v>
      </c>
      <c r="C166" s="36">
        <v>4301132100</v>
      </c>
      <c r="D166" s="330">
        <v>4607111035691</v>
      </c>
      <c r="E166" s="330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95</v>
      </c>
      <c r="L166" s="37" t="s">
        <v>100</v>
      </c>
      <c r="M166" s="38" t="s">
        <v>85</v>
      </c>
      <c r="N166" s="38"/>
      <c r="O166" s="37">
        <v>365</v>
      </c>
      <c r="P166" s="39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G166" s="81"/>
      <c r="AJ166" s="87" t="s">
        <v>101</v>
      </c>
      <c r="AK166" s="87">
        <v>70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292</v>
      </c>
      <c r="B167" s="63" t="s">
        <v>293</v>
      </c>
      <c r="C167" s="36">
        <v>4301132079</v>
      </c>
      <c r="D167" s="330">
        <v>4607111038487</v>
      </c>
      <c r="E167" s="330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95</v>
      </c>
      <c r="L167" s="37" t="s">
        <v>111</v>
      </c>
      <c r="M167" s="38" t="s">
        <v>85</v>
      </c>
      <c r="N167" s="38"/>
      <c r="O167" s="37">
        <v>180</v>
      </c>
      <c r="P167" s="3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294</v>
      </c>
      <c r="AG167" s="81"/>
      <c r="AJ167" s="87" t="s">
        <v>112</v>
      </c>
      <c r="AK167" s="87">
        <v>14</v>
      </c>
      <c r="BB167" s="216" t="s">
        <v>94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39"/>
      <c r="P168" s="336" t="s">
        <v>40</v>
      </c>
      <c r="Q168" s="337"/>
      <c r="R168" s="337"/>
      <c r="S168" s="337"/>
      <c r="T168" s="337"/>
      <c r="U168" s="337"/>
      <c r="V168" s="338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9"/>
      <c r="P169" s="336" t="s">
        <v>40</v>
      </c>
      <c r="Q169" s="337"/>
      <c r="R169" s="337"/>
      <c r="S169" s="337"/>
      <c r="T169" s="337"/>
      <c r="U169" s="337"/>
      <c r="V169" s="338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56" t="s">
        <v>295</v>
      </c>
      <c r="B170" s="356"/>
      <c r="C170" s="356"/>
      <c r="D170" s="356"/>
      <c r="E170" s="356"/>
      <c r="F170" s="356"/>
      <c r="G170" s="356"/>
      <c r="H170" s="356"/>
      <c r="I170" s="356"/>
      <c r="J170" s="356"/>
      <c r="K170" s="356"/>
      <c r="L170" s="356"/>
      <c r="M170" s="356"/>
      <c r="N170" s="356"/>
      <c r="O170" s="356"/>
      <c r="P170" s="356"/>
      <c r="Q170" s="356"/>
      <c r="R170" s="356"/>
      <c r="S170" s="356"/>
      <c r="T170" s="356"/>
      <c r="U170" s="356"/>
      <c r="V170" s="356"/>
      <c r="W170" s="356"/>
      <c r="X170" s="356"/>
      <c r="Y170" s="356"/>
      <c r="Z170" s="356"/>
      <c r="AA170" s="66"/>
      <c r="AB170" s="66"/>
      <c r="AC170" s="83"/>
    </row>
    <row r="171" spans="1:68" ht="27" customHeight="1" x14ac:dyDescent="0.25">
      <c r="A171" s="63" t="s">
        <v>296</v>
      </c>
      <c r="B171" s="63" t="s">
        <v>297</v>
      </c>
      <c r="C171" s="36">
        <v>4301051855</v>
      </c>
      <c r="D171" s="330">
        <v>4680115885875</v>
      </c>
      <c r="E171" s="330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302</v>
      </c>
      <c r="L171" s="37" t="s">
        <v>87</v>
      </c>
      <c r="M171" s="38" t="s">
        <v>301</v>
      </c>
      <c r="N171" s="38"/>
      <c r="O171" s="37">
        <v>365</v>
      </c>
      <c r="P171" s="393" t="s">
        <v>298</v>
      </c>
      <c r="Q171" s="332"/>
      <c r="R171" s="332"/>
      <c r="S171" s="332"/>
      <c r="T171" s="33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17" t="s">
        <v>299</v>
      </c>
      <c r="AG171" s="81"/>
      <c r="AJ171" s="87" t="s">
        <v>88</v>
      </c>
      <c r="AK171" s="87">
        <v>1</v>
      </c>
      <c r="BB171" s="218" t="s">
        <v>300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27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39"/>
      <c r="P172" s="336" t="s">
        <v>40</v>
      </c>
      <c r="Q172" s="337"/>
      <c r="R172" s="337"/>
      <c r="S172" s="337"/>
      <c r="T172" s="337"/>
      <c r="U172" s="337"/>
      <c r="V172" s="338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39"/>
      <c r="P173" s="336" t="s">
        <v>40</v>
      </c>
      <c r="Q173" s="337"/>
      <c r="R173" s="337"/>
      <c r="S173" s="337"/>
      <c r="T173" s="337"/>
      <c r="U173" s="337"/>
      <c r="V173" s="338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16.5" customHeight="1" x14ac:dyDescent="0.25">
      <c r="A174" s="369" t="s">
        <v>303</v>
      </c>
      <c r="B174" s="369"/>
      <c r="C174" s="369"/>
      <c r="D174" s="369"/>
      <c r="E174" s="369"/>
      <c r="F174" s="369"/>
      <c r="G174" s="369"/>
      <c r="H174" s="369"/>
      <c r="I174" s="369"/>
      <c r="J174" s="369"/>
      <c r="K174" s="369"/>
      <c r="L174" s="369"/>
      <c r="M174" s="369"/>
      <c r="N174" s="369"/>
      <c r="O174" s="369"/>
      <c r="P174" s="369"/>
      <c r="Q174" s="369"/>
      <c r="R174" s="369"/>
      <c r="S174" s="369"/>
      <c r="T174" s="369"/>
      <c r="U174" s="369"/>
      <c r="V174" s="369"/>
      <c r="W174" s="369"/>
      <c r="X174" s="369"/>
      <c r="Y174" s="369"/>
      <c r="Z174" s="369"/>
      <c r="AA174" s="65"/>
      <c r="AB174" s="65"/>
      <c r="AC174" s="82"/>
    </row>
    <row r="175" spans="1:68" ht="14.25" customHeight="1" x14ac:dyDescent="0.25">
      <c r="A175" s="356" t="s">
        <v>295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56"/>
      <c r="Z175" s="356"/>
      <c r="AA175" s="66"/>
      <c r="AB175" s="66"/>
      <c r="AC175" s="83"/>
    </row>
    <row r="176" spans="1:68" ht="27" customHeight="1" x14ac:dyDescent="0.25">
      <c r="A176" s="63" t="s">
        <v>304</v>
      </c>
      <c r="B176" s="63" t="s">
        <v>305</v>
      </c>
      <c r="C176" s="36">
        <v>4301051319</v>
      </c>
      <c r="D176" s="330">
        <v>4680115881204</v>
      </c>
      <c r="E176" s="330"/>
      <c r="F176" s="62">
        <v>0.33</v>
      </c>
      <c r="G176" s="37">
        <v>6</v>
      </c>
      <c r="H176" s="62">
        <v>1.98</v>
      </c>
      <c r="I176" s="62">
        <v>2.246</v>
      </c>
      <c r="J176" s="37">
        <v>156</v>
      </c>
      <c r="K176" s="37" t="s">
        <v>86</v>
      </c>
      <c r="L176" s="37" t="s">
        <v>87</v>
      </c>
      <c r="M176" s="38" t="s">
        <v>301</v>
      </c>
      <c r="N176" s="38"/>
      <c r="O176" s="37">
        <v>365</v>
      </c>
      <c r="P176" s="39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32"/>
      <c r="R176" s="332"/>
      <c r="S176" s="332"/>
      <c r="T176" s="333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IFERROR(IF(X176="","",X176*0.00753),"")</f>
        <v>0</v>
      </c>
      <c r="AA176" s="68" t="s">
        <v>46</v>
      </c>
      <c r="AB176" s="69" t="s">
        <v>46</v>
      </c>
      <c r="AC176" s="219" t="s">
        <v>306</v>
      </c>
      <c r="AG176" s="81"/>
      <c r="AJ176" s="87" t="s">
        <v>88</v>
      </c>
      <c r="AK176" s="87">
        <v>1</v>
      </c>
      <c r="BB176" s="220" t="s">
        <v>300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27"/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39"/>
      <c r="P177" s="336" t="s">
        <v>40</v>
      </c>
      <c r="Q177" s="337"/>
      <c r="R177" s="337"/>
      <c r="S177" s="337"/>
      <c r="T177" s="337"/>
      <c r="U177" s="337"/>
      <c r="V177" s="338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27"/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39"/>
      <c r="P178" s="336" t="s">
        <v>40</v>
      </c>
      <c r="Q178" s="337"/>
      <c r="R178" s="337"/>
      <c r="S178" s="337"/>
      <c r="T178" s="337"/>
      <c r="U178" s="337"/>
      <c r="V178" s="338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68" t="s">
        <v>307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68"/>
      <c r="Z179" s="368"/>
      <c r="AA179" s="54"/>
      <c r="AB179" s="54"/>
      <c r="AC179" s="54"/>
    </row>
    <row r="180" spans="1:68" ht="16.5" customHeight="1" x14ac:dyDescent="0.25">
      <c r="A180" s="369" t="s">
        <v>308</v>
      </c>
      <c r="B180" s="369"/>
      <c r="C180" s="369"/>
      <c r="D180" s="369"/>
      <c r="E180" s="369"/>
      <c r="F180" s="369"/>
      <c r="G180" s="369"/>
      <c r="H180" s="369"/>
      <c r="I180" s="369"/>
      <c r="J180" s="369"/>
      <c r="K180" s="369"/>
      <c r="L180" s="369"/>
      <c r="M180" s="369"/>
      <c r="N180" s="369"/>
      <c r="O180" s="369"/>
      <c r="P180" s="369"/>
      <c r="Q180" s="369"/>
      <c r="R180" s="369"/>
      <c r="S180" s="369"/>
      <c r="T180" s="369"/>
      <c r="U180" s="369"/>
      <c r="V180" s="369"/>
      <c r="W180" s="369"/>
      <c r="X180" s="369"/>
      <c r="Y180" s="369"/>
      <c r="Z180" s="369"/>
      <c r="AA180" s="65"/>
      <c r="AB180" s="65"/>
      <c r="AC180" s="82"/>
    </row>
    <row r="181" spans="1:68" ht="14.25" customHeight="1" x14ac:dyDescent="0.25">
      <c r="A181" s="356" t="s">
        <v>155</v>
      </c>
      <c r="B181" s="356"/>
      <c r="C181" s="356"/>
      <c r="D181" s="356"/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56"/>
      <c r="P181" s="356"/>
      <c r="Q181" s="356"/>
      <c r="R181" s="356"/>
      <c r="S181" s="356"/>
      <c r="T181" s="356"/>
      <c r="U181" s="356"/>
      <c r="V181" s="356"/>
      <c r="W181" s="356"/>
      <c r="X181" s="356"/>
      <c r="Y181" s="356"/>
      <c r="Z181" s="356"/>
      <c r="AA181" s="66"/>
      <c r="AB181" s="66"/>
      <c r="AC181" s="83"/>
    </row>
    <row r="182" spans="1:68" ht="27" customHeight="1" x14ac:dyDescent="0.25">
      <c r="A182" s="63" t="s">
        <v>309</v>
      </c>
      <c r="B182" s="63" t="s">
        <v>310</v>
      </c>
      <c r="C182" s="36">
        <v>4301135719</v>
      </c>
      <c r="D182" s="330">
        <v>4620207490235</v>
      </c>
      <c r="E182" s="330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95</v>
      </c>
      <c r="L182" s="37" t="s">
        <v>87</v>
      </c>
      <c r="M182" s="38" t="s">
        <v>85</v>
      </c>
      <c r="N182" s="38"/>
      <c r="O182" s="37">
        <v>180</v>
      </c>
      <c r="P182" s="389" t="s">
        <v>311</v>
      </c>
      <c r="Q182" s="332"/>
      <c r="R182" s="332"/>
      <c r="S182" s="332"/>
      <c r="T182" s="33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313</v>
      </c>
      <c r="AC182" s="221" t="s">
        <v>312</v>
      </c>
      <c r="AG182" s="81"/>
      <c r="AJ182" s="87" t="s">
        <v>88</v>
      </c>
      <c r="AK182" s="87">
        <v>1</v>
      </c>
      <c r="BB182" s="222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27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39"/>
      <c r="P183" s="336" t="s">
        <v>40</v>
      </c>
      <c r="Q183" s="337"/>
      <c r="R183" s="337"/>
      <c r="S183" s="337"/>
      <c r="T183" s="337"/>
      <c r="U183" s="337"/>
      <c r="V183" s="338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39"/>
      <c r="P184" s="336" t="s">
        <v>40</v>
      </c>
      <c r="Q184" s="337"/>
      <c r="R184" s="337"/>
      <c r="S184" s="337"/>
      <c r="T184" s="337"/>
      <c r="U184" s="337"/>
      <c r="V184" s="338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6.5" customHeight="1" x14ac:dyDescent="0.25">
      <c r="A185" s="369" t="s">
        <v>314</v>
      </c>
      <c r="B185" s="369"/>
      <c r="C185" s="369"/>
      <c r="D185" s="369"/>
      <c r="E185" s="369"/>
      <c r="F185" s="369"/>
      <c r="G185" s="369"/>
      <c r="H185" s="369"/>
      <c r="I185" s="369"/>
      <c r="J185" s="369"/>
      <c r="K185" s="369"/>
      <c r="L185" s="369"/>
      <c r="M185" s="369"/>
      <c r="N185" s="369"/>
      <c r="O185" s="369"/>
      <c r="P185" s="369"/>
      <c r="Q185" s="369"/>
      <c r="R185" s="369"/>
      <c r="S185" s="369"/>
      <c r="T185" s="369"/>
      <c r="U185" s="369"/>
      <c r="V185" s="369"/>
      <c r="W185" s="369"/>
      <c r="X185" s="369"/>
      <c r="Y185" s="369"/>
      <c r="Z185" s="369"/>
      <c r="AA185" s="65"/>
      <c r="AB185" s="65"/>
      <c r="AC185" s="82"/>
    </row>
    <row r="186" spans="1:68" ht="14.25" customHeight="1" x14ac:dyDescent="0.25">
      <c r="A186" s="356" t="s">
        <v>81</v>
      </c>
      <c r="B186" s="356"/>
      <c r="C186" s="356"/>
      <c r="D186" s="356"/>
      <c r="E186" s="356"/>
      <c r="F186" s="356"/>
      <c r="G186" s="356"/>
      <c r="H186" s="356"/>
      <c r="I186" s="356"/>
      <c r="J186" s="356"/>
      <c r="K186" s="356"/>
      <c r="L186" s="356"/>
      <c r="M186" s="356"/>
      <c r="N186" s="356"/>
      <c r="O186" s="356"/>
      <c r="P186" s="356"/>
      <c r="Q186" s="356"/>
      <c r="R186" s="356"/>
      <c r="S186" s="356"/>
      <c r="T186" s="356"/>
      <c r="U186" s="356"/>
      <c r="V186" s="356"/>
      <c r="W186" s="356"/>
      <c r="X186" s="356"/>
      <c r="Y186" s="356"/>
      <c r="Z186" s="356"/>
      <c r="AA186" s="66"/>
      <c r="AB186" s="66"/>
      <c r="AC186" s="83"/>
    </row>
    <row r="187" spans="1:68" ht="16.5" customHeight="1" x14ac:dyDescent="0.25">
      <c r="A187" s="63" t="s">
        <v>315</v>
      </c>
      <c r="B187" s="63" t="s">
        <v>316</v>
      </c>
      <c r="C187" s="36">
        <v>4301070948</v>
      </c>
      <c r="D187" s="330">
        <v>4607111037022</v>
      </c>
      <c r="E187" s="330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100</v>
      </c>
      <c r="M187" s="38" t="s">
        <v>85</v>
      </c>
      <c r="N187" s="38"/>
      <c r="O187" s="37">
        <v>180</v>
      </c>
      <c r="P187" s="3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2"/>
      <c r="R187" s="332"/>
      <c r="S187" s="332"/>
      <c r="T187" s="33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317</v>
      </c>
      <c r="AG187" s="81"/>
      <c r="AJ187" s="87" t="s">
        <v>101</v>
      </c>
      <c r="AK187" s="87">
        <v>84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318</v>
      </c>
      <c r="B188" s="63" t="s">
        <v>319</v>
      </c>
      <c r="C188" s="36">
        <v>4301070990</v>
      </c>
      <c r="D188" s="330">
        <v>4607111038494</v>
      </c>
      <c r="E188" s="330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86</v>
      </c>
      <c r="L188" s="37" t="s">
        <v>87</v>
      </c>
      <c r="M188" s="38" t="s">
        <v>85</v>
      </c>
      <c r="N188" s="38"/>
      <c r="O188" s="37">
        <v>180</v>
      </c>
      <c r="P188" s="3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2"/>
      <c r="R188" s="332"/>
      <c r="S188" s="332"/>
      <c r="T188" s="33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G188" s="81"/>
      <c r="AJ188" s="87" t="s">
        <v>88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321</v>
      </c>
      <c r="B189" s="63" t="s">
        <v>322</v>
      </c>
      <c r="C189" s="36">
        <v>4301070966</v>
      </c>
      <c r="D189" s="330">
        <v>4607111038135</v>
      </c>
      <c r="E189" s="330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86</v>
      </c>
      <c r="L189" s="37" t="s">
        <v>111</v>
      </c>
      <c r="M189" s="38" t="s">
        <v>85</v>
      </c>
      <c r="N189" s="38"/>
      <c r="O189" s="37">
        <v>180</v>
      </c>
      <c r="P189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2"/>
      <c r="R189" s="332"/>
      <c r="S189" s="332"/>
      <c r="T189" s="333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323</v>
      </c>
      <c r="AG189" s="81"/>
      <c r="AJ189" s="87" t="s">
        <v>112</v>
      </c>
      <c r="AK189" s="87">
        <v>12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39"/>
      <c r="P190" s="336" t="s">
        <v>40</v>
      </c>
      <c r="Q190" s="337"/>
      <c r="R190" s="337"/>
      <c r="S190" s="337"/>
      <c r="T190" s="337"/>
      <c r="U190" s="337"/>
      <c r="V190" s="338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39"/>
      <c r="P191" s="336" t="s">
        <v>40</v>
      </c>
      <c r="Q191" s="337"/>
      <c r="R191" s="337"/>
      <c r="S191" s="337"/>
      <c r="T191" s="337"/>
      <c r="U191" s="337"/>
      <c r="V191" s="338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69" t="s">
        <v>324</v>
      </c>
      <c r="B192" s="369"/>
      <c r="C192" s="369"/>
      <c r="D192" s="369"/>
      <c r="E192" s="369"/>
      <c r="F192" s="369"/>
      <c r="G192" s="369"/>
      <c r="H192" s="369"/>
      <c r="I192" s="369"/>
      <c r="J192" s="369"/>
      <c r="K192" s="369"/>
      <c r="L192" s="369"/>
      <c r="M192" s="369"/>
      <c r="N192" s="369"/>
      <c r="O192" s="369"/>
      <c r="P192" s="369"/>
      <c r="Q192" s="369"/>
      <c r="R192" s="369"/>
      <c r="S192" s="369"/>
      <c r="T192" s="369"/>
      <c r="U192" s="369"/>
      <c r="V192" s="369"/>
      <c r="W192" s="369"/>
      <c r="X192" s="369"/>
      <c r="Y192" s="369"/>
      <c r="Z192" s="369"/>
      <c r="AA192" s="65"/>
      <c r="AB192" s="65"/>
      <c r="AC192" s="82"/>
    </row>
    <row r="193" spans="1:68" ht="14.25" customHeight="1" x14ac:dyDescent="0.25">
      <c r="A193" s="356" t="s">
        <v>81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66"/>
      <c r="AB193" s="66"/>
      <c r="AC193" s="83"/>
    </row>
    <row r="194" spans="1:68" ht="27" customHeight="1" x14ac:dyDescent="0.25">
      <c r="A194" s="63" t="s">
        <v>325</v>
      </c>
      <c r="B194" s="63" t="s">
        <v>326</v>
      </c>
      <c r="C194" s="36">
        <v>4301070996</v>
      </c>
      <c r="D194" s="330">
        <v>4607111038654</v>
      </c>
      <c r="E194" s="330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86</v>
      </c>
      <c r="L194" s="37" t="s">
        <v>87</v>
      </c>
      <c r="M194" s="38" t="s">
        <v>85</v>
      </c>
      <c r="N194" s="38"/>
      <c r="O194" s="37">
        <v>180</v>
      </c>
      <c r="P194" s="3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2"/>
      <c r="R194" s="332"/>
      <c r="S194" s="332"/>
      <c r="T194" s="333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18">IFERROR(IF(X194="","",X194),"")</f>
        <v>0</v>
      </c>
      <c r="Z194" s="41">
        <f t="shared" ref="Z194:Z199" si="19">IFERROR(IF(X194="","",X194*0.0155),"")</f>
        <v>0</v>
      </c>
      <c r="AA194" s="68" t="s">
        <v>46</v>
      </c>
      <c r="AB194" s="69" t="s">
        <v>46</v>
      </c>
      <c r="AC194" s="229" t="s">
        <v>327</v>
      </c>
      <c r="AG194" s="81"/>
      <c r="AJ194" s="87" t="s">
        <v>88</v>
      </c>
      <c r="AK194" s="87">
        <v>1</v>
      </c>
      <c r="BB194" s="230" t="s">
        <v>70</v>
      </c>
      <c r="BM194" s="81">
        <f t="shared" ref="BM194:BM199" si="20">IFERROR(X194*I194,"0")</f>
        <v>0</v>
      </c>
      <c r="BN194" s="81">
        <f t="shared" ref="BN194:BN199" si="21">IFERROR(Y194*I194,"0")</f>
        <v>0</v>
      </c>
      <c r="BO194" s="81">
        <f t="shared" ref="BO194:BO199" si="22">IFERROR(X194/J194,"0")</f>
        <v>0</v>
      </c>
      <c r="BP194" s="81">
        <f t="shared" ref="BP194:BP199" si="23">IFERROR(Y194/J194,"0")</f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4301070997</v>
      </c>
      <c r="D195" s="330">
        <v>4607111038586</v>
      </c>
      <c r="E195" s="330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86</v>
      </c>
      <c r="L195" s="37" t="s">
        <v>111</v>
      </c>
      <c r="M195" s="38" t="s">
        <v>85</v>
      </c>
      <c r="N195" s="38"/>
      <c r="O195" s="37">
        <v>180</v>
      </c>
      <c r="P195" s="38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2"/>
      <c r="R195" s="332"/>
      <c r="S195" s="332"/>
      <c r="T195" s="333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327</v>
      </c>
      <c r="AG195" s="81"/>
      <c r="AJ195" s="87" t="s">
        <v>112</v>
      </c>
      <c r="AK195" s="87">
        <v>12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330</v>
      </c>
      <c r="B196" s="63" t="s">
        <v>331</v>
      </c>
      <c r="C196" s="36">
        <v>4301070962</v>
      </c>
      <c r="D196" s="330">
        <v>4607111038609</v>
      </c>
      <c r="E196" s="330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38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2"/>
      <c r="R196" s="332"/>
      <c r="S196" s="332"/>
      <c r="T196" s="333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332</v>
      </c>
      <c r="AG196" s="81"/>
      <c r="AJ196" s="87" t="s">
        <v>88</v>
      </c>
      <c r="AK196" s="87">
        <v>1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333</v>
      </c>
      <c r="B197" s="63" t="s">
        <v>334</v>
      </c>
      <c r="C197" s="36">
        <v>4301070963</v>
      </c>
      <c r="D197" s="330">
        <v>4607111038630</v>
      </c>
      <c r="E197" s="330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38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2"/>
      <c r="R197" s="332"/>
      <c r="S197" s="332"/>
      <c r="T197" s="333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332</v>
      </c>
      <c r="AG197" s="81"/>
      <c r="AJ197" s="87" t="s">
        <v>88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335</v>
      </c>
      <c r="B198" s="63" t="s">
        <v>336</v>
      </c>
      <c r="C198" s="36">
        <v>4301070959</v>
      </c>
      <c r="D198" s="330">
        <v>4607111038616</v>
      </c>
      <c r="E198" s="330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86</v>
      </c>
      <c r="L198" s="37" t="s">
        <v>87</v>
      </c>
      <c r="M198" s="38" t="s">
        <v>85</v>
      </c>
      <c r="N198" s="38"/>
      <c r="O198" s="37">
        <v>180</v>
      </c>
      <c r="P198" s="3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2"/>
      <c r="R198" s="332"/>
      <c r="S198" s="332"/>
      <c r="T198" s="333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327</v>
      </c>
      <c r="AG198" s="81"/>
      <c r="AJ198" s="87" t="s">
        <v>88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337</v>
      </c>
      <c r="B199" s="63" t="s">
        <v>338</v>
      </c>
      <c r="C199" s="36">
        <v>4301070960</v>
      </c>
      <c r="D199" s="330">
        <v>4607111038623</v>
      </c>
      <c r="E199" s="330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86</v>
      </c>
      <c r="L199" s="37" t="s">
        <v>111</v>
      </c>
      <c r="M199" s="38" t="s">
        <v>85</v>
      </c>
      <c r="N199" s="38"/>
      <c r="O199" s="37">
        <v>180</v>
      </c>
      <c r="P199" s="3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2"/>
      <c r="R199" s="332"/>
      <c r="S199" s="332"/>
      <c r="T199" s="333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327</v>
      </c>
      <c r="AG199" s="81"/>
      <c r="AJ199" s="87" t="s">
        <v>112</v>
      </c>
      <c r="AK199" s="87">
        <v>12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39"/>
      <c r="P200" s="336" t="s">
        <v>40</v>
      </c>
      <c r="Q200" s="337"/>
      <c r="R200" s="337"/>
      <c r="S200" s="337"/>
      <c r="T200" s="337"/>
      <c r="U200" s="337"/>
      <c r="V200" s="338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39"/>
      <c r="P201" s="336" t="s">
        <v>40</v>
      </c>
      <c r="Q201" s="337"/>
      <c r="R201" s="337"/>
      <c r="S201" s="337"/>
      <c r="T201" s="337"/>
      <c r="U201" s="337"/>
      <c r="V201" s="338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69" t="s">
        <v>339</v>
      </c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69"/>
      <c r="M202" s="369"/>
      <c r="N202" s="369"/>
      <c r="O202" s="369"/>
      <c r="P202" s="369"/>
      <c r="Q202" s="369"/>
      <c r="R202" s="369"/>
      <c r="S202" s="369"/>
      <c r="T202" s="369"/>
      <c r="U202" s="369"/>
      <c r="V202" s="369"/>
      <c r="W202" s="369"/>
      <c r="X202" s="369"/>
      <c r="Y202" s="369"/>
      <c r="Z202" s="369"/>
      <c r="AA202" s="65"/>
      <c r="AB202" s="65"/>
      <c r="AC202" s="82"/>
    </row>
    <row r="203" spans="1:68" ht="14.25" customHeight="1" x14ac:dyDescent="0.25">
      <c r="A203" s="356" t="s">
        <v>81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56"/>
      <c r="Z203" s="356"/>
      <c r="AA203" s="66"/>
      <c r="AB203" s="66"/>
      <c r="AC203" s="83"/>
    </row>
    <row r="204" spans="1:68" ht="27" customHeight="1" x14ac:dyDescent="0.25">
      <c r="A204" s="63" t="s">
        <v>340</v>
      </c>
      <c r="B204" s="63" t="s">
        <v>341</v>
      </c>
      <c r="C204" s="36">
        <v>4301070915</v>
      </c>
      <c r="D204" s="330">
        <v>4607111035882</v>
      </c>
      <c r="E204" s="330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37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2"/>
      <c r="R204" s="332"/>
      <c r="S204" s="332"/>
      <c r="T204" s="33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342</v>
      </c>
      <c r="AG204" s="81"/>
      <c r="AJ204" s="87" t="s">
        <v>88</v>
      </c>
      <c r="AK204" s="87">
        <v>1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4301070921</v>
      </c>
      <c r="D205" s="330">
        <v>4607111035905</v>
      </c>
      <c r="E205" s="330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3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2"/>
      <c r="R205" s="332"/>
      <c r="S205" s="332"/>
      <c r="T205" s="33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342</v>
      </c>
      <c r="AG205" s="81"/>
      <c r="AJ205" s="87" t="s">
        <v>88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4301070917</v>
      </c>
      <c r="D206" s="330">
        <v>4607111035912</v>
      </c>
      <c r="E206" s="330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86</v>
      </c>
      <c r="L206" s="37" t="s">
        <v>87</v>
      </c>
      <c r="M206" s="38" t="s">
        <v>85</v>
      </c>
      <c r="N206" s="38"/>
      <c r="O206" s="37">
        <v>180</v>
      </c>
      <c r="P206" s="37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2"/>
      <c r="R206" s="332"/>
      <c r="S206" s="332"/>
      <c r="T206" s="33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347</v>
      </c>
      <c r="AG206" s="81"/>
      <c r="AJ206" s="87" t="s">
        <v>88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4301070920</v>
      </c>
      <c r="D207" s="330">
        <v>4607111035929</v>
      </c>
      <c r="E207" s="330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86</v>
      </c>
      <c r="L207" s="37" t="s">
        <v>111</v>
      </c>
      <c r="M207" s="38" t="s">
        <v>85</v>
      </c>
      <c r="N207" s="38"/>
      <c r="O207" s="37">
        <v>180</v>
      </c>
      <c r="P207" s="3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2"/>
      <c r="R207" s="332"/>
      <c r="S207" s="332"/>
      <c r="T207" s="333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347</v>
      </c>
      <c r="AG207" s="81"/>
      <c r="AJ207" s="87" t="s">
        <v>112</v>
      </c>
      <c r="AK207" s="87">
        <v>12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27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39"/>
      <c r="P208" s="336" t="s">
        <v>40</v>
      </c>
      <c r="Q208" s="337"/>
      <c r="R208" s="337"/>
      <c r="S208" s="337"/>
      <c r="T208" s="337"/>
      <c r="U208" s="337"/>
      <c r="V208" s="338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39"/>
      <c r="P209" s="336" t="s">
        <v>40</v>
      </c>
      <c r="Q209" s="337"/>
      <c r="R209" s="337"/>
      <c r="S209" s="337"/>
      <c r="T209" s="337"/>
      <c r="U209" s="337"/>
      <c r="V209" s="338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69" t="s">
        <v>350</v>
      </c>
      <c r="B210" s="369"/>
      <c r="C210" s="369"/>
      <c r="D210" s="369"/>
      <c r="E210" s="369"/>
      <c r="F210" s="369"/>
      <c r="G210" s="369"/>
      <c r="H210" s="369"/>
      <c r="I210" s="369"/>
      <c r="J210" s="369"/>
      <c r="K210" s="369"/>
      <c r="L210" s="369"/>
      <c r="M210" s="369"/>
      <c r="N210" s="369"/>
      <c r="O210" s="369"/>
      <c r="P210" s="369"/>
      <c r="Q210" s="369"/>
      <c r="R210" s="369"/>
      <c r="S210" s="369"/>
      <c r="T210" s="369"/>
      <c r="U210" s="369"/>
      <c r="V210" s="369"/>
      <c r="W210" s="369"/>
      <c r="X210" s="369"/>
      <c r="Y210" s="369"/>
      <c r="Z210" s="369"/>
      <c r="AA210" s="65"/>
      <c r="AB210" s="65"/>
      <c r="AC210" s="82"/>
    </row>
    <row r="211" spans="1:68" ht="14.25" customHeight="1" x14ac:dyDescent="0.25">
      <c r="A211" s="356" t="s">
        <v>295</v>
      </c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6"/>
      <c r="N211" s="356"/>
      <c r="O211" s="356"/>
      <c r="P211" s="356"/>
      <c r="Q211" s="356"/>
      <c r="R211" s="356"/>
      <c r="S211" s="356"/>
      <c r="T211" s="356"/>
      <c r="U211" s="356"/>
      <c r="V211" s="356"/>
      <c r="W211" s="356"/>
      <c r="X211" s="356"/>
      <c r="Y211" s="356"/>
      <c r="Z211" s="356"/>
      <c r="AA211" s="66"/>
      <c r="AB211" s="66"/>
      <c r="AC211" s="83"/>
    </row>
    <row r="212" spans="1:68" ht="27" customHeight="1" x14ac:dyDescent="0.25">
      <c r="A212" s="63" t="s">
        <v>351</v>
      </c>
      <c r="B212" s="63" t="s">
        <v>352</v>
      </c>
      <c r="C212" s="36">
        <v>4301051320</v>
      </c>
      <c r="D212" s="330">
        <v>4680115881334</v>
      </c>
      <c r="E212" s="330"/>
      <c r="F212" s="62">
        <v>0.33</v>
      </c>
      <c r="G212" s="37">
        <v>6</v>
      </c>
      <c r="H212" s="62">
        <v>1.98</v>
      </c>
      <c r="I212" s="62">
        <v>2.27</v>
      </c>
      <c r="J212" s="37">
        <v>156</v>
      </c>
      <c r="K212" s="37" t="s">
        <v>86</v>
      </c>
      <c r="L212" s="37" t="s">
        <v>87</v>
      </c>
      <c r="M212" s="38" t="s">
        <v>301</v>
      </c>
      <c r="N212" s="38"/>
      <c r="O212" s="37">
        <v>365</v>
      </c>
      <c r="P212" s="37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32"/>
      <c r="R212" s="332"/>
      <c r="S212" s="332"/>
      <c r="T212" s="33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IFERROR(IF(X212="","",X212*0.00753),"")</f>
        <v>0</v>
      </c>
      <c r="AA212" s="68" t="s">
        <v>46</v>
      </c>
      <c r="AB212" s="69" t="s">
        <v>46</v>
      </c>
      <c r="AC212" s="249" t="s">
        <v>353</v>
      </c>
      <c r="AG212" s="81"/>
      <c r="AJ212" s="87" t="s">
        <v>88</v>
      </c>
      <c r="AK212" s="87">
        <v>1</v>
      </c>
      <c r="BB212" s="250" t="s">
        <v>300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39"/>
      <c r="P213" s="336" t="s">
        <v>40</v>
      </c>
      <c r="Q213" s="337"/>
      <c r="R213" s="337"/>
      <c r="S213" s="337"/>
      <c r="T213" s="337"/>
      <c r="U213" s="337"/>
      <c r="V213" s="338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39"/>
      <c r="P214" s="336" t="s">
        <v>40</v>
      </c>
      <c r="Q214" s="337"/>
      <c r="R214" s="337"/>
      <c r="S214" s="337"/>
      <c r="T214" s="337"/>
      <c r="U214" s="337"/>
      <c r="V214" s="338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69" t="s">
        <v>354</v>
      </c>
      <c r="B215" s="369"/>
      <c r="C215" s="369"/>
      <c r="D215" s="369"/>
      <c r="E215" s="369"/>
      <c r="F215" s="369"/>
      <c r="G215" s="369"/>
      <c r="H215" s="369"/>
      <c r="I215" s="369"/>
      <c r="J215" s="369"/>
      <c r="K215" s="369"/>
      <c r="L215" s="369"/>
      <c r="M215" s="369"/>
      <c r="N215" s="369"/>
      <c r="O215" s="369"/>
      <c r="P215" s="369"/>
      <c r="Q215" s="369"/>
      <c r="R215" s="369"/>
      <c r="S215" s="369"/>
      <c r="T215" s="369"/>
      <c r="U215" s="369"/>
      <c r="V215" s="369"/>
      <c r="W215" s="369"/>
      <c r="X215" s="369"/>
      <c r="Y215" s="369"/>
      <c r="Z215" s="369"/>
      <c r="AA215" s="65"/>
      <c r="AB215" s="65"/>
      <c r="AC215" s="82"/>
    </row>
    <row r="216" spans="1:68" ht="14.25" customHeight="1" x14ac:dyDescent="0.25">
      <c r="A216" s="356" t="s">
        <v>81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56"/>
      <c r="Z216" s="356"/>
      <c r="AA216" s="66"/>
      <c r="AB216" s="66"/>
      <c r="AC216" s="83"/>
    </row>
    <row r="217" spans="1:68" ht="16.5" customHeight="1" x14ac:dyDescent="0.25">
      <c r="A217" s="63" t="s">
        <v>355</v>
      </c>
      <c r="B217" s="63" t="s">
        <v>356</v>
      </c>
      <c r="C217" s="36">
        <v>4301071063</v>
      </c>
      <c r="D217" s="330">
        <v>4607111039019</v>
      </c>
      <c r="E217" s="330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373" t="s">
        <v>357</v>
      </c>
      <c r="Q217" s="332"/>
      <c r="R217" s="332"/>
      <c r="S217" s="332"/>
      <c r="T217" s="333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1" t="s">
        <v>358</v>
      </c>
      <c r="AG217" s="81"/>
      <c r="AJ217" s="87" t="s">
        <v>88</v>
      </c>
      <c r="AK217" s="87">
        <v>1</v>
      </c>
      <c r="BB217" s="25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359</v>
      </c>
      <c r="B218" s="63" t="s">
        <v>360</v>
      </c>
      <c r="C218" s="36">
        <v>4301071000</v>
      </c>
      <c r="D218" s="330">
        <v>4607111038708</v>
      </c>
      <c r="E218" s="330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86</v>
      </c>
      <c r="L218" s="37" t="s">
        <v>111</v>
      </c>
      <c r="M218" s="38" t="s">
        <v>85</v>
      </c>
      <c r="N218" s="38"/>
      <c r="O218" s="37">
        <v>180</v>
      </c>
      <c r="P218" s="3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32"/>
      <c r="R218" s="332"/>
      <c r="S218" s="332"/>
      <c r="T218" s="333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53" t="s">
        <v>358</v>
      </c>
      <c r="AG218" s="81"/>
      <c r="AJ218" s="87" t="s">
        <v>112</v>
      </c>
      <c r="AK218" s="87">
        <v>12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39"/>
      <c r="P219" s="336" t="s">
        <v>40</v>
      </c>
      <c r="Q219" s="337"/>
      <c r="R219" s="337"/>
      <c r="S219" s="337"/>
      <c r="T219" s="337"/>
      <c r="U219" s="337"/>
      <c r="V219" s="338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39"/>
      <c r="P220" s="336" t="s">
        <v>40</v>
      </c>
      <c r="Q220" s="337"/>
      <c r="R220" s="337"/>
      <c r="S220" s="337"/>
      <c r="T220" s="337"/>
      <c r="U220" s="337"/>
      <c r="V220" s="338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68" t="s">
        <v>361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68"/>
      <c r="Z221" s="368"/>
      <c r="AA221" s="54"/>
      <c r="AB221" s="54"/>
      <c r="AC221" s="54"/>
    </row>
    <row r="222" spans="1:68" ht="16.5" customHeight="1" x14ac:dyDescent="0.25">
      <c r="A222" s="369" t="s">
        <v>362</v>
      </c>
      <c r="B222" s="369"/>
      <c r="C222" s="369"/>
      <c r="D222" s="369"/>
      <c r="E222" s="369"/>
      <c r="F222" s="369"/>
      <c r="G222" s="369"/>
      <c r="H222" s="369"/>
      <c r="I222" s="369"/>
      <c r="J222" s="369"/>
      <c r="K222" s="369"/>
      <c r="L222" s="369"/>
      <c r="M222" s="369"/>
      <c r="N222" s="369"/>
      <c r="O222" s="369"/>
      <c r="P222" s="369"/>
      <c r="Q222" s="369"/>
      <c r="R222" s="369"/>
      <c r="S222" s="369"/>
      <c r="T222" s="369"/>
      <c r="U222" s="369"/>
      <c r="V222" s="369"/>
      <c r="W222" s="369"/>
      <c r="X222" s="369"/>
      <c r="Y222" s="369"/>
      <c r="Z222" s="369"/>
      <c r="AA222" s="65"/>
      <c r="AB222" s="65"/>
      <c r="AC222" s="82"/>
    </row>
    <row r="223" spans="1:68" ht="14.25" customHeight="1" x14ac:dyDescent="0.25">
      <c r="A223" s="356" t="s">
        <v>81</v>
      </c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56"/>
      <c r="P223" s="356"/>
      <c r="Q223" s="356"/>
      <c r="R223" s="356"/>
      <c r="S223" s="356"/>
      <c r="T223" s="356"/>
      <c r="U223" s="356"/>
      <c r="V223" s="356"/>
      <c r="W223" s="356"/>
      <c r="X223" s="356"/>
      <c r="Y223" s="356"/>
      <c r="Z223" s="356"/>
      <c r="AA223" s="66"/>
      <c r="AB223" s="66"/>
      <c r="AC223" s="83"/>
    </row>
    <row r="224" spans="1:68" ht="27" customHeight="1" x14ac:dyDescent="0.25">
      <c r="A224" s="63" t="s">
        <v>363</v>
      </c>
      <c r="B224" s="63" t="s">
        <v>364</v>
      </c>
      <c r="C224" s="36">
        <v>4301071036</v>
      </c>
      <c r="D224" s="330">
        <v>4607111036162</v>
      </c>
      <c r="E224" s="330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90</v>
      </c>
      <c r="P224" s="372" t="s">
        <v>365</v>
      </c>
      <c r="Q224" s="332"/>
      <c r="R224" s="332"/>
      <c r="S224" s="332"/>
      <c r="T224" s="33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5" t="s">
        <v>366</v>
      </c>
      <c r="AG224" s="81"/>
      <c r="AJ224" s="87" t="s">
        <v>88</v>
      </c>
      <c r="AK224" s="87">
        <v>1</v>
      </c>
      <c r="BB224" s="25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39"/>
      <c r="P225" s="336" t="s">
        <v>40</v>
      </c>
      <c r="Q225" s="337"/>
      <c r="R225" s="337"/>
      <c r="S225" s="337"/>
      <c r="T225" s="337"/>
      <c r="U225" s="337"/>
      <c r="V225" s="338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39"/>
      <c r="P226" s="336" t="s">
        <v>40</v>
      </c>
      <c r="Q226" s="337"/>
      <c r="R226" s="337"/>
      <c r="S226" s="337"/>
      <c r="T226" s="337"/>
      <c r="U226" s="337"/>
      <c r="V226" s="338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68" t="s">
        <v>367</v>
      </c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68"/>
      <c r="N227" s="368"/>
      <c r="O227" s="368"/>
      <c r="P227" s="368"/>
      <c r="Q227" s="368"/>
      <c r="R227" s="368"/>
      <c r="S227" s="368"/>
      <c r="T227" s="368"/>
      <c r="U227" s="368"/>
      <c r="V227" s="368"/>
      <c r="W227" s="368"/>
      <c r="X227" s="368"/>
      <c r="Y227" s="368"/>
      <c r="Z227" s="368"/>
      <c r="AA227" s="54"/>
      <c r="AB227" s="54"/>
      <c r="AC227" s="54"/>
    </row>
    <row r="228" spans="1:68" ht="16.5" customHeight="1" x14ac:dyDescent="0.25">
      <c r="A228" s="369" t="s">
        <v>368</v>
      </c>
      <c r="B228" s="369"/>
      <c r="C228" s="369"/>
      <c r="D228" s="369"/>
      <c r="E228" s="369"/>
      <c r="F228" s="369"/>
      <c r="G228" s="369"/>
      <c r="H228" s="369"/>
      <c r="I228" s="369"/>
      <c r="J228" s="369"/>
      <c r="K228" s="369"/>
      <c r="L228" s="369"/>
      <c r="M228" s="369"/>
      <c r="N228" s="369"/>
      <c r="O228" s="369"/>
      <c r="P228" s="369"/>
      <c r="Q228" s="369"/>
      <c r="R228" s="369"/>
      <c r="S228" s="369"/>
      <c r="T228" s="369"/>
      <c r="U228" s="369"/>
      <c r="V228" s="369"/>
      <c r="W228" s="369"/>
      <c r="X228" s="369"/>
      <c r="Y228" s="369"/>
      <c r="Z228" s="369"/>
      <c r="AA228" s="65"/>
      <c r="AB228" s="65"/>
      <c r="AC228" s="82"/>
    </row>
    <row r="229" spans="1:68" ht="14.25" customHeight="1" x14ac:dyDescent="0.25">
      <c r="A229" s="356" t="s">
        <v>81</v>
      </c>
      <c r="B229" s="356"/>
      <c r="C229" s="356"/>
      <c r="D229" s="356"/>
      <c r="E229" s="356"/>
      <c r="F229" s="356"/>
      <c r="G229" s="356"/>
      <c r="H229" s="356"/>
      <c r="I229" s="356"/>
      <c r="J229" s="356"/>
      <c r="K229" s="356"/>
      <c r="L229" s="356"/>
      <c r="M229" s="356"/>
      <c r="N229" s="356"/>
      <c r="O229" s="356"/>
      <c r="P229" s="356"/>
      <c r="Q229" s="356"/>
      <c r="R229" s="356"/>
      <c r="S229" s="356"/>
      <c r="T229" s="356"/>
      <c r="U229" s="356"/>
      <c r="V229" s="356"/>
      <c r="W229" s="356"/>
      <c r="X229" s="356"/>
      <c r="Y229" s="356"/>
      <c r="Z229" s="356"/>
      <c r="AA229" s="66"/>
      <c r="AB229" s="66"/>
      <c r="AC229" s="83"/>
    </row>
    <row r="230" spans="1:68" ht="27" customHeight="1" x14ac:dyDescent="0.25">
      <c r="A230" s="63" t="s">
        <v>369</v>
      </c>
      <c r="B230" s="63" t="s">
        <v>370</v>
      </c>
      <c r="C230" s="36">
        <v>4301071029</v>
      </c>
      <c r="D230" s="330">
        <v>4607111035899</v>
      </c>
      <c r="E230" s="330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86</v>
      </c>
      <c r="L230" s="37" t="s">
        <v>100</v>
      </c>
      <c r="M230" s="38" t="s">
        <v>85</v>
      </c>
      <c r="N230" s="38"/>
      <c r="O230" s="37">
        <v>180</v>
      </c>
      <c r="P230" s="37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32"/>
      <c r="R230" s="332"/>
      <c r="S230" s="332"/>
      <c r="T230" s="33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273</v>
      </c>
      <c r="AG230" s="81"/>
      <c r="AJ230" s="87" t="s">
        <v>101</v>
      </c>
      <c r="AK230" s="87">
        <v>84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371</v>
      </c>
      <c r="B231" s="63" t="s">
        <v>372</v>
      </c>
      <c r="C231" s="36">
        <v>4301070991</v>
      </c>
      <c r="D231" s="330">
        <v>4607111038180</v>
      </c>
      <c r="E231" s="330"/>
      <c r="F231" s="62">
        <v>0.4</v>
      </c>
      <c r="G231" s="37">
        <v>16</v>
      </c>
      <c r="H231" s="62">
        <v>6.4</v>
      </c>
      <c r="I231" s="62">
        <v>6.71</v>
      </c>
      <c r="J231" s="37">
        <v>84</v>
      </c>
      <c r="K231" s="37" t="s">
        <v>86</v>
      </c>
      <c r="L231" s="37" t="s">
        <v>111</v>
      </c>
      <c r="M231" s="38" t="s">
        <v>85</v>
      </c>
      <c r="N231" s="38"/>
      <c r="O231" s="37">
        <v>180</v>
      </c>
      <c r="P231" s="37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32"/>
      <c r="R231" s="332"/>
      <c r="S231" s="332"/>
      <c r="T231" s="333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373</v>
      </c>
      <c r="AG231" s="81"/>
      <c r="AJ231" s="87" t="s">
        <v>112</v>
      </c>
      <c r="AK231" s="87">
        <v>12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39"/>
      <c r="P232" s="336" t="s">
        <v>40</v>
      </c>
      <c r="Q232" s="337"/>
      <c r="R232" s="337"/>
      <c r="S232" s="337"/>
      <c r="T232" s="337"/>
      <c r="U232" s="337"/>
      <c r="V232" s="338"/>
      <c r="W232" s="42" t="s">
        <v>39</v>
      </c>
      <c r="X232" s="43">
        <f>IFERROR(SUM(X230:X231),"0")</f>
        <v>0</v>
      </c>
      <c r="Y232" s="43">
        <f>IFERROR(SUM(Y230:Y231),"0")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327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39"/>
      <c r="P233" s="336" t="s">
        <v>40</v>
      </c>
      <c r="Q233" s="337"/>
      <c r="R233" s="337"/>
      <c r="S233" s="337"/>
      <c r="T233" s="337"/>
      <c r="U233" s="337"/>
      <c r="V233" s="338"/>
      <c r="W233" s="42" t="s">
        <v>0</v>
      </c>
      <c r="X233" s="43">
        <f>IFERROR(SUMPRODUCT(X230:X231*H230:H231),"0")</f>
        <v>0</v>
      </c>
      <c r="Y233" s="43">
        <f>IFERROR(SUMPRODUCT(Y230:Y231*H230:H231),"0")</f>
        <v>0</v>
      </c>
      <c r="Z233" s="42"/>
      <c r="AA233" s="67"/>
      <c r="AB233" s="67"/>
      <c r="AC233" s="67"/>
    </row>
    <row r="234" spans="1:68" ht="27.75" customHeight="1" x14ac:dyDescent="0.2">
      <c r="A234" s="368" t="s">
        <v>374</v>
      </c>
      <c r="B234" s="368"/>
      <c r="C234" s="368"/>
      <c r="D234" s="368"/>
      <c r="E234" s="368"/>
      <c r="F234" s="368"/>
      <c r="G234" s="368"/>
      <c r="H234" s="368"/>
      <c r="I234" s="368"/>
      <c r="J234" s="368"/>
      <c r="K234" s="368"/>
      <c r="L234" s="368"/>
      <c r="M234" s="368"/>
      <c r="N234" s="368"/>
      <c r="O234" s="368"/>
      <c r="P234" s="368"/>
      <c r="Q234" s="368"/>
      <c r="R234" s="368"/>
      <c r="S234" s="368"/>
      <c r="T234" s="368"/>
      <c r="U234" s="368"/>
      <c r="V234" s="368"/>
      <c r="W234" s="368"/>
      <c r="X234" s="368"/>
      <c r="Y234" s="368"/>
      <c r="Z234" s="368"/>
      <c r="AA234" s="54"/>
      <c r="AB234" s="54"/>
      <c r="AC234" s="54"/>
    </row>
    <row r="235" spans="1:68" ht="16.5" customHeight="1" x14ac:dyDescent="0.25">
      <c r="A235" s="369" t="s">
        <v>375</v>
      </c>
      <c r="B235" s="369"/>
      <c r="C235" s="369"/>
      <c r="D235" s="369"/>
      <c r="E235" s="369"/>
      <c r="F235" s="369"/>
      <c r="G235" s="369"/>
      <c r="H235" s="369"/>
      <c r="I235" s="369"/>
      <c r="J235" s="369"/>
      <c r="K235" s="369"/>
      <c r="L235" s="369"/>
      <c r="M235" s="369"/>
      <c r="N235" s="369"/>
      <c r="O235" s="369"/>
      <c r="P235" s="369"/>
      <c r="Q235" s="369"/>
      <c r="R235" s="369"/>
      <c r="S235" s="369"/>
      <c r="T235" s="369"/>
      <c r="U235" s="369"/>
      <c r="V235" s="369"/>
      <c r="W235" s="369"/>
      <c r="X235" s="369"/>
      <c r="Y235" s="369"/>
      <c r="Z235" s="369"/>
      <c r="AA235" s="65"/>
      <c r="AB235" s="65"/>
      <c r="AC235" s="82"/>
    </row>
    <row r="236" spans="1:68" ht="14.25" customHeight="1" x14ac:dyDescent="0.25">
      <c r="A236" s="356" t="s">
        <v>155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56"/>
      <c r="Z236" s="356"/>
      <c r="AA236" s="66"/>
      <c r="AB236" s="66"/>
      <c r="AC236" s="83"/>
    </row>
    <row r="237" spans="1:68" ht="37.5" customHeight="1" x14ac:dyDescent="0.25">
      <c r="A237" s="63" t="s">
        <v>376</v>
      </c>
      <c r="B237" s="63" t="s">
        <v>377</v>
      </c>
      <c r="C237" s="36">
        <v>4301135400</v>
      </c>
      <c r="D237" s="330">
        <v>4607111039361</v>
      </c>
      <c r="E237" s="330"/>
      <c r="F237" s="62">
        <v>0.25</v>
      </c>
      <c r="G237" s="37">
        <v>12</v>
      </c>
      <c r="H237" s="62">
        <v>3</v>
      </c>
      <c r="I237" s="62">
        <v>3.7035999999999998</v>
      </c>
      <c r="J237" s="37">
        <v>70</v>
      </c>
      <c r="K237" s="37" t="s">
        <v>95</v>
      </c>
      <c r="L237" s="37" t="s">
        <v>87</v>
      </c>
      <c r="M237" s="38" t="s">
        <v>85</v>
      </c>
      <c r="N237" s="38"/>
      <c r="O237" s="37">
        <v>180</v>
      </c>
      <c r="P237" s="367" t="s">
        <v>378</v>
      </c>
      <c r="Q237" s="332"/>
      <c r="R237" s="332"/>
      <c r="S237" s="332"/>
      <c r="T237" s="333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1" t="s">
        <v>379</v>
      </c>
      <c r="AG237" s="81"/>
      <c r="AJ237" s="87" t="s">
        <v>88</v>
      </c>
      <c r="AK237" s="87">
        <v>1</v>
      </c>
      <c r="BB237" s="262" t="s">
        <v>94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39"/>
      <c r="P238" s="336" t="s">
        <v>40</v>
      </c>
      <c r="Q238" s="337"/>
      <c r="R238" s="337"/>
      <c r="S238" s="337"/>
      <c r="T238" s="337"/>
      <c r="U238" s="337"/>
      <c r="V238" s="338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39"/>
      <c r="P239" s="336" t="s">
        <v>40</v>
      </c>
      <c r="Q239" s="337"/>
      <c r="R239" s="337"/>
      <c r="S239" s="337"/>
      <c r="T239" s="337"/>
      <c r="U239" s="337"/>
      <c r="V239" s="338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68" t="s">
        <v>257</v>
      </c>
      <c r="B240" s="368"/>
      <c r="C240" s="368"/>
      <c r="D240" s="368"/>
      <c r="E240" s="368"/>
      <c r="F240" s="368"/>
      <c r="G240" s="368"/>
      <c r="H240" s="368"/>
      <c r="I240" s="368"/>
      <c r="J240" s="368"/>
      <c r="K240" s="368"/>
      <c r="L240" s="368"/>
      <c r="M240" s="368"/>
      <c r="N240" s="368"/>
      <c r="O240" s="368"/>
      <c r="P240" s="368"/>
      <c r="Q240" s="368"/>
      <c r="R240" s="368"/>
      <c r="S240" s="368"/>
      <c r="T240" s="368"/>
      <c r="U240" s="368"/>
      <c r="V240" s="368"/>
      <c r="W240" s="368"/>
      <c r="X240" s="368"/>
      <c r="Y240" s="368"/>
      <c r="Z240" s="368"/>
      <c r="AA240" s="54"/>
      <c r="AB240" s="54"/>
      <c r="AC240" s="54"/>
    </row>
    <row r="241" spans="1:68" ht="16.5" customHeight="1" x14ac:dyDescent="0.25">
      <c r="A241" s="369" t="s">
        <v>257</v>
      </c>
      <c r="B241" s="369"/>
      <c r="C241" s="369"/>
      <c r="D241" s="369"/>
      <c r="E241" s="369"/>
      <c r="F241" s="369"/>
      <c r="G241" s="369"/>
      <c r="H241" s="369"/>
      <c r="I241" s="369"/>
      <c r="J241" s="369"/>
      <c r="K241" s="369"/>
      <c r="L241" s="369"/>
      <c r="M241" s="369"/>
      <c r="N241" s="369"/>
      <c r="O241" s="369"/>
      <c r="P241" s="369"/>
      <c r="Q241" s="369"/>
      <c r="R241" s="369"/>
      <c r="S241" s="369"/>
      <c r="T241" s="369"/>
      <c r="U241" s="369"/>
      <c r="V241" s="369"/>
      <c r="W241" s="369"/>
      <c r="X241" s="369"/>
      <c r="Y241" s="369"/>
      <c r="Z241" s="369"/>
      <c r="AA241" s="65"/>
      <c r="AB241" s="65"/>
      <c r="AC241" s="82"/>
    </row>
    <row r="242" spans="1:68" ht="14.25" customHeight="1" x14ac:dyDescent="0.25">
      <c r="A242" s="356" t="s">
        <v>81</v>
      </c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6"/>
      <c r="P242" s="356"/>
      <c r="Q242" s="356"/>
      <c r="R242" s="356"/>
      <c r="S242" s="356"/>
      <c r="T242" s="356"/>
      <c r="U242" s="356"/>
      <c r="V242" s="356"/>
      <c r="W242" s="356"/>
      <c r="X242" s="356"/>
      <c r="Y242" s="356"/>
      <c r="Z242" s="356"/>
      <c r="AA242" s="66"/>
      <c r="AB242" s="66"/>
      <c r="AC242" s="83"/>
    </row>
    <row r="243" spans="1:68" ht="27" customHeight="1" x14ac:dyDescent="0.25">
      <c r="A243" s="63" t="s">
        <v>380</v>
      </c>
      <c r="B243" s="63" t="s">
        <v>381</v>
      </c>
      <c r="C243" s="36">
        <v>4301071014</v>
      </c>
      <c r="D243" s="330">
        <v>4640242181264</v>
      </c>
      <c r="E243" s="330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86</v>
      </c>
      <c r="L243" s="37" t="s">
        <v>111</v>
      </c>
      <c r="M243" s="38" t="s">
        <v>85</v>
      </c>
      <c r="N243" s="38"/>
      <c r="O243" s="37">
        <v>180</v>
      </c>
      <c r="P243" s="364" t="s">
        <v>382</v>
      </c>
      <c r="Q243" s="332"/>
      <c r="R243" s="332"/>
      <c r="S243" s="332"/>
      <c r="T243" s="333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383</v>
      </c>
      <c r="AG243" s="81"/>
      <c r="AJ243" s="87" t="s">
        <v>112</v>
      </c>
      <c r="AK243" s="87">
        <v>12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384</v>
      </c>
      <c r="B244" s="63" t="s">
        <v>385</v>
      </c>
      <c r="C244" s="36">
        <v>4301071021</v>
      </c>
      <c r="D244" s="330">
        <v>4640242181325</v>
      </c>
      <c r="E244" s="330"/>
      <c r="F244" s="62">
        <v>0.7</v>
      </c>
      <c r="G244" s="37">
        <v>10</v>
      </c>
      <c r="H244" s="62">
        <v>7</v>
      </c>
      <c r="I244" s="62">
        <v>7.28</v>
      </c>
      <c r="J244" s="37">
        <v>84</v>
      </c>
      <c r="K244" s="37" t="s">
        <v>86</v>
      </c>
      <c r="L244" s="37" t="s">
        <v>111</v>
      </c>
      <c r="M244" s="38" t="s">
        <v>85</v>
      </c>
      <c r="N244" s="38"/>
      <c r="O244" s="37">
        <v>180</v>
      </c>
      <c r="P244" s="365" t="s">
        <v>386</v>
      </c>
      <c r="Q244" s="332"/>
      <c r="R244" s="332"/>
      <c r="S244" s="332"/>
      <c r="T244" s="333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383</v>
      </c>
      <c r="AG244" s="81"/>
      <c r="AJ244" s="87" t="s">
        <v>112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387</v>
      </c>
      <c r="B245" s="63" t="s">
        <v>388</v>
      </c>
      <c r="C245" s="36">
        <v>4301070993</v>
      </c>
      <c r="D245" s="330">
        <v>4640242180670</v>
      </c>
      <c r="E245" s="330"/>
      <c r="F245" s="62">
        <v>1</v>
      </c>
      <c r="G245" s="37">
        <v>6</v>
      </c>
      <c r="H245" s="62">
        <v>6</v>
      </c>
      <c r="I245" s="62">
        <v>6.23</v>
      </c>
      <c r="J245" s="37">
        <v>84</v>
      </c>
      <c r="K245" s="37" t="s">
        <v>86</v>
      </c>
      <c r="L245" s="37" t="s">
        <v>111</v>
      </c>
      <c r="M245" s="38" t="s">
        <v>85</v>
      </c>
      <c r="N245" s="38"/>
      <c r="O245" s="37">
        <v>180</v>
      </c>
      <c r="P245" s="366" t="s">
        <v>389</v>
      </c>
      <c r="Q245" s="332"/>
      <c r="R245" s="332"/>
      <c r="S245" s="332"/>
      <c r="T245" s="33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7" t="s">
        <v>390</v>
      </c>
      <c r="AG245" s="81"/>
      <c r="AJ245" s="87" t="s">
        <v>112</v>
      </c>
      <c r="AK245" s="87">
        <v>12</v>
      </c>
      <c r="BB245" s="268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39"/>
      <c r="P246" s="336" t="s">
        <v>40</v>
      </c>
      <c r="Q246" s="337"/>
      <c r="R246" s="337"/>
      <c r="S246" s="337"/>
      <c r="T246" s="337"/>
      <c r="U246" s="337"/>
      <c r="V246" s="338"/>
      <c r="W246" s="42" t="s">
        <v>39</v>
      </c>
      <c r="X246" s="43">
        <f>IFERROR(SUM(X243:X245),"0")</f>
        <v>0</v>
      </c>
      <c r="Y246" s="43">
        <f>IFERROR(SUM(Y243:Y245),"0")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39"/>
      <c r="P247" s="336" t="s">
        <v>40</v>
      </c>
      <c r="Q247" s="337"/>
      <c r="R247" s="337"/>
      <c r="S247" s="337"/>
      <c r="T247" s="337"/>
      <c r="U247" s="337"/>
      <c r="V247" s="338"/>
      <c r="W247" s="42" t="s">
        <v>0</v>
      </c>
      <c r="X247" s="43">
        <f>IFERROR(SUMPRODUCT(X243:X245*H243:H245),"0")</f>
        <v>0</v>
      </c>
      <c r="Y247" s="43">
        <f>IFERROR(SUMPRODUCT(Y243:Y245*H243:H245),"0")</f>
        <v>0</v>
      </c>
      <c r="Z247" s="42"/>
      <c r="AA247" s="67"/>
      <c r="AB247" s="67"/>
      <c r="AC247" s="67"/>
    </row>
    <row r="248" spans="1:68" ht="14.25" customHeight="1" x14ac:dyDescent="0.25">
      <c r="A248" s="356" t="s">
        <v>160</v>
      </c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356"/>
      <c r="AA248" s="66"/>
      <c r="AB248" s="66"/>
      <c r="AC248" s="83"/>
    </row>
    <row r="249" spans="1:68" ht="27" customHeight="1" x14ac:dyDescent="0.25">
      <c r="A249" s="63" t="s">
        <v>391</v>
      </c>
      <c r="B249" s="63" t="s">
        <v>392</v>
      </c>
      <c r="C249" s="36">
        <v>4301131019</v>
      </c>
      <c r="D249" s="330">
        <v>4640242180427</v>
      </c>
      <c r="E249" s="330"/>
      <c r="F249" s="62">
        <v>1.8</v>
      </c>
      <c r="G249" s="37">
        <v>1</v>
      </c>
      <c r="H249" s="62">
        <v>1.8</v>
      </c>
      <c r="I249" s="62">
        <v>1.915</v>
      </c>
      <c r="J249" s="37">
        <v>234</v>
      </c>
      <c r="K249" s="37" t="s">
        <v>151</v>
      </c>
      <c r="L249" s="37" t="s">
        <v>111</v>
      </c>
      <c r="M249" s="38" t="s">
        <v>85</v>
      </c>
      <c r="N249" s="38"/>
      <c r="O249" s="37">
        <v>180</v>
      </c>
      <c r="P249" s="362" t="s">
        <v>393</v>
      </c>
      <c r="Q249" s="332"/>
      <c r="R249" s="332"/>
      <c r="S249" s="332"/>
      <c r="T249" s="333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IFERROR(IF(X249="","",X249*0.00502),"")</f>
        <v>0</v>
      </c>
      <c r="AA249" s="68" t="s">
        <v>46</v>
      </c>
      <c r="AB249" s="69" t="s">
        <v>46</v>
      </c>
      <c r="AC249" s="269" t="s">
        <v>394</v>
      </c>
      <c r="AG249" s="81"/>
      <c r="AJ249" s="87" t="s">
        <v>112</v>
      </c>
      <c r="AK249" s="87">
        <v>18</v>
      </c>
      <c r="BB249" s="270" t="s">
        <v>94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39"/>
      <c r="P250" s="336" t="s">
        <v>40</v>
      </c>
      <c r="Q250" s="337"/>
      <c r="R250" s="337"/>
      <c r="S250" s="337"/>
      <c r="T250" s="337"/>
      <c r="U250" s="337"/>
      <c r="V250" s="338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327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39"/>
      <c r="P251" s="336" t="s">
        <v>40</v>
      </c>
      <c r="Q251" s="337"/>
      <c r="R251" s="337"/>
      <c r="S251" s="337"/>
      <c r="T251" s="337"/>
      <c r="U251" s="337"/>
      <c r="V251" s="338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14.25" customHeight="1" x14ac:dyDescent="0.25">
      <c r="A252" s="356" t="s">
        <v>90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66"/>
      <c r="AB252" s="66"/>
      <c r="AC252" s="83"/>
    </row>
    <row r="253" spans="1:68" ht="27" customHeight="1" x14ac:dyDescent="0.25">
      <c r="A253" s="63" t="s">
        <v>395</v>
      </c>
      <c r="B253" s="63" t="s">
        <v>396</v>
      </c>
      <c r="C253" s="36">
        <v>4301132080</v>
      </c>
      <c r="D253" s="330">
        <v>4640242180397</v>
      </c>
      <c r="E253" s="330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86</v>
      </c>
      <c r="L253" s="37" t="s">
        <v>100</v>
      </c>
      <c r="M253" s="38" t="s">
        <v>85</v>
      </c>
      <c r="N253" s="38"/>
      <c r="O253" s="37">
        <v>180</v>
      </c>
      <c r="P253" s="363" t="s">
        <v>397</v>
      </c>
      <c r="Q253" s="332"/>
      <c r="R253" s="332"/>
      <c r="S253" s="332"/>
      <c r="T253" s="33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1" t="s">
        <v>398</v>
      </c>
      <c r="AG253" s="81"/>
      <c r="AJ253" s="87" t="s">
        <v>101</v>
      </c>
      <c r="AK253" s="87">
        <v>84</v>
      </c>
      <c r="BB253" s="272" t="s">
        <v>94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399</v>
      </c>
      <c r="B254" s="63" t="s">
        <v>400</v>
      </c>
      <c r="C254" s="36">
        <v>4301132104</v>
      </c>
      <c r="D254" s="330">
        <v>4640242181219</v>
      </c>
      <c r="E254" s="330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151</v>
      </c>
      <c r="L254" s="37" t="s">
        <v>111</v>
      </c>
      <c r="M254" s="38" t="s">
        <v>85</v>
      </c>
      <c r="N254" s="38"/>
      <c r="O254" s="37">
        <v>180</v>
      </c>
      <c r="P254" s="359" t="s">
        <v>401</v>
      </c>
      <c r="Q254" s="332"/>
      <c r="R254" s="332"/>
      <c r="S254" s="332"/>
      <c r="T254" s="333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73" t="s">
        <v>398</v>
      </c>
      <c r="AG254" s="81"/>
      <c r="AJ254" s="87" t="s">
        <v>112</v>
      </c>
      <c r="AK254" s="87">
        <v>18</v>
      </c>
      <c r="BB254" s="274" t="s">
        <v>94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27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39"/>
      <c r="P255" s="336" t="s">
        <v>40</v>
      </c>
      <c r="Q255" s="337"/>
      <c r="R255" s="337"/>
      <c r="S255" s="337"/>
      <c r="T255" s="337"/>
      <c r="U255" s="337"/>
      <c r="V255" s="338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9"/>
      <c r="P256" s="336" t="s">
        <v>40</v>
      </c>
      <c r="Q256" s="337"/>
      <c r="R256" s="337"/>
      <c r="S256" s="337"/>
      <c r="T256" s="337"/>
      <c r="U256" s="337"/>
      <c r="V256" s="338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56" t="s">
        <v>187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66"/>
      <c r="AB257" s="66"/>
      <c r="AC257" s="83"/>
    </row>
    <row r="258" spans="1:68" ht="27" customHeight="1" x14ac:dyDescent="0.25">
      <c r="A258" s="63" t="s">
        <v>402</v>
      </c>
      <c r="B258" s="63" t="s">
        <v>403</v>
      </c>
      <c r="C258" s="36">
        <v>4301136028</v>
      </c>
      <c r="D258" s="330">
        <v>4640242180304</v>
      </c>
      <c r="E258" s="330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95</v>
      </c>
      <c r="L258" s="37" t="s">
        <v>111</v>
      </c>
      <c r="M258" s="38" t="s">
        <v>85</v>
      </c>
      <c r="N258" s="38"/>
      <c r="O258" s="37">
        <v>180</v>
      </c>
      <c r="P258" s="360" t="s">
        <v>404</v>
      </c>
      <c r="Q258" s="332"/>
      <c r="R258" s="332"/>
      <c r="S258" s="332"/>
      <c r="T258" s="33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75" t="s">
        <v>405</v>
      </c>
      <c r="AG258" s="81"/>
      <c r="AJ258" s="87" t="s">
        <v>112</v>
      </c>
      <c r="AK258" s="87">
        <v>14</v>
      </c>
      <c r="BB258" s="276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406</v>
      </c>
      <c r="B259" s="63" t="s">
        <v>407</v>
      </c>
      <c r="C259" s="36">
        <v>4301136026</v>
      </c>
      <c r="D259" s="330">
        <v>4640242180236</v>
      </c>
      <c r="E259" s="330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86</v>
      </c>
      <c r="L259" s="37" t="s">
        <v>111</v>
      </c>
      <c r="M259" s="38" t="s">
        <v>85</v>
      </c>
      <c r="N259" s="38"/>
      <c r="O259" s="37">
        <v>180</v>
      </c>
      <c r="P259" s="361" t="s">
        <v>408</v>
      </c>
      <c r="Q259" s="332"/>
      <c r="R259" s="332"/>
      <c r="S259" s="332"/>
      <c r="T259" s="33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7" t="s">
        <v>405</v>
      </c>
      <c r="AG259" s="81"/>
      <c r="AJ259" s="87" t="s">
        <v>112</v>
      </c>
      <c r="AK259" s="87">
        <v>12</v>
      </c>
      <c r="BB259" s="27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409</v>
      </c>
      <c r="B260" s="63" t="s">
        <v>410</v>
      </c>
      <c r="C260" s="36">
        <v>4301136029</v>
      </c>
      <c r="D260" s="330">
        <v>4640242180410</v>
      </c>
      <c r="E260" s="330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95</v>
      </c>
      <c r="L260" s="37" t="s">
        <v>111</v>
      </c>
      <c r="M260" s="38" t="s">
        <v>85</v>
      </c>
      <c r="N260" s="38"/>
      <c r="O260" s="37">
        <v>180</v>
      </c>
      <c r="P260" s="35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32"/>
      <c r="R260" s="332"/>
      <c r="S260" s="332"/>
      <c r="T260" s="333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79" t="s">
        <v>405</v>
      </c>
      <c r="AG260" s="81"/>
      <c r="AJ260" s="87" t="s">
        <v>112</v>
      </c>
      <c r="AK260" s="87">
        <v>14</v>
      </c>
      <c r="BB260" s="280" t="s">
        <v>94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39"/>
      <c r="P261" s="336" t="s">
        <v>40</v>
      </c>
      <c r="Q261" s="337"/>
      <c r="R261" s="337"/>
      <c r="S261" s="337"/>
      <c r="T261" s="337"/>
      <c r="U261" s="337"/>
      <c r="V261" s="338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39"/>
      <c r="P262" s="336" t="s">
        <v>40</v>
      </c>
      <c r="Q262" s="337"/>
      <c r="R262" s="337"/>
      <c r="S262" s="337"/>
      <c r="T262" s="337"/>
      <c r="U262" s="337"/>
      <c r="V262" s="338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56" t="s">
        <v>155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66"/>
      <c r="AB263" s="66"/>
      <c r="AC263" s="83"/>
    </row>
    <row r="264" spans="1:68" ht="27" customHeight="1" x14ac:dyDescent="0.25">
      <c r="A264" s="63" t="s">
        <v>411</v>
      </c>
      <c r="B264" s="63" t="s">
        <v>412</v>
      </c>
      <c r="C264" s="36">
        <v>4301135504</v>
      </c>
      <c r="D264" s="330">
        <v>4640242181554</v>
      </c>
      <c r="E264" s="330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95</v>
      </c>
      <c r="L264" s="37" t="s">
        <v>87</v>
      </c>
      <c r="M264" s="38" t="s">
        <v>85</v>
      </c>
      <c r="N264" s="38"/>
      <c r="O264" s="37">
        <v>180</v>
      </c>
      <c r="P264" s="357" t="s">
        <v>413</v>
      </c>
      <c r="Q264" s="332"/>
      <c r="R264" s="332"/>
      <c r="S264" s="332"/>
      <c r="T264" s="333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83" si="24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1" t="s">
        <v>414</v>
      </c>
      <c r="AG264" s="81"/>
      <c r="AJ264" s="87" t="s">
        <v>88</v>
      </c>
      <c r="AK264" s="87">
        <v>1</v>
      </c>
      <c r="BB264" s="282" t="s">
        <v>94</v>
      </c>
      <c r="BM264" s="81">
        <f t="shared" ref="BM264:BM283" si="25">IFERROR(X264*I264,"0")</f>
        <v>0</v>
      </c>
      <c r="BN264" s="81">
        <f t="shared" ref="BN264:BN283" si="26">IFERROR(Y264*I264,"0")</f>
        <v>0</v>
      </c>
      <c r="BO264" s="81">
        <f t="shared" ref="BO264:BO283" si="27">IFERROR(X264/J264,"0")</f>
        <v>0</v>
      </c>
      <c r="BP264" s="81">
        <f t="shared" ref="BP264:BP283" si="28">IFERROR(Y264/J264,"0")</f>
        <v>0</v>
      </c>
    </row>
    <row r="265" spans="1:68" ht="27" customHeight="1" x14ac:dyDescent="0.25">
      <c r="A265" s="63" t="s">
        <v>415</v>
      </c>
      <c r="B265" s="63" t="s">
        <v>416</v>
      </c>
      <c r="C265" s="36">
        <v>4301135394</v>
      </c>
      <c r="D265" s="330">
        <v>4640242181561</v>
      </c>
      <c r="E265" s="330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95</v>
      </c>
      <c r="L265" s="37" t="s">
        <v>111</v>
      </c>
      <c r="M265" s="38" t="s">
        <v>85</v>
      </c>
      <c r="N265" s="38"/>
      <c r="O265" s="37">
        <v>180</v>
      </c>
      <c r="P265" s="358" t="s">
        <v>417</v>
      </c>
      <c r="Q265" s="332"/>
      <c r="R265" s="332"/>
      <c r="S265" s="332"/>
      <c r="T265" s="333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418</v>
      </c>
      <c r="AG265" s="81"/>
      <c r="AJ265" s="87" t="s">
        <v>112</v>
      </c>
      <c r="AK265" s="87">
        <v>14</v>
      </c>
      <c r="BB265" s="284" t="s">
        <v>94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37.5" customHeight="1" x14ac:dyDescent="0.25">
      <c r="A266" s="63" t="s">
        <v>419</v>
      </c>
      <c r="B266" s="63" t="s">
        <v>420</v>
      </c>
      <c r="C266" s="36">
        <v>4301135552</v>
      </c>
      <c r="D266" s="330">
        <v>4640242181431</v>
      </c>
      <c r="E266" s="330"/>
      <c r="F266" s="62">
        <v>3.5</v>
      </c>
      <c r="G266" s="37">
        <v>1</v>
      </c>
      <c r="H266" s="62">
        <v>3.5</v>
      </c>
      <c r="I266" s="62">
        <v>3.6920000000000002</v>
      </c>
      <c r="J266" s="37">
        <v>126</v>
      </c>
      <c r="K266" s="37" t="s">
        <v>95</v>
      </c>
      <c r="L266" s="37" t="s">
        <v>87</v>
      </c>
      <c r="M266" s="38" t="s">
        <v>85</v>
      </c>
      <c r="N266" s="38"/>
      <c r="O266" s="37">
        <v>180</v>
      </c>
      <c r="P266" s="350" t="s">
        <v>421</v>
      </c>
      <c r="Q266" s="332"/>
      <c r="R266" s="332"/>
      <c r="S266" s="332"/>
      <c r="T266" s="333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5" t="s">
        <v>422</v>
      </c>
      <c r="AG266" s="81"/>
      <c r="AJ266" s="87" t="s">
        <v>88</v>
      </c>
      <c r="AK266" s="87">
        <v>1</v>
      </c>
      <c r="BB266" s="286" t="s">
        <v>94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423</v>
      </c>
      <c r="B267" s="63" t="s">
        <v>424</v>
      </c>
      <c r="C267" s="36">
        <v>4301135374</v>
      </c>
      <c r="D267" s="330">
        <v>4640242181424</v>
      </c>
      <c r="E267" s="330"/>
      <c r="F267" s="62">
        <v>5.5</v>
      </c>
      <c r="G267" s="37">
        <v>1</v>
      </c>
      <c r="H267" s="62">
        <v>5.5</v>
      </c>
      <c r="I267" s="62">
        <v>5.7350000000000003</v>
      </c>
      <c r="J267" s="37">
        <v>84</v>
      </c>
      <c r="K267" s="37" t="s">
        <v>86</v>
      </c>
      <c r="L267" s="37" t="s">
        <v>111</v>
      </c>
      <c r="M267" s="38" t="s">
        <v>85</v>
      </c>
      <c r="N267" s="38"/>
      <c r="O267" s="37">
        <v>180</v>
      </c>
      <c r="P267" s="351" t="s">
        <v>425</v>
      </c>
      <c r="Q267" s="332"/>
      <c r="R267" s="332"/>
      <c r="S267" s="332"/>
      <c r="T267" s="333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7" t="s">
        <v>414</v>
      </c>
      <c r="AG267" s="81"/>
      <c r="AJ267" s="87" t="s">
        <v>112</v>
      </c>
      <c r="AK267" s="87">
        <v>12</v>
      </c>
      <c r="BB267" s="288" t="s">
        <v>94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426</v>
      </c>
      <c r="B268" s="63" t="s">
        <v>427</v>
      </c>
      <c r="C268" s="36">
        <v>4301135320</v>
      </c>
      <c r="D268" s="330">
        <v>4640242181592</v>
      </c>
      <c r="E268" s="330"/>
      <c r="F268" s="62">
        <v>3.5</v>
      </c>
      <c r="G268" s="37">
        <v>1</v>
      </c>
      <c r="H268" s="62">
        <v>3.5</v>
      </c>
      <c r="I268" s="62">
        <v>3.6850000000000001</v>
      </c>
      <c r="J268" s="37">
        <v>126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352" t="s">
        <v>428</v>
      </c>
      <c r="Q268" s="332"/>
      <c r="R268" s="332"/>
      <c r="S268" s="332"/>
      <c r="T268" s="333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ref="Z268:Z275" si="29">IFERROR(IF(X268="","",X268*0.00936),"")</f>
        <v>0</v>
      </c>
      <c r="AA268" s="68" t="s">
        <v>46</v>
      </c>
      <c r="AB268" s="69" t="s">
        <v>46</v>
      </c>
      <c r="AC268" s="289" t="s">
        <v>429</v>
      </c>
      <c r="AG268" s="81"/>
      <c r="AJ268" s="87" t="s">
        <v>88</v>
      </c>
      <c r="AK268" s="87">
        <v>1</v>
      </c>
      <c r="BB268" s="290" t="s">
        <v>94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430</v>
      </c>
      <c r="B269" s="63" t="s">
        <v>431</v>
      </c>
      <c r="C269" s="36">
        <v>4301135405</v>
      </c>
      <c r="D269" s="330">
        <v>4640242181523</v>
      </c>
      <c r="E269" s="330"/>
      <c r="F269" s="62">
        <v>3</v>
      </c>
      <c r="G269" s="37">
        <v>1</v>
      </c>
      <c r="H269" s="62">
        <v>3</v>
      </c>
      <c r="I269" s="62">
        <v>3.1920000000000002</v>
      </c>
      <c r="J269" s="37">
        <v>126</v>
      </c>
      <c r="K269" s="37" t="s">
        <v>95</v>
      </c>
      <c r="L269" s="37" t="s">
        <v>111</v>
      </c>
      <c r="M269" s="38" t="s">
        <v>85</v>
      </c>
      <c r="N269" s="38"/>
      <c r="O269" s="37">
        <v>180</v>
      </c>
      <c r="P269" s="353" t="s">
        <v>432</v>
      </c>
      <c r="Q269" s="332"/>
      <c r="R269" s="332"/>
      <c r="S269" s="332"/>
      <c r="T269" s="333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1" t="s">
        <v>418</v>
      </c>
      <c r="AG269" s="81"/>
      <c r="AJ269" s="87" t="s">
        <v>112</v>
      </c>
      <c r="AK269" s="87">
        <v>14</v>
      </c>
      <c r="BB269" s="292" t="s">
        <v>94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27" customHeight="1" x14ac:dyDescent="0.25">
      <c r="A270" s="63" t="s">
        <v>433</v>
      </c>
      <c r="B270" s="63" t="s">
        <v>434</v>
      </c>
      <c r="C270" s="36">
        <v>4301135404</v>
      </c>
      <c r="D270" s="330">
        <v>4640242181516</v>
      </c>
      <c r="E270" s="330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95</v>
      </c>
      <c r="L270" s="37" t="s">
        <v>87</v>
      </c>
      <c r="M270" s="38" t="s">
        <v>85</v>
      </c>
      <c r="N270" s="38"/>
      <c r="O270" s="37">
        <v>180</v>
      </c>
      <c r="P270" s="354" t="s">
        <v>435</v>
      </c>
      <c r="Q270" s="332"/>
      <c r="R270" s="332"/>
      <c r="S270" s="332"/>
      <c r="T270" s="333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422</v>
      </c>
      <c r="AG270" s="81"/>
      <c r="AJ270" s="87" t="s">
        <v>88</v>
      </c>
      <c r="AK270" s="87">
        <v>1</v>
      </c>
      <c r="BB270" s="294" t="s">
        <v>94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37.5" customHeight="1" x14ac:dyDescent="0.25">
      <c r="A271" s="63" t="s">
        <v>436</v>
      </c>
      <c r="B271" s="63" t="s">
        <v>437</v>
      </c>
      <c r="C271" s="36">
        <v>4301135402</v>
      </c>
      <c r="D271" s="330">
        <v>4640242181493</v>
      </c>
      <c r="E271" s="330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95</v>
      </c>
      <c r="L271" s="37" t="s">
        <v>87</v>
      </c>
      <c r="M271" s="38" t="s">
        <v>85</v>
      </c>
      <c r="N271" s="38"/>
      <c r="O271" s="37">
        <v>180</v>
      </c>
      <c r="P271" s="345" t="s">
        <v>438</v>
      </c>
      <c r="Q271" s="332"/>
      <c r="R271" s="332"/>
      <c r="S271" s="332"/>
      <c r="T271" s="333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414</v>
      </c>
      <c r="AG271" s="81"/>
      <c r="AJ271" s="87" t="s">
        <v>88</v>
      </c>
      <c r="AK271" s="87">
        <v>1</v>
      </c>
      <c r="BB271" s="296" t="s">
        <v>94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customHeight="1" x14ac:dyDescent="0.25">
      <c r="A272" s="63" t="s">
        <v>439</v>
      </c>
      <c r="B272" s="63" t="s">
        <v>440</v>
      </c>
      <c r="C272" s="36">
        <v>4301135375</v>
      </c>
      <c r="D272" s="330">
        <v>4640242181486</v>
      </c>
      <c r="E272" s="330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95</v>
      </c>
      <c r="L272" s="37" t="s">
        <v>111</v>
      </c>
      <c r="M272" s="38" t="s">
        <v>85</v>
      </c>
      <c r="N272" s="38"/>
      <c r="O272" s="37">
        <v>180</v>
      </c>
      <c r="P272" s="346" t="s">
        <v>441</v>
      </c>
      <c r="Q272" s="332"/>
      <c r="R272" s="332"/>
      <c r="S272" s="332"/>
      <c r="T272" s="33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414</v>
      </c>
      <c r="AG272" s="81"/>
      <c r="AJ272" s="87" t="s">
        <v>112</v>
      </c>
      <c r="AK272" s="87">
        <v>14</v>
      </c>
      <c r="BB272" s="298" t="s">
        <v>94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442</v>
      </c>
      <c r="B273" s="63" t="s">
        <v>443</v>
      </c>
      <c r="C273" s="36">
        <v>4301135403</v>
      </c>
      <c r="D273" s="330">
        <v>4640242181509</v>
      </c>
      <c r="E273" s="330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95</v>
      </c>
      <c r="L273" s="37" t="s">
        <v>111</v>
      </c>
      <c r="M273" s="38" t="s">
        <v>85</v>
      </c>
      <c r="N273" s="38"/>
      <c r="O273" s="37">
        <v>180</v>
      </c>
      <c r="P273" s="347" t="s">
        <v>444</v>
      </c>
      <c r="Q273" s="332"/>
      <c r="R273" s="332"/>
      <c r="S273" s="332"/>
      <c r="T273" s="333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414</v>
      </c>
      <c r="AG273" s="81"/>
      <c r="AJ273" s="87" t="s">
        <v>112</v>
      </c>
      <c r="AK273" s="87">
        <v>14</v>
      </c>
      <c r="BB273" s="300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445</v>
      </c>
      <c r="B274" s="63" t="s">
        <v>446</v>
      </c>
      <c r="C274" s="36">
        <v>4301135304</v>
      </c>
      <c r="D274" s="330">
        <v>4640242181240</v>
      </c>
      <c r="E274" s="330"/>
      <c r="F274" s="62">
        <v>0.3</v>
      </c>
      <c r="G274" s="37">
        <v>9</v>
      </c>
      <c r="H274" s="62">
        <v>2.7</v>
      </c>
      <c r="I274" s="62">
        <v>2.88</v>
      </c>
      <c r="J274" s="37">
        <v>126</v>
      </c>
      <c r="K274" s="37" t="s">
        <v>95</v>
      </c>
      <c r="L274" s="37" t="s">
        <v>111</v>
      </c>
      <c r="M274" s="38" t="s">
        <v>85</v>
      </c>
      <c r="N274" s="38"/>
      <c r="O274" s="37">
        <v>180</v>
      </c>
      <c r="P274" s="348" t="s">
        <v>447</v>
      </c>
      <c r="Q274" s="332"/>
      <c r="R274" s="332"/>
      <c r="S274" s="332"/>
      <c r="T274" s="333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414</v>
      </c>
      <c r="AG274" s="81"/>
      <c r="AJ274" s="87" t="s">
        <v>112</v>
      </c>
      <c r="AK274" s="87">
        <v>14</v>
      </c>
      <c r="BB274" s="302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448</v>
      </c>
      <c r="B275" s="63" t="s">
        <v>449</v>
      </c>
      <c r="C275" s="36">
        <v>4301135310</v>
      </c>
      <c r="D275" s="330">
        <v>4640242181318</v>
      </c>
      <c r="E275" s="330"/>
      <c r="F275" s="62">
        <v>0.3</v>
      </c>
      <c r="G275" s="37">
        <v>9</v>
      </c>
      <c r="H275" s="62">
        <v>2.7</v>
      </c>
      <c r="I275" s="62">
        <v>2.988</v>
      </c>
      <c r="J275" s="37">
        <v>126</v>
      </c>
      <c r="K275" s="37" t="s">
        <v>95</v>
      </c>
      <c r="L275" s="37" t="s">
        <v>111</v>
      </c>
      <c r="M275" s="38" t="s">
        <v>85</v>
      </c>
      <c r="N275" s="38"/>
      <c r="O275" s="37">
        <v>180</v>
      </c>
      <c r="P275" s="349" t="s">
        <v>450</v>
      </c>
      <c r="Q275" s="332"/>
      <c r="R275" s="332"/>
      <c r="S275" s="332"/>
      <c r="T275" s="333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 t="shared" si="29"/>
        <v>0</v>
      </c>
      <c r="AA275" s="68" t="s">
        <v>46</v>
      </c>
      <c r="AB275" s="69" t="s">
        <v>46</v>
      </c>
      <c r="AC275" s="303" t="s">
        <v>418</v>
      </c>
      <c r="AG275" s="81"/>
      <c r="AJ275" s="87" t="s">
        <v>112</v>
      </c>
      <c r="AK275" s="87">
        <v>14</v>
      </c>
      <c r="BB275" s="304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451</v>
      </c>
      <c r="B276" s="63" t="s">
        <v>452</v>
      </c>
      <c r="C276" s="36">
        <v>4301135306</v>
      </c>
      <c r="D276" s="330">
        <v>4640242181578</v>
      </c>
      <c r="E276" s="330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151</v>
      </c>
      <c r="L276" s="37" t="s">
        <v>111</v>
      </c>
      <c r="M276" s="38" t="s">
        <v>85</v>
      </c>
      <c r="N276" s="38"/>
      <c r="O276" s="37">
        <v>180</v>
      </c>
      <c r="P276" s="340" t="s">
        <v>453</v>
      </c>
      <c r="Q276" s="332"/>
      <c r="R276" s="332"/>
      <c r="S276" s="332"/>
      <c r="T276" s="333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05" t="s">
        <v>414</v>
      </c>
      <c r="AG276" s="81"/>
      <c r="AJ276" s="87" t="s">
        <v>112</v>
      </c>
      <c r="AK276" s="87">
        <v>18</v>
      </c>
      <c r="BB276" s="306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454</v>
      </c>
      <c r="B277" s="63" t="s">
        <v>455</v>
      </c>
      <c r="C277" s="36">
        <v>4301135305</v>
      </c>
      <c r="D277" s="330">
        <v>4640242181394</v>
      </c>
      <c r="E277" s="330"/>
      <c r="F277" s="62">
        <v>0.3</v>
      </c>
      <c r="G277" s="37">
        <v>9</v>
      </c>
      <c r="H277" s="62">
        <v>2.7</v>
      </c>
      <c r="I277" s="62">
        <v>2.8450000000000002</v>
      </c>
      <c r="J277" s="37">
        <v>234</v>
      </c>
      <c r="K277" s="37" t="s">
        <v>151</v>
      </c>
      <c r="L277" s="37" t="s">
        <v>111</v>
      </c>
      <c r="M277" s="38" t="s">
        <v>85</v>
      </c>
      <c r="N277" s="38"/>
      <c r="O277" s="37">
        <v>180</v>
      </c>
      <c r="P277" s="341" t="s">
        <v>456</v>
      </c>
      <c r="Q277" s="332"/>
      <c r="R277" s="332"/>
      <c r="S277" s="332"/>
      <c r="T277" s="333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414</v>
      </c>
      <c r="AG277" s="81"/>
      <c r="AJ277" s="87" t="s">
        <v>112</v>
      </c>
      <c r="AK277" s="87">
        <v>18</v>
      </c>
      <c r="BB277" s="308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457</v>
      </c>
      <c r="B278" s="63" t="s">
        <v>458</v>
      </c>
      <c r="C278" s="36">
        <v>4301135309</v>
      </c>
      <c r="D278" s="330">
        <v>4640242181332</v>
      </c>
      <c r="E278" s="330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151</v>
      </c>
      <c r="L278" s="37" t="s">
        <v>111</v>
      </c>
      <c r="M278" s="38" t="s">
        <v>85</v>
      </c>
      <c r="N278" s="38"/>
      <c r="O278" s="37">
        <v>180</v>
      </c>
      <c r="P278" s="342" t="s">
        <v>459</v>
      </c>
      <c r="Q278" s="332"/>
      <c r="R278" s="332"/>
      <c r="S278" s="332"/>
      <c r="T278" s="333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414</v>
      </c>
      <c r="AG278" s="81"/>
      <c r="AJ278" s="87" t="s">
        <v>112</v>
      </c>
      <c r="AK278" s="87">
        <v>18</v>
      </c>
      <c r="BB278" s="310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460</v>
      </c>
      <c r="B279" s="63" t="s">
        <v>461</v>
      </c>
      <c r="C279" s="36">
        <v>4301135308</v>
      </c>
      <c r="D279" s="330">
        <v>4640242181349</v>
      </c>
      <c r="E279" s="330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111</v>
      </c>
      <c r="M279" s="38" t="s">
        <v>85</v>
      </c>
      <c r="N279" s="38"/>
      <c r="O279" s="37">
        <v>180</v>
      </c>
      <c r="P279" s="343" t="s">
        <v>462</v>
      </c>
      <c r="Q279" s="332"/>
      <c r="R279" s="332"/>
      <c r="S279" s="332"/>
      <c r="T279" s="333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414</v>
      </c>
      <c r="AG279" s="81"/>
      <c r="AJ279" s="87" t="s">
        <v>112</v>
      </c>
      <c r="AK279" s="87">
        <v>18</v>
      </c>
      <c r="BB279" s="312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463</v>
      </c>
      <c r="B280" s="63" t="s">
        <v>464</v>
      </c>
      <c r="C280" s="36">
        <v>4301135307</v>
      </c>
      <c r="D280" s="330">
        <v>4640242181370</v>
      </c>
      <c r="E280" s="330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151</v>
      </c>
      <c r="L280" s="37" t="s">
        <v>87</v>
      </c>
      <c r="M280" s="38" t="s">
        <v>85</v>
      </c>
      <c r="N280" s="38"/>
      <c r="O280" s="37">
        <v>180</v>
      </c>
      <c r="P280" s="344" t="s">
        <v>465</v>
      </c>
      <c r="Q280" s="332"/>
      <c r="R280" s="332"/>
      <c r="S280" s="332"/>
      <c r="T280" s="333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313" t="s">
        <v>466</v>
      </c>
      <c r="AG280" s="81"/>
      <c r="AJ280" s="87" t="s">
        <v>88</v>
      </c>
      <c r="AK280" s="87">
        <v>1</v>
      </c>
      <c r="BB280" s="314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467</v>
      </c>
      <c r="B281" s="63" t="s">
        <v>468</v>
      </c>
      <c r="C281" s="36">
        <v>4301135318</v>
      </c>
      <c r="D281" s="330">
        <v>4607111037480</v>
      </c>
      <c r="E281" s="330"/>
      <c r="F281" s="62">
        <v>1</v>
      </c>
      <c r="G281" s="37">
        <v>4</v>
      </c>
      <c r="H281" s="62">
        <v>4</v>
      </c>
      <c r="I281" s="62">
        <v>4.2724000000000002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331" t="s">
        <v>469</v>
      </c>
      <c r="Q281" s="332"/>
      <c r="R281" s="332"/>
      <c r="S281" s="332"/>
      <c r="T281" s="333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15" t="s">
        <v>470</v>
      </c>
      <c r="AG281" s="81"/>
      <c r="AJ281" s="87" t="s">
        <v>88</v>
      </c>
      <c r="AK281" s="87">
        <v>1</v>
      </c>
      <c r="BB281" s="316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471</v>
      </c>
      <c r="B282" s="63" t="s">
        <v>472</v>
      </c>
      <c r="C282" s="36">
        <v>4301135319</v>
      </c>
      <c r="D282" s="330">
        <v>4607111037473</v>
      </c>
      <c r="E282" s="330"/>
      <c r="F282" s="62">
        <v>1</v>
      </c>
      <c r="G282" s="37">
        <v>4</v>
      </c>
      <c r="H282" s="62">
        <v>4</v>
      </c>
      <c r="I282" s="62">
        <v>4.2300000000000004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334" t="s">
        <v>473</v>
      </c>
      <c r="Q282" s="332"/>
      <c r="R282" s="332"/>
      <c r="S282" s="332"/>
      <c r="T282" s="33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474</v>
      </c>
      <c r="AG282" s="81"/>
      <c r="AJ282" s="87" t="s">
        <v>88</v>
      </c>
      <c r="AK282" s="87">
        <v>1</v>
      </c>
      <c r="BB282" s="318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475</v>
      </c>
      <c r="B283" s="63" t="s">
        <v>476</v>
      </c>
      <c r="C283" s="36">
        <v>4301135198</v>
      </c>
      <c r="D283" s="330">
        <v>4640242180663</v>
      </c>
      <c r="E283" s="330"/>
      <c r="F283" s="62">
        <v>0.9</v>
      </c>
      <c r="G283" s="37">
        <v>4</v>
      </c>
      <c r="H283" s="62">
        <v>3.6</v>
      </c>
      <c r="I283" s="62">
        <v>3.83</v>
      </c>
      <c r="J283" s="37">
        <v>84</v>
      </c>
      <c r="K283" s="37" t="s">
        <v>86</v>
      </c>
      <c r="L283" s="37" t="s">
        <v>87</v>
      </c>
      <c r="M283" s="38" t="s">
        <v>85</v>
      </c>
      <c r="N283" s="38"/>
      <c r="O283" s="37">
        <v>180</v>
      </c>
      <c r="P283" s="335" t="s">
        <v>477</v>
      </c>
      <c r="Q283" s="332"/>
      <c r="R283" s="332"/>
      <c r="S283" s="332"/>
      <c r="T283" s="33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319" t="s">
        <v>478</v>
      </c>
      <c r="AG283" s="81"/>
      <c r="AJ283" s="87" t="s">
        <v>88</v>
      </c>
      <c r="AK283" s="87">
        <v>1</v>
      </c>
      <c r="BB283" s="320" t="s">
        <v>94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39"/>
      <c r="P284" s="336" t="s">
        <v>40</v>
      </c>
      <c r="Q284" s="337"/>
      <c r="R284" s="337"/>
      <c r="S284" s="337"/>
      <c r="T284" s="337"/>
      <c r="U284" s="337"/>
      <c r="V284" s="338"/>
      <c r="W284" s="42" t="s">
        <v>39</v>
      </c>
      <c r="X284" s="43">
        <f>IFERROR(SUM(X264:X283),"0")</f>
        <v>0</v>
      </c>
      <c r="Y284" s="43">
        <f>IFERROR(SUM(Y264:Y283),"0")</f>
        <v>0</v>
      </c>
      <c r="Z284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7"/>
      <c r="N285" s="327"/>
      <c r="O285" s="339"/>
      <c r="P285" s="336" t="s">
        <v>40</v>
      </c>
      <c r="Q285" s="337"/>
      <c r="R285" s="337"/>
      <c r="S285" s="337"/>
      <c r="T285" s="337"/>
      <c r="U285" s="337"/>
      <c r="V285" s="338"/>
      <c r="W285" s="42" t="s">
        <v>0</v>
      </c>
      <c r="X285" s="43">
        <f>IFERROR(SUMPRODUCT(X264:X283*H264:H283),"0")</f>
        <v>0</v>
      </c>
      <c r="Y285" s="43">
        <f>IFERROR(SUMPRODUCT(Y264:Y283*H264:H283),"0")</f>
        <v>0</v>
      </c>
      <c r="Z285" s="42"/>
      <c r="AA285" s="67"/>
      <c r="AB285" s="67"/>
      <c r="AC285" s="67"/>
    </row>
    <row r="286" spans="1:68" ht="15" customHeight="1" x14ac:dyDescent="0.2">
      <c r="A286" s="327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8"/>
      <c r="P286" s="324" t="s">
        <v>33</v>
      </c>
      <c r="Q286" s="325"/>
      <c r="R286" s="325"/>
      <c r="S286" s="325"/>
      <c r="T286" s="325"/>
      <c r="U286" s="325"/>
      <c r="V286" s="326"/>
      <c r="W286" s="42" t="s">
        <v>0</v>
      </c>
      <c r="X286" s="43">
        <f>IFERROR(X24+X33+X39+X44+X60+X66+X71+X77+X87+X94+X107+X113+X119+X126+X131+X137+X142+X148+X156+X161+X169+X173+X178+X184+X191+X201+X209+X214+X220+X226+X233+X239+X247+X251+X256+X262+X285,"0")</f>
        <v>0</v>
      </c>
      <c r="Y286" s="43">
        <f>IFERROR(Y24+Y33+Y39+Y44+Y60+Y66+Y71+Y77+Y87+Y94+Y107+Y113+Y119+Y126+Y131+Y137+Y142+Y148+Y156+Y161+Y169+Y173+Y178+Y184+Y191+Y201+Y209+Y214+Y220+Y226+Y233+Y239+Y247+Y251+Y256+Y262+Y285,"0")</f>
        <v>0</v>
      </c>
      <c r="Z286" s="42"/>
      <c r="AA286" s="67"/>
      <c r="AB286" s="67"/>
      <c r="AC286" s="67"/>
    </row>
    <row r="287" spans="1:68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8"/>
      <c r="P287" s="324" t="s">
        <v>34</v>
      </c>
      <c r="Q287" s="325"/>
      <c r="R287" s="325"/>
      <c r="S287" s="325"/>
      <c r="T287" s="325"/>
      <c r="U287" s="325"/>
      <c r="V287" s="326"/>
      <c r="W287" s="42" t="s">
        <v>0</v>
      </c>
      <c r="X287" s="43">
        <f>IFERROR(SUM(BM22:BM283),"0")</f>
        <v>0</v>
      </c>
      <c r="Y287" s="43">
        <f>IFERROR(SUM(BN22:BN283),"0")</f>
        <v>0</v>
      </c>
      <c r="Z287" s="42"/>
      <c r="AA287" s="67"/>
      <c r="AB287" s="67"/>
      <c r="AC287" s="67"/>
    </row>
    <row r="288" spans="1:68" x14ac:dyDescent="0.2">
      <c r="A288" s="327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8"/>
      <c r="P288" s="324" t="s">
        <v>35</v>
      </c>
      <c r="Q288" s="325"/>
      <c r="R288" s="325"/>
      <c r="S288" s="325"/>
      <c r="T288" s="325"/>
      <c r="U288" s="325"/>
      <c r="V288" s="326"/>
      <c r="W288" s="42" t="s">
        <v>20</v>
      </c>
      <c r="X288" s="44">
        <f>ROUNDUP(SUM(BO22:BO283),0)</f>
        <v>0</v>
      </c>
      <c r="Y288" s="44">
        <f>ROUNDUP(SUM(BP22:BP283),0)</f>
        <v>0</v>
      </c>
      <c r="Z288" s="42"/>
      <c r="AA288" s="67"/>
      <c r="AB288" s="67"/>
      <c r="AC288" s="67"/>
    </row>
    <row r="289" spans="1:33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8"/>
      <c r="P289" s="324" t="s">
        <v>36</v>
      </c>
      <c r="Q289" s="325"/>
      <c r="R289" s="325"/>
      <c r="S289" s="325"/>
      <c r="T289" s="325"/>
      <c r="U289" s="325"/>
      <c r="V289" s="326"/>
      <c r="W289" s="42" t="s">
        <v>0</v>
      </c>
      <c r="X289" s="43">
        <f>GrossWeightTotal+PalletQtyTotal*25</f>
        <v>0</v>
      </c>
      <c r="Y289" s="43">
        <f>GrossWeightTotalR+PalletQtyTotalR*25</f>
        <v>0</v>
      </c>
      <c r="Z289" s="42"/>
      <c r="AA289" s="67"/>
      <c r="AB289" s="67"/>
      <c r="AC289" s="67"/>
    </row>
    <row r="290" spans="1:33" x14ac:dyDescent="0.2">
      <c r="A290" s="327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8"/>
      <c r="P290" s="324" t="s">
        <v>37</v>
      </c>
      <c r="Q290" s="325"/>
      <c r="R290" s="325"/>
      <c r="S290" s="325"/>
      <c r="T290" s="325"/>
      <c r="U290" s="325"/>
      <c r="V290" s="326"/>
      <c r="W290" s="42" t="s">
        <v>20</v>
      </c>
      <c r="X290" s="43">
        <f>IFERROR(X23+X32+X38+X43+X59+X65+X70+X76+X86+X93+X106+X112+X118+X125+X130+X136+X141+X147+X155+X160+X168+X172+X177+X183+X190+X200+X208+X213+X219+X225+X232+X238+X246+X250+X255+X261+X284,"0")</f>
        <v>0</v>
      </c>
      <c r="Y290" s="43">
        <f>IFERROR(Y23+Y32+Y38+Y43+Y59+Y65+Y70+Y76+Y86+Y93+Y106+Y112+Y118+Y125+Y130+Y136+Y141+Y147+Y155+Y160+Y168+Y172+Y177+Y183+Y190+Y200+Y208+Y213+Y219+Y225+Y232+Y238+Y246+Y250+Y255+Y261+Y284,"0")</f>
        <v>0</v>
      </c>
      <c r="Z290" s="42"/>
      <c r="AA290" s="67"/>
      <c r="AB290" s="67"/>
      <c r="AC290" s="67"/>
    </row>
    <row r="291" spans="1:33" ht="14.25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28"/>
      <c r="P291" s="324" t="s">
        <v>38</v>
      </c>
      <c r="Q291" s="325"/>
      <c r="R291" s="325"/>
      <c r="S291" s="325"/>
      <c r="T291" s="325"/>
      <c r="U291" s="325"/>
      <c r="V291" s="326"/>
      <c r="W291" s="45" t="s">
        <v>52</v>
      </c>
      <c r="X291" s="42"/>
      <c r="Y291" s="42"/>
      <c r="Z291" s="42">
        <f>IFERROR(Z23+Z32+Z38+Z43+Z59+Z65+Z70+Z76+Z86+Z93+Z106+Z112+Z118+Z125+Z130+Z136+Z141+Z147+Z155+Z160+Z168+Z172+Z177+Z183+Z190+Z200+Z208+Z213+Z219+Z225+Z232+Z238+Z246+Z250+Z255+Z261+Z284,"0")</f>
        <v>0</v>
      </c>
      <c r="AA291" s="67"/>
      <c r="AB291" s="67"/>
      <c r="AC291" s="67"/>
    </row>
    <row r="292" spans="1:33" ht="13.5" thickBot="1" x14ac:dyDescent="0.25"/>
    <row r="293" spans="1:33" ht="27" thickTop="1" thickBot="1" x14ac:dyDescent="0.25">
      <c r="A293" s="46" t="s">
        <v>9</v>
      </c>
      <c r="B293" s="88" t="s">
        <v>80</v>
      </c>
      <c r="C293" s="321" t="s">
        <v>45</v>
      </c>
      <c r="D293" s="321" t="s">
        <v>45</v>
      </c>
      <c r="E293" s="321" t="s">
        <v>45</v>
      </c>
      <c r="F293" s="321" t="s">
        <v>45</v>
      </c>
      <c r="G293" s="321" t="s">
        <v>45</v>
      </c>
      <c r="H293" s="321" t="s">
        <v>45</v>
      </c>
      <c r="I293" s="321" t="s">
        <v>45</v>
      </c>
      <c r="J293" s="321" t="s">
        <v>45</v>
      </c>
      <c r="K293" s="321" t="s">
        <v>45</v>
      </c>
      <c r="L293" s="321" t="s">
        <v>45</v>
      </c>
      <c r="M293" s="321" t="s">
        <v>45</v>
      </c>
      <c r="N293" s="329"/>
      <c r="O293" s="321" t="s">
        <v>45</v>
      </c>
      <c r="P293" s="321" t="s">
        <v>45</v>
      </c>
      <c r="Q293" s="321" t="s">
        <v>45</v>
      </c>
      <c r="R293" s="321" t="s">
        <v>45</v>
      </c>
      <c r="S293" s="321" t="s">
        <v>45</v>
      </c>
      <c r="T293" s="321" t="s">
        <v>256</v>
      </c>
      <c r="U293" s="321" t="s">
        <v>256</v>
      </c>
      <c r="V293" s="321" t="s">
        <v>284</v>
      </c>
      <c r="W293" s="321" t="s">
        <v>284</v>
      </c>
      <c r="X293" s="321" t="s">
        <v>307</v>
      </c>
      <c r="Y293" s="321" t="s">
        <v>307</v>
      </c>
      <c r="Z293" s="321" t="s">
        <v>307</v>
      </c>
      <c r="AA293" s="321" t="s">
        <v>307</v>
      </c>
      <c r="AB293" s="321" t="s">
        <v>307</v>
      </c>
      <c r="AC293" s="321" t="s">
        <v>307</v>
      </c>
      <c r="AD293" s="88" t="s">
        <v>361</v>
      </c>
      <c r="AE293" s="88" t="s">
        <v>367</v>
      </c>
      <c r="AF293" s="88" t="s">
        <v>374</v>
      </c>
      <c r="AG293" s="88" t="s">
        <v>257</v>
      </c>
    </row>
    <row r="294" spans="1:33" ht="14.25" customHeight="1" thickTop="1" x14ac:dyDescent="0.2">
      <c r="A294" s="322" t="s">
        <v>10</v>
      </c>
      <c r="B294" s="321" t="s">
        <v>80</v>
      </c>
      <c r="C294" s="321" t="s">
        <v>89</v>
      </c>
      <c r="D294" s="321" t="s">
        <v>104</v>
      </c>
      <c r="E294" s="321" t="s">
        <v>113</v>
      </c>
      <c r="F294" s="321" t="s">
        <v>119</v>
      </c>
      <c r="G294" s="321" t="s">
        <v>147</v>
      </c>
      <c r="H294" s="321" t="s">
        <v>154</v>
      </c>
      <c r="I294" s="321" t="s">
        <v>159</v>
      </c>
      <c r="J294" s="321" t="s">
        <v>167</v>
      </c>
      <c r="K294" s="321" t="s">
        <v>186</v>
      </c>
      <c r="L294" s="321" t="s">
        <v>196</v>
      </c>
      <c r="M294" s="321" t="s">
        <v>218</v>
      </c>
      <c r="N294" s="1"/>
      <c r="O294" s="321" t="s">
        <v>224</v>
      </c>
      <c r="P294" s="321" t="s">
        <v>231</v>
      </c>
      <c r="Q294" s="321" t="s">
        <v>239</v>
      </c>
      <c r="R294" s="321" t="s">
        <v>243</v>
      </c>
      <c r="S294" s="321" t="s">
        <v>252</v>
      </c>
      <c r="T294" s="321" t="s">
        <v>257</v>
      </c>
      <c r="U294" s="321" t="s">
        <v>261</v>
      </c>
      <c r="V294" s="321" t="s">
        <v>285</v>
      </c>
      <c r="W294" s="321" t="s">
        <v>303</v>
      </c>
      <c r="X294" s="321" t="s">
        <v>308</v>
      </c>
      <c r="Y294" s="321" t="s">
        <v>314</v>
      </c>
      <c r="Z294" s="321" t="s">
        <v>324</v>
      </c>
      <c r="AA294" s="321" t="s">
        <v>339</v>
      </c>
      <c r="AB294" s="321" t="s">
        <v>350</v>
      </c>
      <c r="AC294" s="321" t="s">
        <v>354</v>
      </c>
      <c r="AD294" s="321" t="s">
        <v>362</v>
      </c>
      <c r="AE294" s="321" t="s">
        <v>368</v>
      </c>
      <c r="AF294" s="321" t="s">
        <v>375</v>
      </c>
      <c r="AG294" s="321" t="s">
        <v>257</v>
      </c>
    </row>
    <row r="295" spans="1:33" ht="13.5" thickBot="1" x14ac:dyDescent="0.25">
      <c r="A295" s="323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1"/>
      <c r="N295" s="1"/>
      <c r="O295" s="321"/>
      <c r="P295" s="321"/>
      <c r="Q295" s="321"/>
      <c r="R295" s="321"/>
      <c r="S295" s="321"/>
      <c r="T295" s="321"/>
      <c r="U295" s="321"/>
      <c r="V295" s="321"/>
      <c r="W295" s="321"/>
      <c r="X295" s="321"/>
      <c r="Y295" s="321"/>
      <c r="Z295" s="321"/>
      <c r="AA295" s="321"/>
      <c r="AB295" s="321"/>
      <c r="AC295" s="321"/>
      <c r="AD295" s="321"/>
      <c r="AE295" s="321"/>
      <c r="AF295" s="321"/>
      <c r="AG295" s="321"/>
    </row>
    <row r="296" spans="1:33" ht="18" thickTop="1" thickBot="1" x14ac:dyDescent="0.25">
      <c r="A296" s="46" t="s">
        <v>13</v>
      </c>
      <c r="B296" s="52">
        <f>IFERROR(X22*H22,"0")</f>
        <v>0</v>
      </c>
      <c r="C296" s="52">
        <f>IFERROR(X28*H28,"0")+IFERROR(X29*H29,"0")+IFERROR(X30*H30,"0")+IFERROR(X31*H31,"0")</f>
        <v>0</v>
      </c>
      <c r="D296" s="52">
        <f>IFERROR(X36*H36,"0")+IFERROR(X37*H37,"0")</f>
        <v>0</v>
      </c>
      <c r="E296" s="52">
        <f>IFERROR(X42*H42,"0")</f>
        <v>0</v>
      </c>
      <c r="F296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296" s="52">
        <f>IFERROR(X63*H63,"0")+IFERROR(X64*H64,"0")</f>
        <v>0</v>
      </c>
      <c r="H296" s="52">
        <f>IFERROR(X69*H69,"0")</f>
        <v>0</v>
      </c>
      <c r="I296" s="52">
        <f>IFERROR(X74*H74,"0")+IFERROR(X75*H75,"0")</f>
        <v>0</v>
      </c>
      <c r="J296" s="52">
        <f>IFERROR(X80*H80,"0")+IFERROR(X81*H81,"0")+IFERROR(X82*H82,"0")+IFERROR(X83*H83,"0")+IFERROR(X84*H84,"0")+IFERROR(X85*H85,"0")</f>
        <v>0</v>
      </c>
      <c r="K296" s="52">
        <f>IFERROR(X90*H90,"0")+IFERROR(X91*H91,"0")+IFERROR(X92*H92,"0")</f>
        <v>0</v>
      </c>
      <c r="L296" s="52">
        <f>IFERROR(X97*H97,"0")+IFERROR(X98*H98,"0")+IFERROR(X99*H99,"0")+IFERROR(X100*H100,"0")+IFERROR(X101*H101,"0")+IFERROR(X102*H102,"0")+IFERROR(X103*H103,"0")+IFERROR(X104*H104,"0")+IFERROR(X105*H105,"0")</f>
        <v>0</v>
      </c>
      <c r="M296" s="52">
        <f>IFERROR(X110*H110,"0")+IFERROR(X111*H111,"0")</f>
        <v>0</v>
      </c>
      <c r="N296" s="1"/>
      <c r="O296" s="52">
        <f>IFERROR(X116*H116,"0")+IFERROR(X117*H117,"0")</f>
        <v>0</v>
      </c>
      <c r="P296" s="52">
        <f>IFERROR(X122*H122,"0")+IFERROR(X123*H123,"0")+IFERROR(X124*H124,"0")</f>
        <v>0</v>
      </c>
      <c r="Q296" s="52">
        <f>IFERROR(X129*H129,"0")</f>
        <v>0</v>
      </c>
      <c r="R296" s="52">
        <f>IFERROR(X134*H134,"0")+IFERROR(X135*H135,"0")</f>
        <v>0</v>
      </c>
      <c r="S296" s="52">
        <f>IFERROR(X140*H140,"0")</f>
        <v>0</v>
      </c>
      <c r="T296" s="52">
        <f>IFERROR(X146*H146,"0")</f>
        <v>0</v>
      </c>
      <c r="U296" s="52">
        <f>IFERROR(X151*H151,"0")+IFERROR(X152*H152,"0")+IFERROR(X153*H153,"0")+IFERROR(X154*H154,"0")+IFERROR(X158*H158,"0")+IFERROR(X159*H159,"0")</f>
        <v>0</v>
      </c>
      <c r="V296" s="52">
        <f>IFERROR(X165*H165,"0")+IFERROR(X166*H166,"0")+IFERROR(X167*H167,"0")+IFERROR(X171*H171,"0")</f>
        <v>0</v>
      </c>
      <c r="W296" s="52">
        <f>IFERROR(X176*H176,"0")</f>
        <v>0</v>
      </c>
      <c r="X296" s="52">
        <f>IFERROR(X182*H182,"0")</f>
        <v>0</v>
      </c>
      <c r="Y296" s="52">
        <f>IFERROR(X187*H187,"0")+IFERROR(X188*H188,"0")+IFERROR(X189*H189,"0")</f>
        <v>0</v>
      </c>
      <c r="Z296" s="52">
        <f>IFERROR(X194*H194,"0")+IFERROR(X195*H195,"0")+IFERROR(X196*H196,"0")+IFERROR(X197*H197,"0")+IFERROR(X198*H198,"0")+IFERROR(X199*H199,"0")</f>
        <v>0</v>
      </c>
      <c r="AA296" s="52">
        <f>IFERROR(X204*H204,"0")+IFERROR(X205*H205,"0")+IFERROR(X206*H206,"0")+IFERROR(X207*H207,"0")</f>
        <v>0</v>
      </c>
      <c r="AB296" s="52">
        <f>IFERROR(X212*H212,"0")</f>
        <v>0</v>
      </c>
      <c r="AC296" s="52">
        <f>IFERROR(X217*H217,"0")+IFERROR(X218*H218,"0")</f>
        <v>0</v>
      </c>
      <c r="AD296" s="52">
        <f>IFERROR(X224*H224,"0")</f>
        <v>0</v>
      </c>
      <c r="AE296" s="52">
        <f>IFERROR(X230*H230,"0")+IFERROR(X231*H231,"0")</f>
        <v>0</v>
      </c>
      <c r="AF296" s="52">
        <f>IFERROR(X237*H237,"0")</f>
        <v>0</v>
      </c>
      <c r="AG296" s="52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0</v>
      </c>
    </row>
    <row r="297" spans="1:33" ht="13.5" thickTop="1" x14ac:dyDescent="0.2">
      <c r="C297" s="1"/>
    </row>
    <row r="298" spans="1:33" ht="19.5" customHeight="1" x14ac:dyDescent="0.2">
      <c r="A298" s="70" t="s">
        <v>62</v>
      </c>
      <c r="B298" s="70" t="s">
        <v>63</v>
      </c>
      <c r="C298" s="70" t="s">
        <v>65</v>
      </c>
    </row>
    <row r="299" spans="1:33" x14ac:dyDescent="0.2">
      <c r="A299" s="71">
        <f>SUMPRODUCT(--(BB:BB="ЗПФ"),--(W:W="кор"),H:H,Y:Y)+SUMPRODUCT(--(BB:BB="ЗПФ"),--(W:W="кг"),Y:Y)</f>
        <v>0</v>
      </c>
      <c r="B299" s="72">
        <f>SUMPRODUCT(--(BB:BB="ПГП"),--(W:W="кор"),H:H,Y:Y)+SUMPRODUCT(--(BB:BB="ПГП"),--(W:W="кг"),Y:Y)</f>
        <v>0</v>
      </c>
      <c r="C299" s="72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P172:V172"/>
    <mergeCell ref="A172:O173"/>
    <mergeCell ref="P173:V173"/>
    <mergeCell ref="A174:Z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P286:V286"/>
    <mergeCell ref="A286:O291"/>
    <mergeCell ref="P287:V287"/>
    <mergeCell ref="P288:V288"/>
    <mergeCell ref="P289:V289"/>
    <mergeCell ref="P290:V290"/>
    <mergeCell ref="P291:V291"/>
    <mergeCell ref="C293:S293"/>
    <mergeCell ref="T293:U293"/>
    <mergeCell ref="V293:W293"/>
    <mergeCell ref="X293:AC293"/>
    <mergeCell ref="A294:A295"/>
    <mergeCell ref="B294:B295"/>
    <mergeCell ref="C294:C295"/>
    <mergeCell ref="D294:D295"/>
    <mergeCell ref="E294:E295"/>
    <mergeCell ref="F294:F295"/>
    <mergeCell ref="G294:G295"/>
    <mergeCell ref="H294:H295"/>
    <mergeCell ref="I294:I295"/>
    <mergeCell ref="J294:J295"/>
    <mergeCell ref="K294:K295"/>
    <mergeCell ref="L294:L295"/>
    <mergeCell ref="M294:M295"/>
    <mergeCell ref="O294:O295"/>
    <mergeCell ref="P294:P295"/>
    <mergeCell ref="Q294:Q295"/>
    <mergeCell ref="R294:R295"/>
    <mergeCell ref="S294:S295"/>
    <mergeCell ref="T294:T295"/>
    <mergeCell ref="U294:U295"/>
    <mergeCell ref="V294:V295"/>
    <mergeCell ref="W294:W295"/>
    <mergeCell ref="X294:X295"/>
    <mergeCell ref="Y294:Y295"/>
    <mergeCell ref="Z294:Z295"/>
    <mergeCell ref="AA294:AA295"/>
    <mergeCell ref="AB294:AB295"/>
    <mergeCell ref="AC294:AC295"/>
    <mergeCell ref="AD294:AD295"/>
    <mergeCell ref="AE294:AE295"/>
    <mergeCell ref="AF294:AF295"/>
    <mergeCell ref="AG294:AG29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33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">
      <formula1>IF(AK37&gt;0,OR(X37=0,AND(IF(X37-AK37&gt;=0,TRUE,FALSE),X37&gt;0,IF(X37/K37=ROUND(X37/K37,0),TRUE,FALSE))),FALSE)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">
      <formula1>IF(AK49&gt;0,OR(X49=0,AND(IF(X49-AK49&gt;=0,TRUE,FALSE),X49&gt;0,IF(X49/J49=ROUND(X49/J49,0),TRUE,FALSE))),FALSE)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0">
      <formula1>IF(AK50&gt;0,OR(X50=0,AND(IF(X50-AK50&gt;=0,TRUE,FALSE),X50&gt;0)),FALSE)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1">
      <formula1>IF(AK51&gt;0,OR(X51=0,AND(IF(X51-AK51&gt;=0,TRUE,FALSE),X51&gt;0,IF(X51/K51=ROUND(X51/K51,0),TRUE,FALSE))),FALSE)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3">
      <formula1>IF(AK53&gt;0,OR(X53=0,AND(IF(X53-AK53&gt;=0,TRUE,FALSE),X53&gt;0,IF(X53/K53=ROUND(X53/K53,0),TRUE,FALSE))),FALSE)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5">
      <formula1>IF(AK55&gt;0,OR(X55=0,AND(IF(X55-AK55&gt;=0,TRUE,FALSE),X55&gt;0,IF(X55/K55=ROUND(X55/K55,0),TRUE,FALSE))),FALSE)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7">
      <formula1>IF(AK57&gt;0,OR(X57=0,AND(IF(X57-AK57&gt;=0,TRUE,FALSE),X57&gt;0,IF(X57/J57=ROUND(X57/J57,0),TRUE,FALSE))),FALSE)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">
      <formula1>IF(AK63&gt;0,OR(X63=0,AND(IF(X63-AK63&gt;=0,TRUE,FALSE),X63&gt;0,IF(X63/K63=ROUND(X63/K63,0),TRUE,FALSE))),FALSE)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4">
      <formula1>IF(AK64&gt;0,OR(X64=0,AND(IF(X64-AK64&gt;=0,TRUE,FALSE),X64&gt;0,IF(X64/J64=ROUND(X64/J64,0),TRUE,FALSE))),FALSE)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">
      <formula1>IF(AK74&gt;0,OR(X74=0,AND(IF(X74-AK74&gt;=0,TRUE,FALSE),X74&gt;0,IF(X74/K74=ROUND(X74/K74,0),TRUE,FALSE))),FALSE)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5">
      <formula1>IF(AK75&gt;0,OR(X75=0,AND(IF(X75-AK75&gt;=0,TRUE,FALSE),X75&gt;0,IF(X75/K75=ROUND(X75/K75,0),TRUE,FALSE))),FALSE)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0">
      <formula1>IF(AK80&gt;0,OR(X80=0,AND(IF(X80-AK80&gt;=0,TRUE,FALSE),X80&gt;0,IF(X80/K80=ROUND(X80/K80,0),TRUE,FALSE))),FALSE)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1">
      <formula1>IF(AK81&gt;0,OR(X81=0,AND(IF(X81-AK81&gt;=0,TRUE,FALSE),X81&gt;0,IF(X81/K81=ROUND(X81/K81,0),TRUE,FALSE))),FALSE)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0">
      <formula1>IF(AK90&gt;0,OR(X90=0,AND(IF(X90-AK90&gt;=0,TRUE,FALSE),X90&gt;0,IF(X90/K90=ROUND(X90/K90,0),TRUE,FALSE))),FALSE)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7">
      <formula1>IF(AK97&gt;0,OR(X97=0,AND(IF(X97-AK97&gt;=0,TRUE,FALSE),X97&gt;0,IF(X97/J97=ROUND(X97/J97,0),TRUE,FALSE))),FALSE)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9">
      <formula1>IF(AK99&gt;0,OR(X99=0,AND(IF(X99-AK99&gt;=0,TRUE,FALSE),X99&gt;0,IF(X99/J99=ROUND(X99/J99,0),TRUE,FALSE))),FALSE)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0">
      <formula1>IF(AK100&gt;0,OR(X100=0,AND(IF(X100-AK100&gt;=0,TRUE,FALSE),X100&gt;0)),FALSE)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">
      <formula1>IF(AK101&gt;0,OR(X101=0,AND(IF(X101-AK101&gt;=0,TRUE,FALSE),X101&gt;0,IF(X101/K101=ROUND(X101/K101,0),TRUE,FALSE))),FALSE)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IF(AK103&gt;0,OR(X103=0,AND(IF(X103-AK103&gt;=0,TRUE,FALSE),X103&gt;0,IF(X103/J103=ROUND(X103/J103,0),TRUE,FALSE))),FALSE)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5">
      <formula1>IF(AK105&gt;0,OR(X105=0,AND(IF(X105-AK105&gt;=0,TRUE,FALSE),X105&gt;0,IF(X105/K105=ROUND(X105/K105,0),TRUE,FALSE))),FALSE)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0">
      <formula1>IF(AK110&gt;0,OR(X110=0,AND(IF(X110-AK110&gt;=0,TRUE,FALSE),X110&gt;0,IF(X110/J110=ROUND(X110/J110,0),TRUE,FALSE))),FALSE)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1">
      <formula1>IF(AK111&gt;0,OR(X111=0,AND(IF(X111-AK111&gt;=0,TRUE,FALSE),X111&gt;0,IF(X111/J111=ROUND(X111/J111,0),TRUE,FALSE))),FALSE)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6">
      <formula1>IF(AK116&gt;0,OR(X116=0,AND(IF(X116-AK116&gt;=0,TRUE,FALSE),X116&gt;0,IF(X116/K116=ROUND(X116/K116,0),TRUE,FALSE))),FALSE)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7">
      <formula1>IF(AK117&gt;0,OR(X117=0,AND(IF(X117-AK117&gt;=0,TRUE,FALSE),X117&gt;0,IF(X117/J117=ROUND(X117/J117,0),TRUE,FALSE))),FALSE)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2">
      <formula1>IF(AK122&gt;0,OR(X122=0,AND(IF(X122-AK122&gt;=0,TRUE,FALSE),X122&gt;0)),FALSE)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3">
      <formula1>IF(AK123&gt;0,OR(X123=0,AND(IF(X123-AK123&gt;=0,TRUE,FALSE),X123&gt;0,IF(X123/K123=ROUND(X123/K123,0),TRUE,FALSE))),FALSE)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>
      <formula1>IF(AK124&gt;0,OR(X124=0,AND(IF(X124-AK124&gt;=0,TRUE,FALSE),X124&gt;0,IF(X124/J124=ROUND(X124/J124,0),TRUE,FALSE))),FALSE)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9">
      <formula1>IF(AK129&gt;0,OR(X129=0,AND(IF(X129-AK129&gt;=0,TRUE,FALSE),X129&gt;0)),FALSE)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4">
      <formula1>IF(AK134&gt;0,OR(X134=0,AND(IF(X134-AK134&gt;=0,TRUE,FALSE),X134&gt;0)),FALSE)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5">
      <formula1>IF(AK135&gt;0,OR(X135=0,AND(IF(X135-AK135&gt;=0,TRUE,FALSE),X135&gt;0)),FALSE)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0">
      <formula1>IF(AK140&gt;0,OR(X140=0,AND(IF(X140-AK140&gt;=0,TRUE,FALSE),X140&gt;0)),FALSE)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46">
      <formula1>IF(AK146&gt;0,OR(X146=0,AND(IF(X146-AK146&gt;=0,TRUE,FALSE),X146&gt;0,IF(X146/K146=ROUND(X146/K146,0),TRUE,FALSE))),FALSE)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1">
      <formula1>IF(AK151&gt;0,OR(X151=0,AND(IF(X151-AK151&gt;=0,TRUE,FALSE),X151&gt;0)),FALSE)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53">
      <formula1>IF(AK153&gt;0,OR(X153=0,AND(IF(X153-AK153&gt;=0,TRUE,FALSE),X153&gt;0,IF(X153/K153=ROUND(X153/K153,0),TRUE,FALSE))),FALSE)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4">
      <formula1>IF(AK154&gt;0,OR(X154=0,AND(IF(X154-AK154&gt;=0,TRUE,FALSE),X154&gt;0)),FALSE)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5">
      <formula1>IF(AK165&gt;0,OR(X165=0,AND(IF(X165-AK165&gt;=0,TRUE,FALSE),X165&gt;0,IF(X165/J165=ROUND(X165/J165,0),TRUE,FALSE))),FALSE)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6">
      <formula1>IF(AK166&gt;0,OR(X166=0,AND(IF(X166-AK166&gt;=0,TRUE,FALSE),X166&gt;0,IF(X166/J166=ROUND(X166/J166,0),TRUE,FALSE))),FALSE)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7">
      <formula1>IF(AK167&gt;0,OR(X167=0,AND(IF(X167-AK167&gt;=0,TRUE,FALSE),X167&gt;0,IF(X167/K167=ROUND(X167/K167,0),TRUE,FALSE))),FALSE)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7">
      <formula1>IF(AK187&gt;0,OR(X187=0,AND(IF(X187-AK187&gt;=0,TRUE,FALSE),X187&gt;0,IF(X187/J187=ROUND(X187/J187,0),TRUE,FALSE))),FALSE)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9">
      <formula1>IF(AK189&gt;0,OR(X189=0,AND(IF(X189-AK189&gt;=0,TRUE,FALSE),X189&gt;0,IF(X189/K189=ROUND(X189/K189,0),TRUE,FALSE))),FALSE)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5">
      <formula1>IF(AK195&gt;0,OR(X195=0,AND(IF(X195-AK195&gt;=0,TRUE,FALSE),X195&gt;0,IF(X195/K195=ROUND(X195/K195,0),TRUE,FALSE))),FALSE)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6">
      <formula1>IF(AK196&gt;0,OR(X196=0,AND(IF(X196-AK196&gt;=0,TRUE,FALSE),X196&gt;0)),FALSE)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7">
      <formula1>IF(AK197&gt;0,OR(X197=0,AND(IF(X197-AK197&gt;=0,TRUE,FALSE),X197&gt;0)),FALSE)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9">
      <formula1>IF(AK199&gt;0,OR(X199=0,AND(IF(X199-AK199&gt;=0,TRUE,FALSE),X199&gt;0,IF(X199/K199=ROUND(X199/K199,0),TRUE,FALSE))),FALSE)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6">
      <formula1>IF(AK206&gt;0,OR(X206=0,AND(IF(X206-AK206&gt;=0,TRUE,FALSE),X206&gt;0)),FALSE)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7">
      <formula1>IF(AK207&gt;0,OR(X207=0,AND(IF(X207-AK207&gt;=0,TRUE,FALSE),X207&gt;0,IF(X207/K207=ROUND(X207/K207,0),TRUE,FALSE))),FALSE)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7">
      <formula1>IF(AK217&gt;0,OR(X217=0,AND(IF(X217-AK217&gt;=0,TRUE,FALSE),X217&gt;0)),FALSE)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8">
      <formula1>IF(AK218&gt;0,OR(X218=0,AND(IF(X218-AK218&gt;=0,TRUE,FALSE),X218&gt;0,IF(X218/K218=ROUND(X218/K218,0),TRUE,FALSE))),FALSE)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30">
      <formula1>IF(AK230&gt;0,OR(X230=0,AND(IF(X230-AK230&gt;=0,TRUE,FALSE),X230&gt;0,IF(X230/J230=ROUND(X230/J230,0),TRUE,FALSE))),FALSE)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31">
      <formula1>IF(AK231&gt;0,OR(X231=0,AND(IF(X231-AK231&gt;=0,TRUE,FALSE),X231&gt;0,IF(X231/K231=ROUND(X231/K231,0),TRUE,FALSE))),FALSE)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7">
      <formula1>IF(AK237&gt;0,OR(X237=0,AND(IF(X237-AK237&gt;=0,TRUE,FALSE),X237&gt;0)),FALSE)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3">
      <formula1>IF(AK243&gt;0,OR(X243=0,AND(IF(X243-AK243&gt;=0,TRUE,FALSE),X243&gt;0,IF(X243/K243=ROUND(X243/K243,0),TRUE,FALSE))),FALSE)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4">
      <formula1>IF(AK244&gt;0,OR(X244=0,AND(IF(X244-AK244&gt;=0,TRUE,FALSE),X244&gt;0,IF(X244/K244=ROUND(X244/K244,0),TRUE,FALSE))),FALSE)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5">
      <formula1>IF(AK245&gt;0,OR(X245=0,AND(IF(X245-AK245&gt;=0,TRUE,FALSE),X245&gt;0,IF(X245/K245=ROUND(X245/K245,0),TRUE,FALSE))),FALSE)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9">
      <formula1>IF(AK249&gt;0,OR(X249=0,AND(IF(X249-AK249&gt;=0,TRUE,FALSE),X249&gt;0,IF(X249/K249=ROUND(X249/K249,0),TRUE,FALSE))),FALSE)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3">
      <formula1>IF(AK253&gt;0,OR(X253=0,AND(IF(X253-AK253&gt;=0,TRUE,FALSE),X253&gt;0,IF(X253/J253=ROUND(X253/J253,0),TRUE,FALSE))),FALSE)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4">
      <formula1>IF(AK254&gt;0,OR(X254=0,AND(IF(X254-AK254&gt;=0,TRUE,FALSE),X254&gt;0,IF(X254/K254=ROUND(X254/K254,0),TRUE,FALSE))),FALSE)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8">
      <formula1>IF(AK258&gt;0,OR(X258=0,AND(IF(X258-AK258&gt;=0,TRUE,FALSE),X258&gt;0,IF(X258/K258=ROUND(X258/K258,0),TRUE,FALSE))),FALSE)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9">
      <formula1>IF(AK259&gt;0,OR(X259=0,AND(IF(X259-AK259&gt;=0,TRUE,FALSE),X259&gt;0,IF(X259/K259=ROUND(X259/K259,0),TRUE,FALSE))),FALSE)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0">
      <formula1>IF(AK260&gt;0,OR(X260=0,AND(IF(X260-AK260&gt;=0,TRUE,FALSE),X260&gt;0,IF(X260/K260=ROUND(X260/K260,0),TRUE,FALSE))),FALSE)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4">
      <formula1>IF(AK264&gt;0,OR(X264=0,AND(IF(X264-AK264&gt;=0,TRUE,FALSE),X264&gt;0)),FALSE)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5">
      <formula1>IF(AK265&gt;0,OR(X265=0,AND(IF(X265-AK265&gt;=0,TRUE,FALSE),X265&gt;0,IF(X265/K265=ROUND(X265/K265,0),TRUE,FALSE))),FALSE)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">
      <formula1>IF(AK267&gt;0,OR(X267=0,AND(IF(X267-AK267&gt;=0,TRUE,FALSE),X267&gt;0,IF(X267/K267=ROUND(X267/K267,0),TRUE,FALSE))),FALSE)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9">
      <formula1>IF(AK269&gt;0,OR(X269=0,AND(IF(X269-AK269&gt;=0,TRUE,FALSE),X269&gt;0,IF(X269/K269=ROUND(X269/K269,0),TRUE,FALSE))),FALSE)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0">
      <formula1>IF(AK270&gt;0,OR(X270=0,AND(IF(X270-AK270&gt;=0,TRUE,FALSE),X270&gt;0)),FALSE)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2">
      <formula1>IF(AK272&gt;0,OR(X272=0,AND(IF(X272-AK272&gt;=0,TRUE,FALSE),X272&gt;0,IF(X272/K272=ROUND(X272/K272,0),TRUE,FALSE))),FALSE)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">
      <formula1>IF(AK273&gt;0,OR(X273=0,AND(IF(X273-AK273&gt;=0,TRUE,FALSE),X273&gt;0,IF(X273/K273=ROUND(X273/K273,0),TRUE,FALSE))),FALSE)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">
      <formula1>IF(AK274&gt;0,OR(X274=0,AND(IF(X274-AK274&gt;=0,TRUE,FALSE),X274&gt;0,IF(X274/K274=ROUND(X274/K274,0),TRUE,FALSE))),FALSE)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5">
      <formula1>IF(AK275&gt;0,OR(X275=0,AND(IF(X275-AK275&gt;=0,TRUE,FALSE),X275&gt;0,IF(X275/K275=ROUND(X275/K275,0),TRUE,FALSE))),FALSE)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6">
      <formula1>IF(AK276&gt;0,OR(X276=0,AND(IF(X276-AK276&gt;=0,TRUE,FALSE),X276&gt;0,IF(X276/K276=ROUND(X276/K276,0),TRUE,FALSE))),FALSE)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7">
      <formula1>IF(AK277&gt;0,OR(X277=0,AND(IF(X277-AK277&gt;=0,TRUE,FALSE),X277&gt;0,IF(X277/K277=ROUND(X277/K277,0),TRUE,FALSE))),FALSE)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">
      <formula1>IF(AK278&gt;0,OR(X278=0,AND(IF(X278-AK278&gt;=0,TRUE,FALSE),X278&gt;0,IF(X278/K278=ROUND(X278/K278,0),TRUE,FALSE))),FALSE)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9">
      <formula1>IF(AK279&gt;0,OR(X279=0,AND(IF(X279-AK279&gt;=0,TRUE,FALSE),X279&gt;0,IF(X279/K279=ROUND(X279/K279,0),TRUE,FALSE))),FALSE)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1">
      <formula1>IF(AK281&gt;0,OR(X281=0,AND(IF(X281-AK281&gt;=0,TRUE,FALSE),X281&gt;0)),FALSE)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9"/>
    </row>
    <row r="3" spans="2:8" x14ac:dyDescent="0.2">
      <c r="B3" s="53" t="s">
        <v>480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482</v>
      </c>
      <c r="D6" s="53" t="s">
        <v>483</v>
      </c>
      <c r="E6" s="53" t="s">
        <v>46</v>
      </c>
    </row>
    <row r="8" spans="2:8" x14ac:dyDescent="0.2">
      <c r="B8" s="53" t="s">
        <v>79</v>
      </c>
      <c r="C8" s="53" t="s">
        <v>482</v>
      </c>
      <c r="D8" s="53" t="s">
        <v>46</v>
      </c>
      <c r="E8" s="53" t="s">
        <v>46</v>
      </c>
    </row>
    <row r="10" spans="2:8" x14ac:dyDescent="0.2">
      <c r="B10" s="53" t="s">
        <v>484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489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494</v>
      </c>
      <c r="C20" s="53" t="s">
        <v>46</v>
      </c>
      <c r="D20" s="53" t="s">
        <v>46</v>
      </c>
      <c r="E20" s="53" t="s">
        <v>46</v>
      </c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506</vt:i4>
      </vt:variant>
    </vt:vector>
  </HeadingPairs>
  <TitlesOfParts>
    <vt:vector size="5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2024-10-28T13:27:21Z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