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E6A2DAC-A774-4027-B40C-70DA719C15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W289" i="2"/>
  <c r="W288" i="2"/>
  <c r="BN287" i="2"/>
  <c r="BL287" i="2"/>
  <c r="Y287" i="2"/>
  <c r="X287" i="2"/>
  <c r="BO287" i="2" s="1"/>
  <c r="BN286" i="2"/>
  <c r="BM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M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M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BN275" i="2"/>
  <c r="BL275" i="2"/>
  <c r="Y275" i="2"/>
  <c r="X275" i="2"/>
  <c r="BO275" i="2" s="1"/>
  <c r="BN274" i="2"/>
  <c r="BM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BO272" i="2" s="1"/>
  <c r="BN271" i="2"/>
  <c r="BL271" i="2"/>
  <c r="Y271" i="2"/>
  <c r="X271" i="2"/>
  <c r="BO271" i="2" s="1"/>
  <c r="BN270" i="2"/>
  <c r="BM270" i="2"/>
  <c r="BL270" i="2"/>
  <c r="Y270" i="2"/>
  <c r="X270" i="2"/>
  <c r="BO270" i="2" s="1"/>
  <c r="O270" i="2"/>
  <c r="BN269" i="2"/>
  <c r="BL269" i="2"/>
  <c r="Y269" i="2"/>
  <c r="X269" i="2"/>
  <c r="BO269" i="2" s="1"/>
  <c r="BN268" i="2"/>
  <c r="BL268" i="2"/>
  <c r="Y268" i="2"/>
  <c r="X268" i="2"/>
  <c r="BO268" i="2" s="1"/>
  <c r="BN267" i="2"/>
  <c r="BL267" i="2"/>
  <c r="Y267" i="2"/>
  <c r="Y288" i="2" s="1"/>
  <c r="X267" i="2"/>
  <c r="X288" i="2" s="1"/>
  <c r="W265" i="2"/>
  <c r="W264" i="2"/>
  <c r="BN263" i="2"/>
  <c r="BL263" i="2"/>
  <c r="Y263" i="2"/>
  <c r="X263" i="2"/>
  <c r="BO263" i="2" s="1"/>
  <c r="O263" i="2"/>
  <c r="BO262" i="2"/>
  <c r="BN262" i="2"/>
  <c r="BM262" i="2"/>
  <c r="BL262" i="2"/>
  <c r="Y262" i="2"/>
  <c r="X262" i="2"/>
  <c r="BO261" i="2"/>
  <c r="BN261" i="2"/>
  <c r="BM261" i="2"/>
  <c r="BL261" i="2"/>
  <c r="Y261" i="2"/>
  <c r="X261" i="2"/>
  <c r="O261" i="2"/>
  <c r="BN260" i="2"/>
  <c r="BL260" i="2"/>
  <c r="Y260" i="2"/>
  <c r="Y264" i="2" s="1"/>
  <c r="X260" i="2"/>
  <c r="W258" i="2"/>
  <c r="W257" i="2"/>
  <c r="BN256" i="2"/>
  <c r="BL256" i="2"/>
  <c r="Y256" i="2"/>
  <c r="X256" i="2"/>
  <c r="BO256" i="2" s="1"/>
  <c r="BN255" i="2"/>
  <c r="BL255" i="2"/>
  <c r="Y255" i="2"/>
  <c r="Y257" i="2" s="1"/>
  <c r="X255" i="2"/>
  <c r="X258" i="2" s="1"/>
  <c r="W253" i="2"/>
  <c r="W252" i="2"/>
  <c r="BN251" i="2"/>
  <c r="BL251" i="2"/>
  <c r="Y251" i="2"/>
  <c r="Y252" i="2" s="1"/>
  <c r="X251" i="2"/>
  <c r="X252" i="2" s="1"/>
  <c r="W248" i="2"/>
  <c r="X247" i="2"/>
  <c r="W247" i="2"/>
  <c r="BO246" i="2"/>
  <c r="BN246" i="2"/>
  <c r="BM246" i="2"/>
  <c r="BL246" i="2"/>
  <c r="Y246" i="2"/>
  <c r="X246" i="2"/>
  <c r="BO245" i="2"/>
  <c r="BN245" i="2"/>
  <c r="BM245" i="2"/>
  <c r="BL245" i="2"/>
  <c r="Y245" i="2"/>
  <c r="X245" i="2"/>
  <c r="BO244" i="2"/>
  <c r="BN244" i="2"/>
  <c r="BM244" i="2"/>
  <c r="BL244" i="2"/>
  <c r="Y244" i="2"/>
  <c r="X244" i="2"/>
  <c r="W240" i="2"/>
  <c r="W239" i="2"/>
  <c r="BN238" i="2"/>
  <c r="BL238" i="2"/>
  <c r="Y238" i="2"/>
  <c r="X238" i="2"/>
  <c r="BO238" i="2" s="1"/>
  <c r="BN237" i="2"/>
  <c r="BL237" i="2"/>
  <c r="Y237" i="2"/>
  <c r="Y239" i="2" s="1"/>
  <c r="X237" i="2"/>
  <c r="BO237" i="2" s="1"/>
  <c r="O237" i="2"/>
  <c r="W234" i="2"/>
  <c r="W233" i="2"/>
  <c r="BN232" i="2"/>
  <c r="BL232" i="2"/>
  <c r="Y232" i="2"/>
  <c r="Y233" i="2" s="1"/>
  <c r="X232" i="2"/>
  <c r="X234" i="2" s="1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X227" i="2" s="1"/>
  <c r="X222" i="2"/>
  <c r="W222" i="2"/>
  <c r="X221" i="2"/>
  <c r="W221" i="2"/>
  <c r="BO220" i="2"/>
  <c r="BN220" i="2"/>
  <c r="BM220" i="2"/>
  <c r="BL220" i="2"/>
  <c r="Y220" i="2"/>
  <c r="Y221" i="2" s="1"/>
  <c r="X220" i="2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O212" i="2"/>
  <c r="BN212" i="2"/>
  <c r="BM212" i="2"/>
  <c r="BL212" i="2"/>
  <c r="Y212" i="2"/>
  <c r="Y216" i="2" s="1"/>
  <c r="X212" i="2"/>
  <c r="O212" i="2"/>
  <c r="W209" i="2"/>
  <c r="W208" i="2"/>
  <c r="BN207" i="2"/>
  <c r="BL207" i="2"/>
  <c r="Y207" i="2"/>
  <c r="X207" i="2"/>
  <c r="O207" i="2"/>
  <c r="BO206" i="2"/>
  <c r="BN206" i="2"/>
  <c r="BM206" i="2"/>
  <c r="BL206" i="2"/>
  <c r="Y206" i="2"/>
  <c r="X206" i="2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O197" i="2"/>
  <c r="BN196" i="2"/>
  <c r="BL196" i="2"/>
  <c r="Y196" i="2"/>
  <c r="X196" i="2"/>
  <c r="BO196" i="2" s="1"/>
  <c r="O196" i="2"/>
  <c r="BO195" i="2"/>
  <c r="BN195" i="2"/>
  <c r="BM195" i="2"/>
  <c r="BL195" i="2"/>
  <c r="Y195" i="2"/>
  <c r="Y198" i="2" s="1"/>
  <c r="X195" i="2"/>
  <c r="O195" i="2"/>
  <c r="W192" i="2"/>
  <c r="W191" i="2"/>
  <c r="BN190" i="2"/>
  <c r="BL190" i="2"/>
  <c r="Y190" i="2"/>
  <c r="Y191" i="2" s="1"/>
  <c r="X190" i="2"/>
  <c r="O190" i="2"/>
  <c r="X186" i="2"/>
  <c r="W186" i="2"/>
  <c r="X185" i="2"/>
  <c r="W185" i="2"/>
  <c r="BO184" i="2"/>
  <c r="BN184" i="2"/>
  <c r="BM184" i="2"/>
  <c r="BL184" i="2"/>
  <c r="Y184" i="2"/>
  <c r="Y185" i="2" s="1"/>
  <c r="X184" i="2"/>
  <c r="O184" i="2"/>
  <c r="W181" i="2"/>
  <c r="W180" i="2"/>
  <c r="BN179" i="2"/>
  <c r="BL179" i="2"/>
  <c r="Y179" i="2"/>
  <c r="Y180" i="2" s="1"/>
  <c r="X179" i="2"/>
  <c r="O179" i="2"/>
  <c r="X176" i="2"/>
  <c r="W176" i="2"/>
  <c r="X175" i="2"/>
  <c r="W175" i="2"/>
  <c r="BO174" i="2"/>
  <c r="BN174" i="2"/>
  <c r="BM174" i="2"/>
  <c r="BL174" i="2"/>
  <c r="Y174" i="2"/>
  <c r="Y175" i="2" s="1"/>
  <c r="X174" i="2"/>
  <c r="O174" i="2"/>
  <c r="W171" i="2"/>
  <c r="W170" i="2"/>
  <c r="BN169" i="2"/>
  <c r="BL169" i="2"/>
  <c r="Y169" i="2"/>
  <c r="X169" i="2"/>
  <c r="O169" i="2"/>
  <c r="BN168" i="2"/>
  <c r="BL168" i="2"/>
  <c r="Y168" i="2"/>
  <c r="Y170" i="2" s="1"/>
  <c r="X168" i="2"/>
  <c r="O168" i="2"/>
  <c r="W164" i="2"/>
  <c r="W163" i="2"/>
  <c r="BN162" i="2"/>
  <c r="BL162" i="2"/>
  <c r="Y162" i="2"/>
  <c r="X162" i="2"/>
  <c r="BO162" i="2" s="1"/>
  <c r="O162" i="2"/>
  <c r="BN161" i="2"/>
  <c r="BL161" i="2"/>
  <c r="Y161" i="2"/>
  <c r="X161" i="2"/>
  <c r="O161" i="2"/>
  <c r="W159" i="2"/>
  <c r="W158" i="2"/>
  <c r="BO157" i="2"/>
  <c r="BN157" i="2"/>
  <c r="BM157" i="2"/>
  <c r="BL157" i="2"/>
  <c r="Y157" i="2"/>
  <c r="X157" i="2"/>
  <c r="BN156" i="2"/>
  <c r="BL156" i="2"/>
  <c r="Y156" i="2"/>
  <c r="X156" i="2"/>
  <c r="BO156" i="2" s="1"/>
  <c r="O156" i="2"/>
  <c r="BN155" i="2"/>
  <c r="BL155" i="2"/>
  <c r="Y155" i="2"/>
  <c r="X155" i="2"/>
  <c r="BM155" i="2" s="1"/>
  <c r="BN154" i="2"/>
  <c r="BL154" i="2"/>
  <c r="Y154" i="2"/>
  <c r="X154" i="2"/>
  <c r="X159" i="2" s="1"/>
  <c r="W151" i="2"/>
  <c r="W150" i="2"/>
  <c r="BN149" i="2"/>
  <c r="BL149" i="2"/>
  <c r="Y149" i="2"/>
  <c r="Y150" i="2" s="1"/>
  <c r="X149" i="2"/>
  <c r="X150" i="2" s="1"/>
  <c r="O149" i="2"/>
  <c r="W146" i="2"/>
  <c r="W145" i="2"/>
  <c r="BN144" i="2"/>
  <c r="BL144" i="2"/>
  <c r="Y144" i="2"/>
  <c r="Y145" i="2" s="1"/>
  <c r="X144" i="2"/>
  <c r="X145" i="2" s="1"/>
  <c r="W140" i="2"/>
  <c r="W139" i="2"/>
  <c r="BN138" i="2"/>
  <c r="BL138" i="2"/>
  <c r="Y138" i="2"/>
  <c r="Y139" i="2" s="1"/>
  <c r="X138" i="2"/>
  <c r="O138" i="2"/>
  <c r="W135" i="2"/>
  <c r="W134" i="2"/>
  <c r="BN133" i="2"/>
  <c r="BL133" i="2"/>
  <c r="Y133" i="2"/>
  <c r="X133" i="2"/>
  <c r="BO133" i="2" s="1"/>
  <c r="O133" i="2"/>
  <c r="BO132" i="2"/>
  <c r="BN132" i="2"/>
  <c r="BM132" i="2"/>
  <c r="BL132" i="2"/>
  <c r="Y132" i="2"/>
  <c r="Y134" i="2" s="1"/>
  <c r="X132" i="2"/>
  <c r="O132" i="2"/>
  <c r="W129" i="2"/>
  <c r="X128" i="2"/>
  <c r="W128" i="2"/>
  <c r="BO127" i="2"/>
  <c r="BN127" i="2"/>
  <c r="BM127" i="2"/>
  <c r="BL127" i="2"/>
  <c r="Y127" i="2"/>
  <c r="Y128" i="2" s="1"/>
  <c r="X127" i="2"/>
  <c r="X129" i="2" s="1"/>
  <c r="O127" i="2"/>
  <c r="W124" i="2"/>
  <c r="W123" i="2"/>
  <c r="BN122" i="2"/>
  <c r="BL122" i="2"/>
  <c r="Y122" i="2"/>
  <c r="X122" i="2"/>
  <c r="O122" i="2"/>
  <c r="BN121" i="2"/>
  <c r="BL121" i="2"/>
  <c r="Y121" i="2"/>
  <c r="X121" i="2"/>
  <c r="BO121" i="2" s="1"/>
  <c r="O121" i="2"/>
  <c r="BN120" i="2"/>
  <c r="BL120" i="2"/>
  <c r="Y120" i="2"/>
  <c r="X120" i="2"/>
  <c r="O120" i="2"/>
  <c r="W117" i="2"/>
  <c r="W116" i="2"/>
  <c r="BN115" i="2"/>
  <c r="BL115" i="2"/>
  <c r="Y115" i="2"/>
  <c r="X115" i="2"/>
  <c r="O115" i="2"/>
  <c r="BN114" i="2"/>
  <c r="BL114" i="2"/>
  <c r="Y114" i="2"/>
  <c r="Y116" i="2" s="1"/>
  <c r="X114" i="2"/>
  <c r="W111" i="2"/>
  <c r="W110" i="2"/>
  <c r="BN109" i="2"/>
  <c r="BL109" i="2"/>
  <c r="Y109" i="2"/>
  <c r="X109" i="2"/>
  <c r="X110" i="2" s="1"/>
  <c r="O109" i="2"/>
  <c r="BN108" i="2"/>
  <c r="BL108" i="2"/>
  <c r="Y108" i="2"/>
  <c r="X108" i="2"/>
  <c r="O108" i="2"/>
  <c r="W105" i="2"/>
  <c r="W104" i="2"/>
  <c r="BN103" i="2"/>
  <c r="BL103" i="2"/>
  <c r="Y103" i="2"/>
  <c r="X103" i="2"/>
  <c r="BO103" i="2" s="1"/>
  <c r="O103" i="2"/>
  <c r="BO102" i="2"/>
  <c r="BN102" i="2"/>
  <c r="BM102" i="2"/>
  <c r="BL102" i="2"/>
  <c r="Y102" i="2"/>
  <c r="X102" i="2"/>
  <c r="O102" i="2"/>
  <c r="BN101" i="2"/>
  <c r="BL101" i="2"/>
  <c r="Y101" i="2"/>
  <c r="X101" i="2"/>
  <c r="BO101" i="2" s="1"/>
  <c r="O101" i="2"/>
  <c r="BO100" i="2"/>
  <c r="BN100" i="2"/>
  <c r="BM100" i="2"/>
  <c r="BL100" i="2"/>
  <c r="Y100" i="2"/>
  <c r="Y104" i="2" s="1"/>
  <c r="X100" i="2"/>
  <c r="O100" i="2"/>
  <c r="BN99" i="2"/>
  <c r="BL99" i="2"/>
  <c r="Y99" i="2"/>
  <c r="X99" i="2"/>
  <c r="O99" i="2"/>
  <c r="W96" i="2"/>
  <c r="W95" i="2"/>
  <c r="BN94" i="2"/>
  <c r="BL94" i="2"/>
  <c r="Y94" i="2"/>
  <c r="X94" i="2"/>
  <c r="BO94" i="2" s="1"/>
  <c r="O94" i="2"/>
  <c r="BN93" i="2"/>
  <c r="BL93" i="2"/>
  <c r="Y93" i="2"/>
  <c r="X93" i="2"/>
  <c r="O93" i="2"/>
  <c r="BN92" i="2"/>
  <c r="BL92" i="2"/>
  <c r="Y92" i="2"/>
  <c r="X92" i="2"/>
  <c r="O92" i="2"/>
  <c r="W89" i="2"/>
  <c r="W88" i="2"/>
  <c r="BN87" i="2"/>
  <c r="BL87" i="2"/>
  <c r="Y87" i="2"/>
  <c r="X87" i="2"/>
  <c r="O87" i="2"/>
  <c r="BO86" i="2"/>
  <c r="BN86" i="2"/>
  <c r="BM86" i="2"/>
  <c r="BL86" i="2"/>
  <c r="Y86" i="2"/>
  <c r="X86" i="2"/>
  <c r="O86" i="2"/>
  <c r="BN85" i="2"/>
  <c r="BL85" i="2"/>
  <c r="Y85" i="2"/>
  <c r="X85" i="2"/>
  <c r="O85" i="2"/>
  <c r="BN84" i="2"/>
  <c r="BL84" i="2"/>
  <c r="Y84" i="2"/>
  <c r="X84" i="2"/>
  <c r="BO84" i="2" s="1"/>
  <c r="O84" i="2"/>
  <c r="BN83" i="2"/>
  <c r="BL83" i="2"/>
  <c r="Y83" i="2"/>
  <c r="X83" i="2"/>
  <c r="BM83" i="2" s="1"/>
  <c r="O83" i="2"/>
  <c r="BN82" i="2"/>
  <c r="BL82" i="2"/>
  <c r="Y82" i="2"/>
  <c r="X82" i="2"/>
  <c r="O82" i="2"/>
  <c r="W79" i="2"/>
  <c r="W78" i="2"/>
  <c r="BN77" i="2"/>
  <c r="BL77" i="2"/>
  <c r="Y77" i="2"/>
  <c r="Y78" i="2" s="1"/>
  <c r="X77" i="2"/>
  <c r="O77" i="2"/>
  <c r="BN76" i="2"/>
  <c r="BL76" i="2"/>
  <c r="Y76" i="2"/>
  <c r="X76" i="2"/>
  <c r="X79" i="2" s="1"/>
  <c r="O76" i="2"/>
  <c r="W73" i="2"/>
  <c r="Y72" i="2"/>
  <c r="W72" i="2"/>
  <c r="BN71" i="2"/>
  <c r="BL71" i="2"/>
  <c r="Y71" i="2"/>
  <c r="X71" i="2"/>
  <c r="O71" i="2"/>
  <c r="X68" i="2"/>
  <c r="W68" i="2"/>
  <c r="Y67" i="2"/>
  <c r="W67" i="2"/>
  <c r="BN66" i="2"/>
  <c r="BL66" i="2"/>
  <c r="Y66" i="2"/>
  <c r="X66" i="2"/>
  <c r="BO66" i="2" s="1"/>
  <c r="O66" i="2"/>
  <c r="BO65" i="2"/>
  <c r="BN65" i="2"/>
  <c r="BM65" i="2"/>
  <c r="BL65" i="2"/>
  <c r="Y65" i="2"/>
  <c r="X65" i="2"/>
  <c r="X67" i="2" s="1"/>
  <c r="O65" i="2"/>
  <c r="W62" i="2"/>
  <c r="W61" i="2"/>
  <c r="BN60" i="2"/>
  <c r="BL60" i="2"/>
  <c r="Y60" i="2"/>
  <c r="X60" i="2"/>
  <c r="O60" i="2"/>
  <c r="BN59" i="2"/>
  <c r="BL59" i="2"/>
  <c r="Y59" i="2"/>
  <c r="X59" i="2"/>
  <c r="BO59" i="2" s="1"/>
  <c r="O59" i="2"/>
  <c r="BN58" i="2"/>
  <c r="BL58" i="2"/>
  <c r="Y58" i="2"/>
  <c r="X58" i="2"/>
  <c r="O58" i="2"/>
  <c r="BN57" i="2"/>
  <c r="BL57" i="2"/>
  <c r="Y57" i="2"/>
  <c r="X57" i="2"/>
  <c r="BO57" i="2" s="1"/>
  <c r="O57" i="2"/>
  <c r="BO56" i="2"/>
  <c r="BN56" i="2"/>
  <c r="BM56" i="2"/>
  <c r="BL56" i="2"/>
  <c r="Y56" i="2"/>
  <c r="X56" i="2"/>
  <c r="O56" i="2"/>
  <c r="BN55" i="2"/>
  <c r="BM55" i="2"/>
  <c r="BL55" i="2"/>
  <c r="Y55" i="2"/>
  <c r="X55" i="2"/>
  <c r="BO55" i="2" s="1"/>
  <c r="O55" i="2"/>
  <c r="BN54" i="2"/>
  <c r="BL54" i="2"/>
  <c r="Y54" i="2"/>
  <c r="X54" i="2"/>
  <c r="X62" i="2" s="1"/>
  <c r="O54" i="2"/>
  <c r="W51" i="2"/>
  <c r="W50" i="2"/>
  <c r="BN49" i="2"/>
  <c r="BL49" i="2"/>
  <c r="Y49" i="2"/>
  <c r="X49" i="2"/>
  <c r="BO49" i="2" s="1"/>
  <c r="O49" i="2"/>
  <c r="BO48" i="2"/>
  <c r="BN48" i="2"/>
  <c r="BM48" i="2"/>
  <c r="BL48" i="2"/>
  <c r="Y48" i="2"/>
  <c r="X48" i="2"/>
  <c r="O48" i="2"/>
  <c r="BN47" i="2"/>
  <c r="BL47" i="2"/>
  <c r="Y47" i="2"/>
  <c r="X47" i="2"/>
  <c r="BO47" i="2" s="1"/>
  <c r="O47" i="2"/>
  <c r="BN46" i="2"/>
  <c r="BL46" i="2"/>
  <c r="Y46" i="2"/>
  <c r="X46" i="2"/>
  <c r="BM46" i="2" s="1"/>
  <c r="O46" i="2"/>
  <c r="BN45" i="2"/>
  <c r="BL45" i="2"/>
  <c r="Y45" i="2"/>
  <c r="X45" i="2"/>
  <c r="BO45" i="2" s="1"/>
  <c r="O45" i="2"/>
  <c r="BN44" i="2"/>
  <c r="BL44" i="2"/>
  <c r="Y44" i="2"/>
  <c r="Y50" i="2" s="1"/>
  <c r="X44" i="2"/>
  <c r="X50" i="2" s="1"/>
  <c r="O44" i="2"/>
  <c r="W41" i="2"/>
  <c r="W40" i="2"/>
  <c r="BN39" i="2"/>
  <c r="BL39" i="2"/>
  <c r="Y39" i="2"/>
  <c r="X39" i="2"/>
  <c r="BO39" i="2" s="1"/>
  <c r="O39" i="2"/>
  <c r="BN38" i="2"/>
  <c r="BL38" i="2"/>
  <c r="Y38" i="2"/>
  <c r="X38" i="2"/>
  <c r="BO38" i="2" s="1"/>
  <c r="O38" i="2"/>
  <c r="BN37" i="2"/>
  <c r="BL37" i="2"/>
  <c r="Y37" i="2"/>
  <c r="X37" i="2"/>
  <c r="BO37" i="2" s="1"/>
  <c r="BO36" i="2"/>
  <c r="BN36" i="2"/>
  <c r="BM36" i="2"/>
  <c r="BL36" i="2"/>
  <c r="Y36" i="2"/>
  <c r="Y40" i="2" s="1"/>
  <c r="X36" i="2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O30" i="2" s="1"/>
  <c r="O30" i="2"/>
  <c r="BN29" i="2"/>
  <c r="BL29" i="2"/>
  <c r="Y29" i="2"/>
  <c r="X29" i="2"/>
  <c r="BM29" i="2" s="1"/>
  <c r="O29" i="2"/>
  <c r="BN28" i="2"/>
  <c r="BL28" i="2"/>
  <c r="Y28" i="2"/>
  <c r="X28" i="2"/>
  <c r="X33" i="2" s="1"/>
  <c r="O28" i="2"/>
  <c r="W24" i="2"/>
  <c r="W290" i="2" s="1"/>
  <c r="W23" i="2"/>
  <c r="BN22" i="2"/>
  <c r="W292" i="2" s="1"/>
  <c r="BL22" i="2"/>
  <c r="Y22" i="2"/>
  <c r="Y23" i="2" s="1"/>
  <c r="X22" i="2"/>
  <c r="X24" i="2" s="1"/>
  <c r="O22" i="2"/>
  <c r="H10" i="2"/>
  <c r="A9" i="2"/>
  <c r="A10" i="2" s="1"/>
  <c r="D7" i="2"/>
  <c r="P6" i="2"/>
  <c r="O2" i="2"/>
  <c r="F9" i="2" l="1"/>
  <c r="F10" i="2"/>
  <c r="X40" i="2"/>
  <c r="BO46" i="2"/>
  <c r="BO71" i="2"/>
  <c r="X72" i="2"/>
  <c r="BO85" i="2"/>
  <c r="BM85" i="2"/>
  <c r="BO87" i="2"/>
  <c r="BM87" i="2"/>
  <c r="BO93" i="2"/>
  <c r="BM93" i="2"/>
  <c r="BO99" i="2"/>
  <c r="X104" i="2"/>
  <c r="BO115" i="2"/>
  <c r="BM115" i="2"/>
  <c r="X163" i="2"/>
  <c r="X164" i="2"/>
  <c r="BO161" i="2"/>
  <c r="BM161" i="2"/>
  <c r="BO205" i="2"/>
  <c r="BM205" i="2"/>
  <c r="BO207" i="2"/>
  <c r="BM207" i="2"/>
  <c r="J9" i="2"/>
  <c r="W291" i="2"/>
  <c r="W294" i="2"/>
  <c r="Y32" i="2"/>
  <c r="BO29" i="2"/>
  <c r="BM31" i="2"/>
  <c r="BM38" i="2"/>
  <c r="BM49" i="2"/>
  <c r="Y61" i="2"/>
  <c r="BM54" i="2"/>
  <c r="BO54" i="2"/>
  <c r="BO58" i="2"/>
  <c r="BM58" i="2"/>
  <c r="BO60" i="2"/>
  <c r="BM60" i="2"/>
  <c r="X73" i="2"/>
  <c r="X89" i="2"/>
  <c r="X96" i="2"/>
  <c r="BM92" i="2"/>
  <c r="X117" i="2"/>
  <c r="X116" i="2"/>
  <c r="BM114" i="2"/>
  <c r="X124" i="2"/>
  <c r="BO120" i="2"/>
  <c r="BM120" i="2"/>
  <c r="BO122" i="2"/>
  <c r="BM122" i="2"/>
  <c r="X135" i="2"/>
  <c r="X139" i="2"/>
  <c r="X140" i="2"/>
  <c r="X146" i="2"/>
  <c r="X151" i="2"/>
  <c r="Y158" i="2"/>
  <c r="BO169" i="2"/>
  <c r="BM169" i="2"/>
  <c r="X181" i="2"/>
  <c r="X180" i="2"/>
  <c r="BO179" i="2"/>
  <c r="BM179" i="2"/>
  <c r="X192" i="2"/>
  <c r="X191" i="2"/>
  <c r="BO190" i="2"/>
  <c r="BM190" i="2"/>
  <c r="X209" i="2"/>
  <c r="X78" i="2"/>
  <c r="Y88" i="2"/>
  <c r="BO83" i="2"/>
  <c r="Y95" i="2"/>
  <c r="X111" i="2"/>
  <c r="Y110" i="2"/>
  <c r="Y123" i="2"/>
  <c r="X134" i="2"/>
  <c r="BO155" i="2"/>
  <c r="Y163" i="2"/>
  <c r="X171" i="2"/>
  <c r="X199" i="2"/>
  <c r="X198" i="2"/>
  <c r="Y208" i="2"/>
  <c r="BO203" i="2"/>
  <c r="X217" i="2"/>
  <c r="BM213" i="2"/>
  <c r="BM215" i="2"/>
  <c r="BO225" i="2"/>
  <c r="X228" i="2"/>
  <c r="X248" i="2"/>
  <c r="X253" i="2"/>
  <c r="BM255" i="2"/>
  <c r="BO255" i="2"/>
  <c r="BM256" i="2"/>
  <c r="X257" i="2"/>
  <c r="X264" i="2"/>
  <c r="BO260" i="2"/>
  <c r="X265" i="2"/>
  <c r="BM267" i="2"/>
  <c r="BO267" i="2"/>
  <c r="BM268" i="2"/>
  <c r="BM269" i="2"/>
  <c r="BM272" i="2"/>
  <c r="BM276" i="2"/>
  <c r="BM280" i="2"/>
  <c r="BM284" i="2"/>
  <c r="Y227" i="2"/>
  <c r="Y247" i="2"/>
  <c r="Y295" i="2"/>
  <c r="W293" i="2"/>
  <c r="X51" i="2"/>
  <c r="BM22" i="2"/>
  <c r="BM28" i="2"/>
  <c r="X41" i="2"/>
  <c r="BM45" i="2"/>
  <c r="BM77" i="2"/>
  <c r="BM82" i="2"/>
  <c r="X105" i="2"/>
  <c r="BM109" i="2"/>
  <c r="X123" i="2"/>
  <c r="X158" i="2"/>
  <c r="BM197" i="2"/>
  <c r="BM202" i="2"/>
  <c r="X216" i="2"/>
  <c r="X289" i="2"/>
  <c r="X32" i="2"/>
  <c r="BM57" i="2"/>
  <c r="BO92" i="2"/>
  <c r="BM94" i="2"/>
  <c r="BM99" i="2"/>
  <c r="BO114" i="2"/>
  <c r="BM121" i="2"/>
  <c r="BM154" i="2"/>
  <c r="BM214" i="2"/>
  <c r="BM232" i="2"/>
  <c r="BM237" i="2"/>
  <c r="X239" i="2"/>
  <c r="BO22" i="2"/>
  <c r="BO28" i="2"/>
  <c r="BM30" i="2"/>
  <c r="BM47" i="2"/>
  <c r="X61" i="2"/>
  <c r="BO77" i="2"/>
  <c r="BO82" i="2"/>
  <c r="BM84" i="2"/>
  <c r="BO109" i="2"/>
  <c r="BM144" i="2"/>
  <c r="BM149" i="2"/>
  <c r="BM156" i="2"/>
  <c r="X170" i="2"/>
  <c r="BO197" i="2"/>
  <c r="BO202" i="2"/>
  <c r="BM204" i="2"/>
  <c r="BM226" i="2"/>
  <c r="X240" i="2"/>
  <c r="H9" i="2"/>
  <c r="BM37" i="2"/>
  <c r="BM59" i="2"/>
  <c r="X88" i="2"/>
  <c r="BM101" i="2"/>
  <c r="BM133" i="2"/>
  <c r="BM138" i="2"/>
  <c r="BO154" i="2"/>
  <c r="BM162" i="2"/>
  <c r="BM168" i="2"/>
  <c r="X208" i="2"/>
  <c r="BO232" i="2"/>
  <c r="X23" i="2"/>
  <c r="BO144" i="2"/>
  <c r="BO149" i="2"/>
  <c r="BM39" i="2"/>
  <c r="BM44" i="2"/>
  <c r="BM66" i="2"/>
  <c r="BM71" i="2"/>
  <c r="BM76" i="2"/>
  <c r="X95" i="2"/>
  <c r="BM103" i="2"/>
  <c r="BM108" i="2"/>
  <c r="BO138" i="2"/>
  <c r="BO168" i="2"/>
  <c r="BM196" i="2"/>
  <c r="X233" i="2"/>
  <c r="BM251" i="2"/>
  <c r="BM263" i="2"/>
  <c r="BM271" i="2"/>
  <c r="BM273" i="2"/>
  <c r="BM275" i="2"/>
  <c r="BM277" i="2"/>
  <c r="BM279" i="2"/>
  <c r="BM281" i="2"/>
  <c r="BM283" i="2"/>
  <c r="BM285" i="2"/>
  <c r="BM287" i="2"/>
  <c r="BO44" i="2"/>
  <c r="BO76" i="2"/>
  <c r="BO108" i="2"/>
  <c r="BM225" i="2"/>
  <c r="BM238" i="2"/>
  <c r="BO251" i="2"/>
  <c r="BM260" i="2"/>
  <c r="X290" i="2" l="1"/>
  <c r="X291" i="2"/>
  <c r="X292" i="2"/>
  <c r="X294" i="2"/>
  <c r="X293" i="2" l="1"/>
  <c r="C303" i="2" l="1"/>
  <c r="B303" i="2"/>
  <c r="A303" i="2"/>
</calcChain>
</file>

<file path=xl/sharedStrings.xml><?xml version="1.0" encoding="utf-8"?>
<sst xmlns="http://schemas.openxmlformats.org/spreadsheetml/2006/main" count="1642" uniqueCount="424">
  <si>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</si>
  <si>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</si>
  <si>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</si>
  <si>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</si>
  <si>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</si>
  <si>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</si>
  <si>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</si>
  <si>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</si>
  <si>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</si>
  <si>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</si>
  <si>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</si>
  <si>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</si>
  <si>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</si>
  <si>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</si>
  <si>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</si>
  <si>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</si>
  <si>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</si>
  <si>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</si>
  <si>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</si>
  <si>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</si>
  <si>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</si>
  <si>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</si>
  <si>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</si>
  <si>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</si>
  <si>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</si>
  <si>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</si>
  <si>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</si>
  <si>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</si>
  <si>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</si>
  <si>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</si>
  <si>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</si>
  <si>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</si>
  <si>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</si>
  <si>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</si>
  <si>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</si>
  <si>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</si>
  <si>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</si>
  <si>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</si>
  <si>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</si>
  <si>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</si>
  <si>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</si>
  <si>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</si>
  <si>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</si>
  <si>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</si>
  <si>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</si>
  <si>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</si>
  <si>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</si>
  <si>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</si>
  <si>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</si>
  <si>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</si>
  <si>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</si>
  <si>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</si>
  <si>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</si>
  <si>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</si>
  <si>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</si>
  <si>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</si>
  <si>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</si>
  <si>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</si>
  <si>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</si>
  <si>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</si>
  <si>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</si>
  <si>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</si>
  <si>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</si>
  <si>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</si>
  <si>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</si>
  <si>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</si>
  <si>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</si>
  <si>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</si>
  <si>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</si>
  <si>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</si>
  <si>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</si>
  <si>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</si>
  <si>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11.07.2024</t>
  </si>
  <si>
    <t>10.07.2024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</si>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</sst>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0" t="s">
        <v>29</v>
      </c>
      <c r="E1" s="200"/>
      <c r="F1" s="200"/>
      <c r="G1" s="14" t="s">
        <v>71</v>
      </c>
      <c r="H1" s="200" t="s">
        <v>50</v>
      </c>
      <c r="I1" s="200"/>
      <c r="J1" s="200"/>
      <c r="K1" s="200"/>
      <c r="L1" s="200"/>
      <c r="M1" s="200"/>
      <c r="N1" s="200"/>
      <c r="O1" s="200"/>
      <c r="P1" s="200"/>
      <c r="Q1" s="201" t="s">
        <v>72</v>
      </c>
      <c r="R1" s="202"/>
      <c r="S1" s="20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3"/>
      <c r="P3" s="203"/>
      <c r="Q3" s="203"/>
      <c r="R3" s="203"/>
      <c r="S3" s="203"/>
      <c r="T3" s="203"/>
      <c r="U3" s="203"/>
      <c r="V3" s="20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4" t="s">
        <v>8</v>
      </c>
      <c r="B5" s="204"/>
      <c r="C5" s="204"/>
      <c r="D5" s="205"/>
      <c r="E5" s="205"/>
      <c r="F5" s="206" t="s">
        <v>14</v>
      </c>
      <c r="G5" s="206"/>
      <c r="H5" s="205"/>
      <c r="I5" s="205"/>
      <c r="J5" s="205"/>
      <c r="K5" s="205"/>
      <c r="L5" s="205"/>
      <c r="M5" s="76"/>
      <c r="O5" s="27" t="s">
        <v>4</v>
      </c>
      <c r="P5" s="207">
        <v>45487</v>
      </c>
      <c r="Q5" s="207"/>
      <c r="S5" s="208" t="s">
        <v>3</v>
      </c>
      <c r="T5" s="209"/>
      <c r="U5" s="210" t="s">
        <v>410</v>
      </c>
      <c r="V5" s="211"/>
      <c r="AA5" s="60"/>
      <c r="AB5" s="60"/>
      <c r="AC5" s="60"/>
    </row>
    <row r="6" spans="1:30" s="17" customFormat="1" ht="24" customHeight="1" x14ac:dyDescent="0.2">
      <c r="A6" s="204" t="s">
        <v>1</v>
      </c>
      <c r="B6" s="204"/>
      <c r="C6" s="204"/>
      <c r="D6" s="212" t="s">
        <v>80</v>
      </c>
      <c r="E6" s="212"/>
      <c r="F6" s="212"/>
      <c r="G6" s="212"/>
      <c r="H6" s="212"/>
      <c r="I6" s="212"/>
      <c r="J6" s="212"/>
      <c r="K6" s="212"/>
      <c r="L6" s="212"/>
      <c r="M6" s="77"/>
      <c r="O6" s="27" t="s">
        <v>30</v>
      </c>
      <c r="P6" s="213" t="str">
        <f>IF(P5=0," ",CHOOSE(WEEKDAY(P5,2),"Понедельник","Вторник","Среда","Четверг","Пятница","Суббота","Воскресенье"))</f>
        <v>Воскресенье</v>
      </c>
      <c r="Q6" s="213"/>
      <c r="S6" s="214" t="s">
        <v>5</v>
      </c>
      <c r="T6" s="215"/>
      <c r="U6" s="216" t="s">
        <v>74</v>
      </c>
      <c r="V6" s="21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2" t="str">
        <f>IFERROR(VLOOKUP(DeliveryAddress,Table,3,0),1)</f>
        <v>1</v>
      </c>
      <c r="E7" s="223"/>
      <c r="F7" s="223"/>
      <c r="G7" s="223"/>
      <c r="H7" s="223"/>
      <c r="I7" s="223"/>
      <c r="J7" s="223"/>
      <c r="K7" s="223"/>
      <c r="L7" s="224"/>
      <c r="M7" s="78"/>
      <c r="O7" s="29"/>
      <c r="P7" s="49"/>
      <c r="Q7" s="49"/>
      <c r="S7" s="214"/>
      <c r="T7" s="215"/>
      <c r="U7" s="218"/>
      <c r="V7" s="219"/>
      <c r="AA7" s="60"/>
      <c r="AB7" s="60"/>
      <c r="AC7" s="60"/>
    </row>
    <row r="8" spans="1:30" s="17" customFormat="1" ht="25.5" customHeight="1" x14ac:dyDescent="0.2">
      <c r="A8" s="225" t="s">
        <v>61</v>
      </c>
      <c r="B8" s="225"/>
      <c r="C8" s="225"/>
      <c r="D8" s="226" t="s">
        <v>81</v>
      </c>
      <c r="E8" s="226"/>
      <c r="F8" s="226"/>
      <c r="G8" s="226"/>
      <c r="H8" s="226"/>
      <c r="I8" s="226"/>
      <c r="J8" s="226"/>
      <c r="K8" s="226"/>
      <c r="L8" s="226"/>
      <c r="M8" s="79"/>
      <c r="O8" s="27" t="s">
        <v>11</v>
      </c>
      <c r="P8" s="227">
        <v>0.375</v>
      </c>
      <c r="Q8" s="227"/>
      <c r="S8" s="214"/>
      <c r="T8" s="215"/>
      <c r="U8" s="218"/>
      <c r="V8" s="219"/>
      <c r="AA8" s="60"/>
      <c r="AB8" s="60"/>
      <c r="AC8" s="60"/>
    </row>
    <row r="9" spans="1:30" s="17" customFormat="1" ht="39.950000000000003" customHeight="1" x14ac:dyDescent="0.2">
      <c r="A9" s="2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8"/>
      <c r="C9" s="228"/>
      <c r="D9" s="229" t="s">
        <v>49</v>
      </c>
      <c r="E9" s="230"/>
      <c r="F9" s="2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8"/>
      <c r="H9" s="231" t="str">
        <f>IF(AND($A$9="Тип доверенности/получателя при получении в адресе перегруза:",$D$9="Разовая доверенность"),"Введите ФИО","")</f>
        <v/>
      </c>
      <c r="I9" s="231"/>
      <c r="J9" s="2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1"/>
      <c r="L9" s="231"/>
      <c r="M9" s="74"/>
      <c r="O9" s="31" t="s">
        <v>15</v>
      </c>
      <c r="P9" s="232"/>
      <c r="Q9" s="232"/>
      <c r="S9" s="214"/>
      <c r="T9" s="215"/>
      <c r="U9" s="220"/>
      <c r="V9" s="22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8"/>
      <c r="C10" s="228"/>
      <c r="D10" s="229"/>
      <c r="E10" s="230"/>
      <c r="F10" s="2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8"/>
      <c r="H10" s="233" t="str">
        <f>IFERROR(VLOOKUP($D$10,Proxy,2,FALSE),"")</f>
        <v/>
      </c>
      <c r="I10" s="233"/>
      <c r="J10" s="233"/>
      <c r="K10" s="233"/>
      <c r="L10" s="233"/>
      <c r="M10" s="75"/>
      <c r="O10" s="31" t="s">
        <v>35</v>
      </c>
      <c r="P10" s="234"/>
      <c r="Q10" s="234"/>
      <c r="T10" s="29" t="s">
        <v>12</v>
      </c>
      <c r="U10" s="235" t="s">
        <v>75</v>
      </c>
      <c r="V10" s="23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7"/>
      <c r="Q11" s="237"/>
      <c r="T11" s="29" t="s">
        <v>31</v>
      </c>
      <c r="U11" s="238" t="s">
        <v>58</v>
      </c>
      <c r="V11" s="23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9" t="s">
        <v>76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80"/>
      <c r="O12" s="27" t="s">
        <v>33</v>
      </c>
      <c r="P12" s="227"/>
      <c r="Q12" s="227"/>
      <c r="R12" s="28"/>
      <c r="S12"/>
      <c r="T12" s="29" t="s">
        <v>49</v>
      </c>
      <c r="U12" s="240"/>
      <c r="V12" s="240"/>
      <c r="W12"/>
      <c r="AA12" s="60"/>
      <c r="AB12" s="60"/>
      <c r="AC12" s="60"/>
    </row>
    <row r="13" spans="1:30" s="17" customFormat="1" ht="23.25" customHeight="1" x14ac:dyDescent="0.2">
      <c r="A13" s="239" t="s">
        <v>77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80"/>
      <c r="N13" s="31"/>
      <c r="O13" s="31" t="s">
        <v>34</v>
      </c>
      <c r="P13" s="238"/>
      <c r="Q13" s="23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9" t="s">
        <v>78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1" t="s">
        <v>79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81"/>
      <c r="N15"/>
      <c r="O15" s="242" t="s">
        <v>64</v>
      </c>
      <c r="P15" s="242"/>
      <c r="Q15" s="242"/>
      <c r="R15" s="242"/>
      <c r="S15" s="24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3"/>
      <c r="P16" s="243"/>
      <c r="Q16" s="243"/>
      <c r="R16" s="243"/>
      <c r="S16" s="24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5" t="s">
        <v>62</v>
      </c>
      <c r="B17" s="245" t="s">
        <v>52</v>
      </c>
      <c r="C17" s="246" t="s">
        <v>51</v>
      </c>
      <c r="D17" s="245" t="s">
        <v>53</v>
      </c>
      <c r="E17" s="245"/>
      <c r="F17" s="245" t="s">
        <v>24</v>
      </c>
      <c r="G17" s="245" t="s">
        <v>27</v>
      </c>
      <c r="H17" s="245" t="s">
        <v>25</v>
      </c>
      <c r="I17" s="245" t="s">
        <v>26</v>
      </c>
      <c r="J17" s="247" t="s">
        <v>16</v>
      </c>
      <c r="K17" s="247" t="s">
        <v>69</v>
      </c>
      <c r="L17" s="247" t="s">
        <v>2</v>
      </c>
      <c r="M17" s="247" t="s">
        <v>70</v>
      </c>
      <c r="N17" s="245" t="s">
        <v>28</v>
      </c>
      <c r="O17" s="245" t="s">
        <v>17</v>
      </c>
      <c r="P17" s="245"/>
      <c r="Q17" s="245"/>
      <c r="R17" s="245"/>
      <c r="S17" s="245"/>
      <c r="T17" s="244" t="s">
        <v>59</v>
      </c>
      <c r="U17" s="245"/>
      <c r="V17" s="245" t="s">
        <v>6</v>
      </c>
      <c r="W17" s="245" t="s">
        <v>44</v>
      </c>
      <c r="X17" s="249" t="s">
        <v>57</v>
      </c>
      <c r="Y17" s="245" t="s">
        <v>18</v>
      </c>
      <c r="Z17" s="251" t="s">
        <v>63</v>
      </c>
      <c r="AA17" s="251" t="s">
        <v>19</v>
      </c>
      <c r="AB17" s="252" t="s">
        <v>60</v>
      </c>
      <c r="AC17" s="253"/>
      <c r="AD17" s="254"/>
      <c r="AE17" s="258"/>
      <c r="BB17" s="259" t="s">
        <v>67</v>
      </c>
    </row>
    <row r="18" spans="1:67" ht="14.25" customHeight="1" x14ac:dyDescent="0.2">
      <c r="A18" s="245"/>
      <c r="B18" s="245"/>
      <c r="C18" s="246"/>
      <c r="D18" s="245"/>
      <c r="E18" s="245"/>
      <c r="F18" s="245" t="s">
        <v>20</v>
      </c>
      <c r="G18" s="245" t="s">
        <v>21</v>
      </c>
      <c r="H18" s="245" t="s">
        <v>22</v>
      </c>
      <c r="I18" s="245" t="s">
        <v>22</v>
      </c>
      <c r="J18" s="248"/>
      <c r="K18" s="248"/>
      <c r="L18" s="248"/>
      <c r="M18" s="248"/>
      <c r="N18" s="245"/>
      <c r="O18" s="245"/>
      <c r="P18" s="245"/>
      <c r="Q18" s="245"/>
      <c r="R18" s="245"/>
      <c r="S18" s="245"/>
      <c r="T18" s="36" t="s">
        <v>47</v>
      </c>
      <c r="U18" s="36" t="s">
        <v>46</v>
      </c>
      <c r="V18" s="245"/>
      <c r="W18" s="245"/>
      <c r="X18" s="250"/>
      <c r="Y18" s="245"/>
      <c r="Z18" s="251"/>
      <c r="AA18" s="251"/>
      <c r="AB18" s="255"/>
      <c r="AC18" s="256"/>
      <c r="AD18" s="257"/>
      <c r="AE18" s="258"/>
      <c r="BB18" s="259"/>
    </row>
    <row r="19" spans="1:67" ht="27.75" customHeight="1" x14ac:dyDescent="0.2">
      <c r="A19" s="260" t="s">
        <v>82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55"/>
      <c r="AA19" s="55"/>
    </row>
    <row r="20" spans="1:67" ht="16.5" customHeight="1" x14ac:dyDescent="0.25">
      <c r="A20" s="261" t="s">
        <v>82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66"/>
      <c r="AA20" s="66"/>
    </row>
    <row r="21" spans="1:67" ht="14.25" customHeight="1" x14ac:dyDescent="0.25">
      <c r="A21" s="262" t="s">
        <v>83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67"/>
      <c r="AA21" s="67"/>
    </row>
    <row r="22" spans="1:67" ht="27" customHeight="1" x14ac:dyDescent="0.25">
      <c r="A22" s="64" t="s">
        <v>84</v>
      </c>
      <c r="B22" s="64" t="s">
        <v>85</v>
      </c>
      <c r="C22" s="37">
        <v>4301070899</v>
      </c>
      <c r="D22" s="263">
        <v>4607111035752</v>
      </c>
      <c r="E22" s="26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2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5"/>
      <c r="Q22" s="265"/>
      <c r="R22" s="265"/>
      <c r="S22" s="266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1"/>
      <c r="O23" s="267" t="s">
        <v>43</v>
      </c>
      <c r="P23" s="268"/>
      <c r="Q23" s="268"/>
      <c r="R23" s="268"/>
      <c r="S23" s="268"/>
      <c r="T23" s="268"/>
      <c r="U23" s="269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1"/>
      <c r="O24" s="267" t="s">
        <v>43</v>
      </c>
      <c r="P24" s="268"/>
      <c r="Q24" s="268"/>
      <c r="R24" s="268"/>
      <c r="S24" s="268"/>
      <c r="T24" s="268"/>
      <c r="U24" s="269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55"/>
      <c r="AA25" s="55"/>
    </row>
    <row r="26" spans="1:67" ht="16.5" customHeight="1" x14ac:dyDescent="0.25">
      <c r="A26" s="261" t="s">
        <v>88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66"/>
      <c r="AA26" s="66"/>
    </row>
    <row r="27" spans="1:67" ht="14.25" customHeight="1" x14ac:dyDescent="0.25">
      <c r="A27" s="262" t="s">
        <v>89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67"/>
      <c r="AA27" s="67"/>
    </row>
    <row r="28" spans="1:67" ht="27" customHeight="1" x14ac:dyDescent="0.25">
      <c r="A28" s="64" t="s">
        <v>90</v>
      </c>
      <c r="B28" s="64" t="s">
        <v>91</v>
      </c>
      <c r="C28" s="37">
        <v>4301132066</v>
      </c>
      <c r="D28" s="263">
        <v>4607111036520</v>
      </c>
      <c r="E28" s="26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2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5"/>
      <c r="Q28" s="265"/>
      <c r="R28" s="265"/>
      <c r="S28" s="266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92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94</v>
      </c>
      <c r="B29" s="64" t="s">
        <v>95</v>
      </c>
      <c r="C29" s="37">
        <v>4301132063</v>
      </c>
      <c r="D29" s="263">
        <v>4607111036605</v>
      </c>
      <c r="E29" s="26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5"/>
      <c r="Q29" s="265"/>
      <c r="R29" s="265"/>
      <c r="S29" s="266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92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96</v>
      </c>
      <c r="B30" s="64" t="s">
        <v>97</v>
      </c>
      <c r="C30" s="37">
        <v>4301132092</v>
      </c>
      <c r="D30" s="263">
        <v>4607111036537</v>
      </c>
      <c r="E30" s="26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2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5"/>
      <c r="Q30" s="265"/>
      <c r="R30" s="265"/>
      <c r="S30" s="266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92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98</v>
      </c>
      <c r="B31" s="64" t="s">
        <v>99</v>
      </c>
      <c r="C31" s="37">
        <v>4301132065</v>
      </c>
      <c r="D31" s="263">
        <v>4607111036599</v>
      </c>
      <c r="E31" s="26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5"/>
      <c r="Q31" s="265"/>
      <c r="R31" s="265"/>
      <c r="S31" s="266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92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1"/>
      <c r="O32" s="267" t="s">
        <v>43</v>
      </c>
      <c r="P32" s="268"/>
      <c r="Q32" s="268"/>
      <c r="R32" s="268"/>
      <c r="S32" s="268"/>
      <c r="T32" s="268"/>
      <c r="U32" s="269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1"/>
      <c r="O33" s="267" t="s">
        <v>43</v>
      </c>
      <c r="P33" s="268"/>
      <c r="Q33" s="268"/>
      <c r="R33" s="268"/>
      <c r="S33" s="268"/>
      <c r="T33" s="268"/>
      <c r="U33" s="269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1" t="s">
        <v>100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66"/>
      <c r="AA34" s="66"/>
    </row>
    <row r="35" spans="1:67" ht="14.25" customHeight="1" x14ac:dyDescent="0.25">
      <c r="A35" s="262" t="s">
        <v>83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67"/>
      <c r="AA35" s="67"/>
    </row>
    <row r="36" spans="1:67" ht="27" customHeight="1" x14ac:dyDescent="0.25">
      <c r="A36" s="64" t="s">
        <v>101</v>
      </c>
      <c r="B36" s="64" t="s">
        <v>102</v>
      </c>
      <c r="C36" s="37">
        <v>4301070865</v>
      </c>
      <c r="D36" s="263">
        <v>4607111036285</v>
      </c>
      <c r="E36" s="26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2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5"/>
      <c r="Q36" s="265"/>
      <c r="R36" s="265"/>
      <c r="S36" s="266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103</v>
      </c>
      <c r="B37" s="64" t="s">
        <v>104</v>
      </c>
      <c r="C37" s="37">
        <v>4301070861</v>
      </c>
      <c r="D37" s="263">
        <v>4607111036308</v>
      </c>
      <c r="E37" s="26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277" t="s">
        <v>105</v>
      </c>
      <c r="P37" s="265"/>
      <c r="Q37" s="265"/>
      <c r="R37" s="265"/>
      <c r="S37" s="266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106</v>
      </c>
      <c r="B38" s="64" t="s">
        <v>107</v>
      </c>
      <c r="C38" s="37">
        <v>4301070884</v>
      </c>
      <c r="D38" s="263">
        <v>4607111036315</v>
      </c>
      <c r="E38" s="26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2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5"/>
      <c r="Q38" s="265"/>
      <c r="R38" s="265"/>
      <c r="S38" s="266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108</v>
      </c>
      <c r="B39" s="64" t="s">
        <v>109</v>
      </c>
      <c r="C39" s="37">
        <v>4301070864</v>
      </c>
      <c r="D39" s="263">
        <v>4607111036292</v>
      </c>
      <c r="E39" s="26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5"/>
      <c r="Q39" s="265"/>
      <c r="R39" s="265"/>
      <c r="S39" s="266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0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1"/>
      <c r="O40" s="267" t="s">
        <v>43</v>
      </c>
      <c r="P40" s="268"/>
      <c r="Q40" s="268"/>
      <c r="R40" s="268"/>
      <c r="S40" s="268"/>
      <c r="T40" s="268"/>
      <c r="U40" s="269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0"/>
      <c r="B41" s="270"/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1"/>
      <c r="O41" s="267" t="s">
        <v>43</v>
      </c>
      <c r="P41" s="268"/>
      <c r="Q41" s="268"/>
      <c r="R41" s="268"/>
      <c r="S41" s="268"/>
      <c r="T41" s="268"/>
      <c r="U41" s="269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1" t="s">
        <v>110</v>
      </c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66"/>
      <c r="AA42" s="66"/>
    </row>
    <row r="43" spans="1:67" ht="14.25" customHeight="1" x14ac:dyDescent="0.25">
      <c r="A43" s="262" t="s">
        <v>111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67"/>
      <c r="AA43" s="67"/>
    </row>
    <row r="44" spans="1:67" ht="16.5" customHeight="1" x14ac:dyDescent="0.25">
      <c r="A44" s="64" t="s">
        <v>112</v>
      </c>
      <c r="B44" s="64" t="s">
        <v>113</v>
      </c>
      <c r="C44" s="37">
        <v>4301190046</v>
      </c>
      <c r="D44" s="263">
        <v>4607111038951</v>
      </c>
      <c r="E44" s="26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9"/>
      <c r="N44" s="38">
        <v>365</v>
      </c>
      <c r="O44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5"/>
      <c r="Q44" s="265"/>
      <c r="R44" s="265"/>
      <c r="S44" s="266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92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115</v>
      </c>
      <c r="B45" s="64" t="s">
        <v>116</v>
      </c>
      <c r="C45" s="37">
        <v>4301190010</v>
      </c>
      <c r="D45" s="263">
        <v>4607111037596</v>
      </c>
      <c r="E45" s="26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9"/>
      <c r="N45" s="38">
        <v>365</v>
      </c>
      <c r="O45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5"/>
      <c r="Q45" s="265"/>
      <c r="R45" s="265"/>
      <c r="S45" s="266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92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117</v>
      </c>
      <c r="B46" s="64" t="s">
        <v>118</v>
      </c>
      <c r="C46" s="37">
        <v>4301190047</v>
      </c>
      <c r="D46" s="263">
        <v>4607111038579</v>
      </c>
      <c r="E46" s="26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86</v>
      </c>
      <c r="M46" s="39"/>
      <c r="N46" s="38">
        <v>365</v>
      </c>
      <c r="O46" s="28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5"/>
      <c r="Q46" s="265"/>
      <c r="R46" s="265"/>
      <c r="S46" s="266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92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119</v>
      </c>
      <c r="B47" s="64" t="s">
        <v>120</v>
      </c>
      <c r="C47" s="37">
        <v>4301190022</v>
      </c>
      <c r="D47" s="263">
        <v>4607111037053</v>
      </c>
      <c r="E47" s="263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9" t="s">
        <v>86</v>
      </c>
      <c r="M47" s="39"/>
      <c r="N47" s="38">
        <v>365</v>
      </c>
      <c r="O47" s="2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5"/>
      <c r="Q47" s="265"/>
      <c r="R47" s="265"/>
      <c r="S47" s="266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92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121</v>
      </c>
      <c r="B48" s="64" t="s">
        <v>122</v>
      </c>
      <c r="C48" s="37">
        <v>4301190023</v>
      </c>
      <c r="D48" s="263">
        <v>4607111037060</v>
      </c>
      <c r="E48" s="263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114</v>
      </c>
      <c r="L48" s="39" t="s">
        <v>86</v>
      </c>
      <c r="M48" s="39"/>
      <c r="N48" s="38">
        <v>365</v>
      </c>
      <c r="O48" s="2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5"/>
      <c r="Q48" s="265"/>
      <c r="R48" s="265"/>
      <c r="S48" s="266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92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123</v>
      </c>
      <c r="B49" s="64" t="s">
        <v>124</v>
      </c>
      <c r="C49" s="37">
        <v>4301190049</v>
      </c>
      <c r="D49" s="263">
        <v>4607111038968</v>
      </c>
      <c r="E49" s="263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114</v>
      </c>
      <c r="L49" s="39" t="s">
        <v>86</v>
      </c>
      <c r="M49" s="39"/>
      <c r="N49" s="38">
        <v>365</v>
      </c>
      <c r="O49" s="28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5"/>
      <c r="Q49" s="265"/>
      <c r="R49" s="265"/>
      <c r="S49" s="266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92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0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1"/>
      <c r="O50" s="267" t="s">
        <v>43</v>
      </c>
      <c r="P50" s="268"/>
      <c r="Q50" s="268"/>
      <c r="R50" s="268"/>
      <c r="S50" s="268"/>
      <c r="T50" s="268"/>
      <c r="U50" s="269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0"/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1"/>
      <c r="O51" s="267" t="s">
        <v>43</v>
      </c>
      <c r="P51" s="268"/>
      <c r="Q51" s="268"/>
      <c r="R51" s="268"/>
      <c r="S51" s="268"/>
      <c r="T51" s="268"/>
      <c r="U51" s="269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1" t="s">
        <v>125</v>
      </c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66"/>
      <c r="AA52" s="66"/>
    </row>
    <row r="53" spans="1:67" ht="14.25" customHeight="1" x14ac:dyDescent="0.25">
      <c r="A53" s="262" t="s">
        <v>83</v>
      </c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67"/>
      <c r="AA53" s="67"/>
    </row>
    <row r="54" spans="1:67" ht="27" customHeight="1" x14ac:dyDescent="0.25">
      <c r="A54" s="64" t="s">
        <v>126</v>
      </c>
      <c r="B54" s="64" t="s">
        <v>127</v>
      </c>
      <c r="C54" s="37">
        <v>4301070989</v>
      </c>
      <c r="D54" s="263">
        <v>4607111037190</v>
      </c>
      <c r="E54" s="26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5"/>
      <c r="Q54" s="265"/>
      <c r="R54" s="265"/>
      <c r="S54" s="266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60" si="6">IFERROR(IF(W54="","",W54),"")</f>
        <v>0</v>
      </c>
      <c r="Y54" s="42">
        <f t="shared" ref="Y54:Y60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60" si="8">IFERROR(W54*I54,"0")</f>
        <v>0</v>
      </c>
      <c r="BM54" s="83">
        <f t="shared" ref="BM54:BM60" si="9">IFERROR(X54*I54,"0")</f>
        <v>0</v>
      </c>
      <c r="BN54" s="83">
        <f t="shared" ref="BN54:BN60" si="10">IFERROR(W54/J54,"0")</f>
        <v>0</v>
      </c>
      <c r="BO54" s="83">
        <f t="shared" ref="BO54:BO60" si="11">IFERROR(X54/J54,"0")</f>
        <v>0</v>
      </c>
    </row>
    <row r="55" spans="1:67" ht="27" customHeight="1" x14ac:dyDescent="0.25">
      <c r="A55" s="64" t="s">
        <v>128</v>
      </c>
      <c r="B55" s="64" t="s">
        <v>129</v>
      </c>
      <c r="C55" s="37">
        <v>4301070972</v>
      </c>
      <c r="D55" s="263">
        <v>4607111037183</v>
      </c>
      <c r="E55" s="26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5"/>
      <c r="Q55" s="265"/>
      <c r="R55" s="265"/>
      <c r="S55" s="266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130</v>
      </c>
      <c r="B56" s="64" t="s">
        <v>131</v>
      </c>
      <c r="C56" s="37">
        <v>4301070970</v>
      </c>
      <c r="D56" s="263">
        <v>4607111037091</v>
      </c>
      <c r="E56" s="26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2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5"/>
      <c r="Q56" s="265"/>
      <c r="R56" s="265"/>
      <c r="S56" s="266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132</v>
      </c>
      <c r="B57" s="64" t="s">
        <v>133</v>
      </c>
      <c r="C57" s="37">
        <v>4301070971</v>
      </c>
      <c r="D57" s="263">
        <v>4607111036902</v>
      </c>
      <c r="E57" s="26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5"/>
      <c r="Q57" s="265"/>
      <c r="R57" s="265"/>
      <c r="S57" s="266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134</v>
      </c>
      <c r="B58" s="64" t="s">
        <v>135</v>
      </c>
      <c r="C58" s="37">
        <v>4301070969</v>
      </c>
      <c r="D58" s="263">
        <v>4607111036858</v>
      </c>
      <c r="E58" s="263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87</v>
      </c>
      <c r="L58" s="39" t="s">
        <v>86</v>
      </c>
      <c r="M58" s="39"/>
      <c r="N58" s="38">
        <v>180</v>
      </c>
      <c r="O58" s="29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5"/>
      <c r="Q58" s="265"/>
      <c r="R58" s="265"/>
      <c r="S58" s="266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136</v>
      </c>
      <c r="B59" s="64" t="s">
        <v>137</v>
      </c>
      <c r="C59" s="37">
        <v>4301070947</v>
      </c>
      <c r="D59" s="263">
        <v>4607111037510</v>
      </c>
      <c r="E59" s="263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87</v>
      </c>
      <c r="L59" s="39" t="s">
        <v>86</v>
      </c>
      <c r="M59" s="39"/>
      <c r="N59" s="38">
        <v>150</v>
      </c>
      <c r="O59" s="29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65"/>
      <c r="Q59" s="265"/>
      <c r="R59" s="265"/>
      <c r="S59" s="266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ht="27" customHeight="1" x14ac:dyDescent="0.25">
      <c r="A60" s="64" t="s">
        <v>138</v>
      </c>
      <c r="B60" s="64" t="s">
        <v>139</v>
      </c>
      <c r="C60" s="37">
        <v>4301070968</v>
      </c>
      <c r="D60" s="263">
        <v>4607111036889</v>
      </c>
      <c r="E60" s="263"/>
      <c r="F60" s="63">
        <v>0.9</v>
      </c>
      <c r="G60" s="38">
        <v>8</v>
      </c>
      <c r="H60" s="63">
        <v>7.2</v>
      </c>
      <c r="I60" s="63">
        <v>7.4859999999999998</v>
      </c>
      <c r="J60" s="38">
        <v>84</v>
      </c>
      <c r="K60" s="38" t="s">
        <v>87</v>
      </c>
      <c r="L60" s="39" t="s">
        <v>86</v>
      </c>
      <c r="M60" s="39"/>
      <c r="N60" s="38">
        <v>180</v>
      </c>
      <c r="O60" s="2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65"/>
      <c r="Q60" s="265"/>
      <c r="R60" s="265"/>
      <c r="S60" s="266"/>
      <c r="T60" s="40" t="s">
        <v>49</v>
      </c>
      <c r="U60" s="40" t="s">
        <v>49</v>
      </c>
      <c r="V60" s="41" t="s">
        <v>42</v>
      </c>
      <c r="W60" s="59">
        <v>0</v>
      </c>
      <c r="X60" s="56">
        <f t="shared" si="6"/>
        <v>0</v>
      </c>
      <c r="Y60" s="42">
        <f t="shared" si="7"/>
        <v>0</v>
      </c>
      <c r="Z60" s="69" t="s">
        <v>49</v>
      </c>
      <c r="AA60" s="70" t="s">
        <v>49</v>
      </c>
      <c r="AE60" s="83"/>
      <c r="BB60" s="105" t="s">
        <v>71</v>
      </c>
      <c r="BL60" s="83">
        <f t="shared" si="8"/>
        <v>0</v>
      </c>
      <c r="BM60" s="83">
        <f t="shared" si="9"/>
        <v>0</v>
      </c>
      <c r="BN60" s="83">
        <f t="shared" si="10"/>
        <v>0</v>
      </c>
      <c r="BO60" s="83">
        <f t="shared" si="11"/>
        <v>0</v>
      </c>
    </row>
    <row r="61" spans="1:67" x14ac:dyDescent="0.2">
      <c r="A61" s="270"/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1"/>
      <c r="O61" s="267" t="s">
        <v>43</v>
      </c>
      <c r="P61" s="268"/>
      <c r="Q61" s="268"/>
      <c r="R61" s="268"/>
      <c r="S61" s="268"/>
      <c r="T61" s="268"/>
      <c r="U61" s="269"/>
      <c r="V61" s="43" t="s">
        <v>42</v>
      </c>
      <c r="W61" s="44">
        <f>IFERROR(SUM(W54:W60),"0")</f>
        <v>0</v>
      </c>
      <c r="X61" s="44">
        <f>IFERROR(SUM(X54:X60),"0")</f>
        <v>0</v>
      </c>
      <c r="Y61" s="44">
        <f>IFERROR(IF(Y54="",0,Y54),"0")+IFERROR(IF(Y55="",0,Y55),"0")+IFERROR(IF(Y56="",0,Y56),"0")+IFERROR(IF(Y57="",0,Y57),"0")+IFERROR(IF(Y58="",0,Y58),"0")+IFERROR(IF(Y59="",0,Y59),"0")+IFERROR(IF(Y60="",0,Y60),"0")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270"/>
      <c r="B62" s="270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0"/>
      <c r="N62" s="271"/>
      <c r="O62" s="267" t="s">
        <v>43</v>
      </c>
      <c r="P62" s="268"/>
      <c r="Q62" s="268"/>
      <c r="R62" s="268"/>
      <c r="S62" s="268"/>
      <c r="T62" s="268"/>
      <c r="U62" s="269"/>
      <c r="V62" s="43" t="s">
        <v>0</v>
      </c>
      <c r="W62" s="44">
        <f>IFERROR(SUMPRODUCT(W54:W60*H54:H60),"0")</f>
        <v>0</v>
      </c>
      <c r="X62" s="44">
        <f>IFERROR(SUMPRODUCT(X54:X60*H54:H60),"0")</f>
        <v>0</v>
      </c>
      <c r="Y62" s="43"/>
      <c r="Z62" s="68"/>
      <c r="AA62" s="68"/>
    </row>
    <row r="63" spans="1:67" ht="16.5" customHeight="1" x14ac:dyDescent="0.25">
      <c r="A63" s="261" t="s">
        <v>140</v>
      </c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66"/>
      <c r="AA63" s="66"/>
    </row>
    <row r="64" spans="1:67" ht="14.25" customHeight="1" x14ac:dyDescent="0.25">
      <c r="A64" s="262" t="s">
        <v>83</v>
      </c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67"/>
      <c r="AA64" s="67"/>
    </row>
    <row r="65" spans="1:67" ht="27" customHeight="1" x14ac:dyDescent="0.25">
      <c r="A65" s="64" t="s">
        <v>141</v>
      </c>
      <c r="B65" s="64" t="s">
        <v>142</v>
      </c>
      <c r="C65" s="37">
        <v>4301070977</v>
      </c>
      <c r="D65" s="263">
        <v>4607111037411</v>
      </c>
      <c r="E65" s="263"/>
      <c r="F65" s="63">
        <v>2.7</v>
      </c>
      <c r="G65" s="38">
        <v>1</v>
      </c>
      <c r="H65" s="63">
        <v>2.7</v>
      </c>
      <c r="I65" s="63">
        <v>2.8132000000000001</v>
      </c>
      <c r="J65" s="38">
        <v>234</v>
      </c>
      <c r="K65" s="38" t="s">
        <v>143</v>
      </c>
      <c r="L65" s="39" t="s">
        <v>86</v>
      </c>
      <c r="M65" s="39"/>
      <c r="N65" s="38">
        <v>180</v>
      </c>
      <c r="O65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65"/>
      <c r="Q65" s="265"/>
      <c r="R65" s="265"/>
      <c r="S65" s="266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IFERROR(IF(W65="","",W65*0.00502),"")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ht="27" customHeight="1" x14ac:dyDescent="0.25">
      <c r="A66" s="64" t="s">
        <v>144</v>
      </c>
      <c r="B66" s="64" t="s">
        <v>145</v>
      </c>
      <c r="C66" s="37">
        <v>4301070981</v>
      </c>
      <c r="D66" s="263">
        <v>4607111036728</v>
      </c>
      <c r="E66" s="263"/>
      <c r="F66" s="63">
        <v>5</v>
      </c>
      <c r="G66" s="38">
        <v>1</v>
      </c>
      <c r="H66" s="63">
        <v>5</v>
      </c>
      <c r="I66" s="63">
        <v>5.2131999999999996</v>
      </c>
      <c r="J66" s="38">
        <v>144</v>
      </c>
      <c r="K66" s="38" t="s">
        <v>87</v>
      </c>
      <c r="L66" s="39" t="s">
        <v>86</v>
      </c>
      <c r="M66" s="39"/>
      <c r="N66" s="38">
        <v>180</v>
      </c>
      <c r="O66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65"/>
      <c r="Q66" s="265"/>
      <c r="R66" s="265"/>
      <c r="S66" s="266"/>
      <c r="T66" s="40" t="s">
        <v>49</v>
      </c>
      <c r="U66" s="40" t="s">
        <v>49</v>
      </c>
      <c r="V66" s="41" t="s">
        <v>42</v>
      </c>
      <c r="W66" s="59">
        <v>0</v>
      </c>
      <c r="X66" s="56">
        <f>IFERROR(IF(W66="","",W66),"")</f>
        <v>0</v>
      </c>
      <c r="Y66" s="42">
        <f>IFERROR(IF(W66="","",W66*0.00866),"")</f>
        <v>0</v>
      </c>
      <c r="Z66" s="69" t="s">
        <v>49</v>
      </c>
      <c r="AA66" s="70" t="s">
        <v>49</v>
      </c>
      <c r="AE66" s="83"/>
      <c r="BB66" s="107" t="s">
        <v>71</v>
      </c>
      <c r="BL66" s="83">
        <f>IFERROR(W66*I66,"0")</f>
        <v>0</v>
      </c>
      <c r="BM66" s="83">
        <f>IFERROR(X66*I66,"0")</f>
        <v>0</v>
      </c>
      <c r="BN66" s="83">
        <f>IFERROR(W66/J66,"0")</f>
        <v>0</v>
      </c>
      <c r="BO66" s="83">
        <f>IFERROR(X66/J66,"0")</f>
        <v>0</v>
      </c>
    </row>
    <row r="67" spans="1:67" x14ac:dyDescent="0.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1"/>
      <c r="O67" s="267" t="s">
        <v>43</v>
      </c>
      <c r="P67" s="268"/>
      <c r="Q67" s="268"/>
      <c r="R67" s="268"/>
      <c r="S67" s="268"/>
      <c r="T67" s="268"/>
      <c r="U67" s="269"/>
      <c r="V67" s="43" t="s">
        <v>42</v>
      </c>
      <c r="W67" s="44">
        <f>IFERROR(SUM(W65:W66),"0")</f>
        <v>0</v>
      </c>
      <c r="X67" s="44">
        <f>IFERROR(SUM(X65:X66),"0")</f>
        <v>0</v>
      </c>
      <c r="Y67" s="44">
        <f>IFERROR(IF(Y65="",0,Y65),"0")+IFERROR(IF(Y66="",0,Y66),"0")</f>
        <v>0</v>
      </c>
      <c r="Z67" s="68"/>
      <c r="AA67" s="68"/>
    </row>
    <row r="68" spans="1:67" x14ac:dyDescent="0.2">
      <c r="A68" s="270"/>
      <c r="B68" s="270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1"/>
      <c r="O68" s="267" t="s">
        <v>43</v>
      </c>
      <c r="P68" s="268"/>
      <c r="Q68" s="268"/>
      <c r="R68" s="268"/>
      <c r="S68" s="268"/>
      <c r="T68" s="268"/>
      <c r="U68" s="269"/>
      <c r="V68" s="43" t="s">
        <v>0</v>
      </c>
      <c r="W68" s="44">
        <f>IFERROR(SUMPRODUCT(W65:W66*H65:H66),"0")</f>
        <v>0</v>
      </c>
      <c r="X68" s="44">
        <f>IFERROR(SUMPRODUCT(X65:X66*H65:H66),"0")</f>
        <v>0</v>
      </c>
      <c r="Y68" s="43"/>
      <c r="Z68" s="68"/>
      <c r="AA68" s="68"/>
    </row>
    <row r="69" spans="1:67" ht="16.5" customHeight="1" x14ac:dyDescent="0.25">
      <c r="A69" s="261" t="s">
        <v>146</v>
      </c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66"/>
      <c r="AA69" s="66"/>
    </row>
    <row r="70" spans="1:67" ht="14.25" customHeight="1" x14ac:dyDescent="0.25">
      <c r="A70" s="262" t="s">
        <v>147</v>
      </c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67"/>
      <c r="AA70" s="67"/>
    </row>
    <row r="71" spans="1:67" ht="27" customHeight="1" x14ac:dyDescent="0.25">
      <c r="A71" s="64" t="s">
        <v>148</v>
      </c>
      <c r="B71" s="64" t="s">
        <v>149</v>
      </c>
      <c r="C71" s="37">
        <v>4301135271</v>
      </c>
      <c r="D71" s="263">
        <v>4607111033659</v>
      </c>
      <c r="E71" s="26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93</v>
      </c>
      <c r="L71" s="39" t="s">
        <v>86</v>
      </c>
      <c r="M71" s="39"/>
      <c r="N71" s="38">
        <v>180</v>
      </c>
      <c r="O71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65"/>
      <c r="Q71" s="265"/>
      <c r="R71" s="265"/>
      <c r="S71" s="266"/>
      <c r="T71" s="40" t="s">
        <v>49</v>
      </c>
      <c r="U71" s="40" t="s">
        <v>49</v>
      </c>
      <c r="V71" s="41" t="s">
        <v>42</v>
      </c>
      <c r="W71" s="59">
        <v>0</v>
      </c>
      <c r="X71" s="56">
        <f>IFERROR(IF(W71="","",W71),"")</f>
        <v>0</v>
      </c>
      <c r="Y71" s="42">
        <f>IFERROR(IF(W71="","",W71*0.01788),"")</f>
        <v>0</v>
      </c>
      <c r="Z71" s="69" t="s">
        <v>49</v>
      </c>
      <c r="AA71" s="70" t="s">
        <v>49</v>
      </c>
      <c r="AE71" s="83"/>
      <c r="BB71" s="108" t="s">
        <v>92</v>
      </c>
      <c r="BL71" s="83">
        <f>IFERROR(W71*I71,"0")</f>
        <v>0</v>
      </c>
      <c r="BM71" s="83">
        <f>IFERROR(X71*I71,"0")</f>
        <v>0</v>
      </c>
      <c r="BN71" s="83">
        <f>IFERROR(W71/J71,"0")</f>
        <v>0</v>
      </c>
      <c r="BO71" s="83">
        <f>IFERROR(X71/J71,"0")</f>
        <v>0</v>
      </c>
    </row>
    <row r="72" spans="1:67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1"/>
      <c r="O72" s="267" t="s">
        <v>43</v>
      </c>
      <c r="P72" s="268"/>
      <c r="Q72" s="268"/>
      <c r="R72" s="268"/>
      <c r="S72" s="268"/>
      <c r="T72" s="268"/>
      <c r="U72" s="269"/>
      <c r="V72" s="43" t="s">
        <v>42</v>
      </c>
      <c r="W72" s="44">
        <f>IFERROR(SUM(W71:W71),"0")</f>
        <v>0</v>
      </c>
      <c r="X72" s="44">
        <f>IFERROR(SUM(X71:X71),"0")</f>
        <v>0</v>
      </c>
      <c r="Y72" s="44">
        <f>IFERROR(IF(Y71="",0,Y71),"0")</f>
        <v>0</v>
      </c>
      <c r="Z72" s="68"/>
      <c r="AA72" s="68"/>
    </row>
    <row r="73" spans="1:67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1"/>
      <c r="O73" s="267" t="s">
        <v>43</v>
      </c>
      <c r="P73" s="268"/>
      <c r="Q73" s="268"/>
      <c r="R73" s="268"/>
      <c r="S73" s="268"/>
      <c r="T73" s="268"/>
      <c r="U73" s="269"/>
      <c r="V73" s="43" t="s">
        <v>0</v>
      </c>
      <c r="W73" s="44">
        <f>IFERROR(SUMPRODUCT(W71:W71*H71:H71),"0")</f>
        <v>0</v>
      </c>
      <c r="X73" s="44">
        <f>IFERROR(SUMPRODUCT(X71:X71*H71:H71),"0")</f>
        <v>0</v>
      </c>
      <c r="Y73" s="43"/>
      <c r="Z73" s="68"/>
      <c r="AA73" s="68"/>
    </row>
    <row r="74" spans="1:67" ht="16.5" customHeight="1" x14ac:dyDescent="0.25">
      <c r="A74" s="261" t="s">
        <v>150</v>
      </c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66"/>
      <c r="AA74" s="66"/>
    </row>
    <row r="75" spans="1:67" ht="14.25" customHeight="1" x14ac:dyDescent="0.25">
      <c r="A75" s="262" t="s">
        <v>151</v>
      </c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67"/>
      <c r="AA75" s="67"/>
    </row>
    <row r="76" spans="1:67" ht="27" customHeight="1" x14ac:dyDescent="0.25">
      <c r="A76" s="64" t="s">
        <v>152</v>
      </c>
      <c r="B76" s="64" t="s">
        <v>153</v>
      </c>
      <c r="C76" s="37">
        <v>4301131021</v>
      </c>
      <c r="D76" s="263">
        <v>4607111034137</v>
      </c>
      <c r="E76" s="263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65"/>
      <c r="Q76" s="265"/>
      <c r="R76" s="265"/>
      <c r="S76" s="266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92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ht="27" customHeight="1" x14ac:dyDescent="0.25">
      <c r="A77" s="64" t="s">
        <v>154</v>
      </c>
      <c r="B77" s="64" t="s">
        <v>155</v>
      </c>
      <c r="C77" s="37">
        <v>4301131022</v>
      </c>
      <c r="D77" s="263">
        <v>4607111034120</v>
      </c>
      <c r="E77" s="263"/>
      <c r="F77" s="63">
        <v>0.3</v>
      </c>
      <c r="G77" s="38">
        <v>12</v>
      </c>
      <c r="H77" s="63">
        <v>3.6</v>
      </c>
      <c r="I77" s="63">
        <v>4.3036000000000003</v>
      </c>
      <c r="J77" s="38">
        <v>70</v>
      </c>
      <c r="K77" s="38" t="s">
        <v>93</v>
      </c>
      <c r="L77" s="39" t="s">
        <v>86</v>
      </c>
      <c r="M77" s="39"/>
      <c r="N77" s="38">
        <v>180</v>
      </c>
      <c r="O77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65"/>
      <c r="Q77" s="265"/>
      <c r="R77" s="265"/>
      <c r="S77" s="266"/>
      <c r="T77" s="40" t="s">
        <v>49</v>
      </c>
      <c r="U77" s="40" t="s">
        <v>49</v>
      </c>
      <c r="V77" s="41" t="s">
        <v>42</v>
      </c>
      <c r="W77" s="59">
        <v>0</v>
      </c>
      <c r="X77" s="56">
        <f>IFERROR(IF(W77="","",W77),"")</f>
        <v>0</v>
      </c>
      <c r="Y77" s="42">
        <f>IFERROR(IF(W77="","",W77*0.01788),"")</f>
        <v>0</v>
      </c>
      <c r="Z77" s="69" t="s">
        <v>49</v>
      </c>
      <c r="AA77" s="70" t="s">
        <v>49</v>
      </c>
      <c r="AE77" s="83"/>
      <c r="BB77" s="110" t="s">
        <v>92</v>
      </c>
      <c r="BL77" s="83">
        <f>IFERROR(W77*I77,"0")</f>
        <v>0</v>
      </c>
      <c r="BM77" s="83">
        <f>IFERROR(X77*I77,"0")</f>
        <v>0</v>
      </c>
      <c r="BN77" s="83">
        <f>IFERROR(W77/J77,"0")</f>
        <v>0</v>
      </c>
      <c r="BO77" s="83">
        <f>IFERROR(X77/J77,"0")</f>
        <v>0</v>
      </c>
    </row>
    <row r="78" spans="1:67" x14ac:dyDescent="0.2">
      <c r="A78" s="270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1"/>
      <c r="O78" s="267" t="s">
        <v>43</v>
      </c>
      <c r="P78" s="268"/>
      <c r="Q78" s="268"/>
      <c r="R78" s="268"/>
      <c r="S78" s="268"/>
      <c r="T78" s="268"/>
      <c r="U78" s="269"/>
      <c r="V78" s="43" t="s">
        <v>42</v>
      </c>
      <c r="W78" s="44">
        <f>IFERROR(SUM(W76:W77),"0")</f>
        <v>0</v>
      </c>
      <c r="X78" s="44">
        <f>IFERROR(SUM(X76:X77),"0")</f>
        <v>0</v>
      </c>
      <c r="Y78" s="44">
        <f>IFERROR(IF(Y76="",0,Y76),"0")+IFERROR(IF(Y77="",0,Y77),"0")</f>
        <v>0</v>
      </c>
      <c r="Z78" s="68"/>
      <c r="AA78" s="68"/>
    </row>
    <row r="79" spans="1:67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1"/>
      <c r="O79" s="267" t="s">
        <v>43</v>
      </c>
      <c r="P79" s="268"/>
      <c r="Q79" s="268"/>
      <c r="R79" s="268"/>
      <c r="S79" s="268"/>
      <c r="T79" s="268"/>
      <c r="U79" s="269"/>
      <c r="V79" s="43" t="s">
        <v>0</v>
      </c>
      <c r="W79" s="44">
        <f>IFERROR(SUMPRODUCT(W76:W77*H76:H77),"0")</f>
        <v>0</v>
      </c>
      <c r="X79" s="44">
        <f>IFERROR(SUMPRODUCT(X76:X77*H76:H77),"0")</f>
        <v>0</v>
      </c>
      <c r="Y79" s="43"/>
      <c r="Z79" s="68"/>
      <c r="AA79" s="68"/>
    </row>
    <row r="80" spans="1:67" ht="16.5" customHeight="1" x14ac:dyDescent="0.25">
      <c r="A80" s="261" t="s">
        <v>156</v>
      </c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66"/>
      <c r="AA80" s="66"/>
    </row>
    <row r="81" spans="1:67" ht="14.25" customHeight="1" x14ac:dyDescent="0.25">
      <c r="A81" s="262" t="s">
        <v>147</v>
      </c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67"/>
      <c r="AA81" s="67"/>
    </row>
    <row r="82" spans="1:67" ht="27" customHeight="1" x14ac:dyDescent="0.25">
      <c r="A82" s="64" t="s">
        <v>157</v>
      </c>
      <c r="B82" s="64" t="s">
        <v>158</v>
      </c>
      <c r="C82" s="37">
        <v>4301135285</v>
      </c>
      <c r="D82" s="263">
        <v>4607111036407</v>
      </c>
      <c r="E82" s="263"/>
      <c r="F82" s="63">
        <v>0.3</v>
      </c>
      <c r="G82" s="38">
        <v>14</v>
      </c>
      <c r="H82" s="63">
        <v>4.2</v>
      </c>
      <c r="I82" s="63">
        <v>4.5292000000000003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65"/>
      <c r="Q82" s="265"/>
      <c r="R82" s="265"/>
      <c r="S82" s="266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ref="X82:X87" si="12">IFERROR(IF(W82="","",W82),"")</f>
        <v>0</v>
      </c>
      <c r="Y82" s="42">
        <f t="shared" ref="Y82:Y87" si="13">IFERROR(IF(W82="","",W82*0.01788),"")</f>
        <v>0</v>
      </c>
      <c r="Z82" s="69" t="s">
        <v>49</v>
      </c>
      <c r="AA82" s="70" t="s">
        <v>49</v>
      </c>
      <c r="AE82" s="83"/>
      <c r="BB82" s="111" t="s">
        <v>92</v>
      </c>
      <c r="BL82" s="83">
        <f t="shared" ref="BL82:BL87" si="14">IFERROR(W82*I82,"0")</f>
        <v>0</v>
      </c>
      <c r="BM82" s="83">
        <f t="shared" ref="BM82:BM87" si="15">IFERROR(X82*I82,"0")</f>
        <v>0</v>
      </c>
      <c r="BN82" s="83">
        <f t="shared" ref="BN82:BN87" si="16">IFERROR(W82/J82,"0")</f>
        <v>0</v>
      </c>
      <c r="BO82" s="83">
        <f t="shared" ref="BO82:BO87" si="17">IFERROR(X82/J82,"0")</f>
        <v>0</v>
      </c>
    </row>
    <row r="83" spans="1:67" ht="27" customHeight="1" x14ac:dyDescent="0.25">
      <c r="A83" s="64" t="s">
        <v>159</v>
      </c>
      <c r="B83" s="64" t="s">
        <v>160</v>
      </c>
      <c r="C83" s="37">
        <v>4301135286</v>
      </c>
      <c r="D83" s="263">
        <v>4607111033628</v>
      </c>
      <c r="E83" s="26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2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65"/>
      <c r="Q83" s="265"/>
      <c r="R83" s="265"/>
      <c r="S83" s="266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92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161</v>
      </c>
      <c r="B84" s="64" t="s">
        <v>162</v>
      </c>
      <c r="C84" s="37">
        <v>4301135292</v>
      </c>
      <c r="D84" s="263">
        <v>4607111033451</v>
      </c>
      <c r="E84" s="263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65"/>
      <c r="Q84" s="265"/>
      <c r="R84" s="265"/>
      <c r="S84" s="266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92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163</v>
      </c>
      <c r="B85" s="64" t="s">
        <v>164</v>
      </c>
      <c r="C85" s="37">
        <v>4301135295</v>
      </c>
      <c r="D85" s="263">
        <v>4607111035141</v>
      </c>
      <c r="E85" s="263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65"/>
      <c r="Q85" s="265"/>
      <c r="R85" s="265"/>
      <c r="S85" s="266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92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165</v>
      </c>
      <c r="B86" s="64" t="s">
        <v>166</v>
      </c>
      <c r="C86" s="37">
        <v>4301135290</v>
      </c>
      <c r="D86" s="263">
        <v>4607111035028</v>
      </c>
      <c r="E86" s="263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65"/>
      <c r="Q86" s="265"/>
      <c r="R86" s="265"/>
      <c r="S86" s="266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92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167</v>
      </c>
      <c r="B87" s="64" t="s">
        <v>168</v>
      </c>
      <c r="C87" s="37">
        <v>4301135296</v>
      </c>
      <c r="D87" s="263">
        <v>4607111033444</v>
      </c>
      <c r="E87" s="263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93</v>
      </c>
      <c r="L87" s="39" t="s">
        <v>86</v>
      </c>
      <c r="M87" s="39"/>
      <c r="N87" s="38">
        <v>180</v>
      </c>
      <c r="O87" s="30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65"/>
      <c r="Q87" s="265"/>
      <c r="R87" s="265"/>
      <c r="S87" s="266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92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x14ac:dyDescent="0.2">
      <c r="A88" s="270"/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1"/>
      <c r="O88" s="267" t="s">
        <v>43</v>
      </c>
      <c r="P88" s="268"/>
      <c r="Q88" s="268"/>
      <c r="R88" s="268"/>
      <c r="S88" s="268"/>
      <c r="T88" s="268"/>
      <c r="U88" s="269"/>
      <c r="V88" s="43" t="s">
        <v>42</v>
      </c>
      <c r="W88" s="44">
        <f>IFERROR(SUM(W82:W87),"0")</f>
        <v>0</v>
      </c>
      <c r="X88" s="44">
        <f>IFERROR(SUM(X82:X87),"0")</f>
        <v>0</v>
      </c>
      <c r="Y88" s="44">
        <f>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1"/>
      <c r="O89" s="267" t="s">
        <v>43</v>
      </c>
      <c r="P89" s="268"/>
      <c r="Q89" s="268"/>
      <c r="R89" s="268"/>
      <c r="S89" s="268"/>
      <c r="T89" s="268"/>
      <c r="U89" s="269"/>
      <c r="V89" s="43" t="s">
        <v>0</v>
      </c>
      <c r="W89" s="44">
        <f>IFERROR(SUMPRODUCT(W82:W87*H82:H87),"0")</f>
        <v>0</v>
      </c>
      <c r="X89" s="44">
        <f>IFERROR(SUMPRODUCT(X82:X87*H82:H87),"0")</f>
        <v>0</v>
      </c>
      <c r="Y89" s="43"/>
      <c r="Z89" s="68"/>
      <c r="AA89" s="68"/>
    </row>
    <row r="90" spans="1:67" ht="16.5" customHeight="1" x14ac:dyDescent="0.25">
      <c r="A90" s="261" t="s">
        <v>169</v>
      </c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66"/>
      <c r="AA90" s="66"/>
    </row>
    <row r="91" spans="1:67" ht="14.25" customHeight="1" x14ac:dyDescent="0.25">
      <c r="A91" s="262" t="s">
        <v>169</v>
      </c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67"/>
      <c r="AA91" s="67"/>
    </row>
    <row r="92" spans="1:67" ht="27" customHeight="1" x14ac:dyDescent="0.25">
      <c r="A92" s="64" t="s">
        <v>170</v>
      </c>
      <c r="B92" s="64" t="s">
        <v>171</v>
      </c>
      <c r="C92" s="37">
        <v>4301136042</v>
      </c>
      <c r="D92" s="263">
        <v>4607025784012</v>
      </c>
      <c r="E92" s="263"/>
      <c r="F92" s="63">
        <v>0.09</v>
      </c>
      <c r="G92" s="38">
        <v>24</v>
      </c>
      <c r="H92" s="63">
        <v>2.16</v>
      </c>
      <c r="I92" s="63">
        <v>2.4912000000000001</v>
      </c>
      <c r="J92" s="38">
        <v>126</v>
      </c>
      <c r="K92" s="38" t="s">
        <v>93</v>
      </c>
      <c r="L92" s="39" t="s">
        <v>86</v>
      </c>
      <c r="M92" s="39"/>
      <c r="N92" s="38">
        <v>180</v>
      </c>
      <c r="O92" s="30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65"/>
      <c r="Q92" s="265"/>
      <c r="R92" s="265"/>
      <c r="S92" s="266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IFERROR(IF(W92="","",W92*0.00936),"")</f>
        <v>0</v>
      </c>
      <c r="Z92" s="69" t="s">
        <v>49</v>
      </c>
      <c r="AA92" s="70" t="s">
        <v>49</v>
      </c>
      <c r="AE92" s="83"/>
      <c r="BB92" s="117" t="s">
        <v>92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27" customHeight="1" x14ac:dyDescent="0.25">
      <c r="A93" s="64" t="s">
        <v>172</v>
      </c>
      <c r="B93" s="64" t="s">
        <v>173</v>
      </c>
      <c r="C93" s="37">
        <v>4301136040</v>
      </c>
      <c r="D93" s="263">
        <v>4607025784319</v>
      </c>
      <c r="E93" s="263"/>
      <c r="F93" s="63">
        <v>0.36</v>
      </c>
      <c r="G93" s="38">
        <v>10</v>
      </c>
      <c r="H93" s="63">
        <v>3.6</v>
      </c>
      <c r="I93" s="63">
        <v>4.2439999999999998</v>
      </c>
      <c r="J93" s="38">
        <v>70</v>
      </c>
      <c r="K93" s="38" t="s">
        <v>93</v>
      </c>
      <c r="L93" s="39" t="s">
        <v>86</v>
      </c>
      <c r="M93" s="39"/>
      <c r="N93" s="38">
        <v>180</v>
      </c>
      <c r="O93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65"/>
      <c r="Q93" s="265"/>
      <c r="R93" s="265"/>
      <c r="S93" s="266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IFERROR(IF(W93="","",W93*0.01788),"")</f>
        <v>0</v>
      </c>
      <c r="Z93" s="69" t="s">
        <v>49</v>
      </c>
      <c r="AA93" s="70" t="s">
        <v>49</v>
      </c>
      <c r="AE93" s="83"/>
      <c r="BB93" s="118" t="s">
        <v>92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16.5" customHeight="1" x14ac:dyDescent="0.25">
      <c r="A94" s="64" t="s">
        <v>174</v>
      </c>
      <c r="B94" s="64" t="s">
        <v>175</v>
      </c>
      <c r="C94" s="37">
        <v>4301136039</v>
      </c>
      <c r="D94" s="263">
        <v>4607111035370</v>
      </c>
      <c r="E94" s="263"/>
      <c r="F94" s="63">
        <v>0.14000000000000001</v>
      </c>
      <c r="G94" s="38">
        <v>22</v>
      </c>
      <c r="H94" s="63">
        <v>3.08</v>
      </c>
      <c r="I94" s="63">
        <v>3.464</v>
      </c>
      <c r="J94" s="38">
        <v>84</v>
      </c>
      <c r="K94" s="38" t="s">
        <v>87</v>
      </c>
      <c r="L94" s="39" t="s">
        <v>86</v>
      </c>
      <c r="M94" s="39"/>
      <c r="N94" s="38">
        <v>180</v>
      </c>
      <c r="O94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65"/>
      <c r="Q94" s="265"/>
      <c r="R94" s="265"/>
      <c r="S94" s="266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IFERROR(IF(W94="","",W94*0.0155),"")</f>
        <v>0</v>
      </c>
      <c r="Z94" s="69" t="s">
        <v>49</v>
      </c>
      <c r="AA94" s="70" t="s">
        <v>49</v>
      </c>
      <c r="AE94" s="83"/>
      <c r="BB94" s="119" t="s">
        <v>92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x14ac:dyDescent="0.2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270"/>
      <c r="N95" s="271"/>
      <c r="O95" s="267" t="s">
        <v>43</v>
      </c>
      <c r="P95" s="268"/>
      <c r="Q95" s="268"/>
      <c r="R95" s="268"/>
      <c r="S95" s="268"/>
      <c r="T95" s="268"/>
      <c r="U95" s="269"/>
      <c r="V95" s="43" t="s">
        <v>42</v>
      </c>
      <c r="W95" s="44">
        <f>IFERROR(SUM(W92:W94),"0")</f>
        <v>0</v>
      </c>
      <c r="X95" s="44">
        <f>IFERROR(SUM(X92:X94),"0")</f>
        <v>0</v>
      </c>
      <c r="Y95" s="44">
        <f>IFERROR(IF(Y92="",0,Y92),"0")+IFERROR(IF(Y93="",0,Y93),"0")+IFERROR(IF(Y94="",0,Y94),"0")</f>
        <v>0</v>
      </c>
      <c r="Z95" s="68"/>
      <c r="AA95" s="68"/>
    </row>
    <row r="96" spans="1:67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1"/>
      <c r="O96" s="267" t="s">
        <v>43</v>
      </c>
      <c r="P96" s="268"/>
      <c r="Q96" s="268"/>
      <c r="R96" s="268"/>
      <c r="S96" s="268"/>
      <c r="T96" s="268"/>
      <c r="U96" s="269"/>
      <c r="V96" s="43" t="s">
        <v>0</v>
      </c>
      <c r="W96" s="44">
        <f>IFERROR(SUMPRODUCT(W92:W94*H92:H94),"0")</f>
        <v>0</v>
      </c>
      <c r="X96" s="44">
        <f>IFERROR(SUMPRODUCT(X92:X94*H92:H94),"0")</f>
        <v>0</v>
      </c>
      <c r="Y96" s="43"/>
      <c r="Z96" s="68"/>
      <c r="AA96" s="68"/>
    </row>
    <row r="97" spans="1:67" ht="16.5" customHeight="1" x14ac:dyDescent="0.25">
      <c r="A97" s="261" t="s">
        <v>176</v>
      </c>
      <c r="B97" s="261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66"/>
      <c r="AA97" s="66"/>
    </row>
    <row r="98" spans="1:67" ht="14.25" customHeight="1" x14ac:dyDescent="0.25">
      <c r="A98" s="262" t="s">
        <v>83</v>
      </c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67"/>
      <c r="AA98" s="67"/>
    </row>
    <row r="99" spans="1:67" ht="27" customHeight="1" x14ac:dyDescent="0.25">
      <c r="A99" s="64" t="s">
        <v>177</v>
      </c>
      <c r="B99" s="64" t="s">
        <v>178</v>
      </c>
      <c r="C99" s="37">
        <v>4301070975</v>
      </c>
      <c r="D99" s="263">
        <v>4607111033970</v>
      </c>
      <c r="E99" s="263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65"/>
      <c r="Q99" s="265"/>
      <c r="R99" s="265"/>
      <c r="S99" s="266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179</v>
      </c>
      <c r="B100" s="64" t="s">
        <v>180</v>
      </c>
      <c r="C100" s="37">
        <v>4301070976</v>
      </c>
      <c r="D100" s="263">
        <v>4607111034144</v>
      </c>
      <c r="E100" s="263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65"/>
      <c r="Q100" s="265"/>
      <c r="R100" s="265"/>
      <c r="S100" s="266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181</v>
      </c>
      <c r="B101" s="64" t="s">
        <v>182</v>
      </c>
      <c r="C101" s="37">
        <v>4301070973</v>
      </c>
      <c r="D101" s="263">
        <v>4607111033987</v>
      </c>
      <c r="E101" s="263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65"/>
      <c r="Q101" s="265"/>
      <c r="R101" s="265"/>
      <c r="S101" s="266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183</v>
      </c>
      <c r="B102" s="64" t="s">
        <v>184</v>
      </c>
      <c r="C102" s="37">
        <v>4301070974</v>
      </c>
      <c r="D102" s="263">
        <v>4607111034151</v>
      </c>
      <c r="E102" s="263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65"/>
      <c r="Q102" s="265"/>
      <c r="R102" s="265"/>
      <c r="S102" s="266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185</v>
      </c>
      <c r="B103" s="64" t="s">
        <v>186</v>
      </c>
      <c r="C103" s="37">
        <v>4301070958</v>
      </c>
      <c r="D103" s="263">
        <v>4607111038098</v>
      </c>
      <c r="E103" s="263"/>
      <c r="F103" s="63">
        <v>0.8</v>
      </c>
      <c r="G103" s="38">
        <v>8</v>
      </c>
      <c r="H103" s="63">
        <v>6.4</v>
      </c>
      <c r="I103" s="63">
        <v>6.6859999999999999</v>
      </c>
      <c r="J103" s="38">
        <v>84</v>
      </c>
      <c r="K103" s="38" t="s">
        <v>87</v>
      </c>
      <c r="L103" s="39" t="s">
        <v>86</v>
      </c>
      <c r="M103" s="39"/>
      <c r="N103" s="38">
        <v>180</v>
      </c>
      <c r="O103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65"/>
      <c r="Q103" s="265"/>
      <c r="R103" s="265"/>
      <c r="S103" s="266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x14ac:dyDescent="0.2">
      <c r="A104" s="270"/>
      <c r="B104" s="270"/>
      <c r="C104" s="270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71"/>
      <c r="O104" s="267" t="s">
        <v>43</v>
      </c>
      <c r="P104" s="268"/>
      <c r="Q104" s="268"/>
      <c r="R104" s="268"/>
      <c r="S104" s="268"/>
      <c r="T104" s="268"/>
      <c r="U104" s="269"/>
      <c r="V104" s="43" t="s">
        <v>42</v>
      </c>
      <c r="W104" s="44">
        <f>IFERROR(SUM(W99:W103),"0")</f>
        <v>0</v>
      </c>
      <c r="X104" s="44">
        <f>IFERROR(SUM(X99:X103),"0")</f>
        <v>0</v>
      </c>
      <c r="Y104" s="44">
        <f>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270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1"/>
      <c r="O105" s="267" t="s">
        <v>43</v>
      </c>
      <c r="P105" s="268"/>
      <c r="Q105" s="268"/>
      <c r="R105" s="268"/>
      <c r="S105" s="268"/>
      <c r="T105" s="268"/>
      <c r="U105" s="269"/>
      <c r="V105" s="43" t="s">
        <v>0</v>
      </c>
      <c r="W105" s="44">
        <f>IFERROR(SUMPRODUCT(W99:W103*H99:H103),"0")</f>
        <v>0</v>
      </c>
      <c r="X105" s="44">
        <f>IFERROR(SUMPRODUCT(X99:X103*H99:H103),"0")</f>
        <v>0</v>
      </c>
      <c r="Y105" s="43"/>
      <c r="Z105" s="68"/>
      <c r="AA105" s="68"/>
    </row>
    <row r="106" spans="1:67" ht="16.5" customHeight="1" x14ac:dyDescent="0.25">
      <c r="A106" s="261" t="s">
        <v>187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66"/>
      <c r="AA106" s="66"/>
    </row>
    <row r="107" spans="1:67" ht="14.25" customHeight="1" x14ac:dyDescent="0.25">
      <c r="A107" s="262" t="s">
        <v>147</v>
      </c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67"/>
      <c r="AA107" s="67"/>
    </row>
    <row r="108" spans="1:67" ht="27" customHeight="1" x14ac:dyDescent="0.25">
      <c r="A108" s="64" t="s">
        <v>188</v>
      </c>
      <c r="B108" s="64" t="s">
        <v>189</v>
      </c>
      <c r="C108" s="37">
        <v>4301135299</v>
      </c>
      <c r="D108" s="263">
        <v>4607111033994</v>
      </c>
      <c r="E108" s="263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31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65"/>
      <c r="Q108" s="265"/>
      <c r="R108" s="265"/>
      <c r="S108" s="266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92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190</v>
      </c>
      <c r="B109" s="64" t="s">
        <v>191</v>
      </c>
      <c r="C109" s="37">
        <v>4301135289</v>
      </c>
      <c r="D109" s="263">
        <v>4607111034014</v>
      </c>
      <c r="E109" s="26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9"/>
      <c r="N109" s="38">
        <v>180</v>
      </c>
      <c r="O109" s="31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65"/>
      <c r="Q109" s="265"/>
      <c r="R109" s="265"/>
      <c r="S109" s="266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92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x14ac:dyDescent="0.2">
      <c r="A110" s="270"/>
      <c r="B110" s="270"/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1"/>
      <c r="O110" s="267" t="s">
        <v>43</v>
      </c>
      <c r="P110" s="268"/>
      <c r="Q110" s="268"/>
      <c r="R110" s="268"/>
      <c r="S110" s="268"/>
      <c r="T110" s="268"/>
      <c r="U110" s="269"/>
      <c r="V110" s="43" t="s">
        <v>42</v>
      </c>
      <c r="W110" s="44">
        <f>IFERROR(SUM(W108:W109),"0")</f>
        <v>0</v>
      </c>
      <c r="X110" s="44">
        <f>IFERROR(SUM(X108:X109),"0")</f>
        <v>0</v>
      </c>
      <c r="Y110" s="44">
        <f>IFERROR(IF(Y108="",0,Y108),"0")+IFERROR(IF(Y109="",0,Y109),"0")</f>
        <v>0</v>
      </c>
      <c r="Z110" s="68"/>
      <c r="AA110" s="68"/>
    </row>
    <row r="111" spans="1:67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1"/>
      <c r="O111" s="267" t="s">
        <v>43</v>
      </c>
      <c r="P111" s="268"/>
      <c r="Q111" s="268"/>
      <c r="R111" s="268"/>
      <c r="S111" s="268"/>
      <c r="T111" s="268"/>
      <c r="U111" s="269"/>
      <c r="V111" s="43" t="s">
        <v>0</v>
      </c>
      <c r="W111" s="44">
        <f>IFERROR(SUMPRODUCT(W108:W109*H108:H109),"0")</f>
        <v>0</v>
      </c>
      <c r="X111" s="44">
        <f>IFERROR(SUMPRODUCT(X108:X109*H108:H109),"0")</f>
        <v>0</v>
      </c>
      <c r="Y111" s="43"/>
      <c r="Z111" s="68"/>
      <c r="AA111" s="68"/>
    </row>
    <row r="112" spans="1:67" ht="16.5" customHeight="1" x14ac:dyDescent="0.25">
      <c r="A112" s="261" t="s">
        <v>192</v>
      </c>
      <c r="B112" s="261"/>
      <c r="C112" s="261"/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66"/>
      <c r="AA112" s="66"/>
    </row>
    <row r="113" spans="1:67" ht="14.25" customHeight="1" x14ac:dyDescent="0.25">
      <c r="A113" s="262" t="s">
        <v>147</v>
      </c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67"/>
      <c r="AA113" s="67"/>
    </row>
    <row r="114" spans="1:67" ht="16.5" customHeight="1" x14ac:dyDescent="0.25">
      <c r="A114" s="64" t="s">
        <v>193</v>
      </c>
      <c r="B114" s="64" t="s">
        <v>194</v>
      </c>
      <c r="C114" s="37">
        <v>4301135311</v>
      </c>
      <c r="D114" s="263">
        <v>4607111039095</v>
      </c>
      <c r="E114" s="263"/>
      <c r="F114" s="63">
        <v>0.25</v>
      </c>
      <c r="G114" s="38">
        <v>12</v>
      </c>
      <c r="H114" s="63">
        <v>3</v>
      </c>
      <c r="I114" s="63">
        <v>3.7480000000000002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314" t="s">
        <v>195</v>
      </c>
      <c r="P114" s="265"/>
      <c r="Q114" s="265"/>
      <c r="R114" s="265"/>
      <c r="S114" s="266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196</v>
      </c>
      <c r="AE114" s="83"/>
      <c r="BB114" s="127" t="s">
        <v>92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ht="16.5" customHeight="1" x14ac:dyDescent="0.25">
      <c r="A115" s="64" t="s">
        <v>197</v>
      </c>
      <c r="B115" s="64" t="s">
        <v>198</v>
      </c>
      <c r="C115" s="37">
        <v>4301135282</v>
      </c>
      <c r="D115" s="263">
        <v>4607111034199</v>
      </c>
      <c r="E115" s="263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93</v>
      </c>
      <c r="L115" s="39" t="s">
        <v>86</v>
      </c>
      <c r="M115" s="39"/>
      <c r="N115" s="38">
        <v>180</v>
      </c>
      <c r="O115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65"/>
      <c r="Q115" s="265"/>
      <c r="R115" s="265"/>
      <c r="S115" s="266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IFERROR(IF(W115="","",W115*0.01788),"")</f>
        <v>0</v>
      </c>
      <c r="Z115" s="69" t="s">
        <v>49</v>
      </c>
      <c r="AA115" s="70" t="s">
        <v>49</v>
      </c>
      <c r="AE115" s="83"/>
      <c r="BB115" s="128" t="s">
        <v>92</v>
      </c>
      <c r="BL115" s="83">
        <f>IFERROR(W115*I115,"0")</f>
        <v>0</v>
      </c>
      <c r="BM115" s="83">
        <f>IFERROR(X115*I115,"0")</f>
        <v>0</v>
      </c>
      <c r="BN115" s="83">
        <f>IFERROR(W115/J115,"0")</f>
        <v>0</v>
      </c>
      <c r="BO115" s="83">
        <f>IFERROR(X115/J115,"0")</f>
        <v>0</v>
      </c>
    </row>
    <row r="116" spans="1:67" x14ac:dyDescent="0.2">
      <c r="A116" s="270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1"/>
      <c r="O116" s="267" t="s">
        <v>43</v>
      </c>
      <c r="P116" s="268"/>
      <c r="Q116" s="268"/>
      <c r="R116" s="268"/>
      <c r="S116" s="268"/>
      <c r="T116" s="268"/>
      <c r="U116" s="269"/>
      <c r="V116" s="43" t="s">
        <v>42</v>
      </c>
      <c r="W116" s="44">
        <f>IFERROR(SUM(W114:W115),"0")</f>
        <v>0</v>
      </c>
      <c r="X116" s="44">
        <f>IFERROR(SUM(X114:X115),"0")</f>
        <v>0</v>
      </c>
      <c r="Y116" s="44">
        <f>IFERROR(IF(Y114="",0,Y114),"0")+IFERROR(IF(Y115="",0,Y115),"0")</f>
        <v>0</v>
      </c>
      <c r="Z116" s="68"/>
      <c r="AA116" s="68"/>
    </row>
    <row r="117" spans="1:67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1"/>
      <c r="O117" s="267" t="s">
        <v>43</v>
      </c>
      <c r="P117" s="268"/>
      <c r="Q117" s="268"/>
      <c r="R117" s="268"/>
      <c r="S117" s="268"/>
      <c r="T117" s="268"/>
      <c r="U117" s="269"/>
      <c r="V117" s="43" t="s">
        <v>0</v>
      </c>
      <c r="W117" s="44">
        <f>IFERROR(SUMPRODUCT(W114:W115*H114:H115),"0")</f>
        <v>0</v>
      </c>
      <c r="X117" s="44">
        <f>IFERROR(SUMPRODUCT(X114:X115*H114:H115),"0")</f>
        <v>0</v>
      </c>
      <c r="Y117" s="43"/>
      <c r="Z117" s="68"/>
      <c r="AA117" s="68"/>
    </row>
    <row r="118" spans="1:67" ht="16.5" customHeight="1" x14ac:dyDescent="0.25">
      <c r="A118" s="261" t="s">
        <v>199</v>
      </c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66"/>
      <c r="AA118" s="66"/>
    </row>
    <row r="119" spans="1:67" ht="14.25" customHeight="1" x14ac:dyDescent="0.25">
      <c r="A119" s="262" t="s">
        <v>147</v>
      </c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67"/>
      <c r="AA119" s="67"/>
    </row>
    <row r="120" spans="1:67" ht="27" customHeight="1" x14ac:dyDescent="0.25">
      <c r="A120" s="64" t="s">
        <v>200</v>
      </c>
      <c r="B120" s="64" t="s">
        <v>201</v>
      </c>
      <c r="C120" s="37">
        <v>4301130003</v>
      </c>
      <c r="D120" s="263">
        <v>4607111034687</v>
      </c>
      <c r="E120" s="263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93</v>
      </c>
      <c r="L120" s="39" t="s">
        <v>86</v>
      </c>
      <c r="M120" s="39"/>
      <c r="N120" s="38">
        <v>180</v>
      </c>
      <c r="O120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65"/>
      <c r="Q120" s="265"/>
      <c r="R120" s="265"/>
      <c r="S120" s="266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202</v>
      </c>
      <c r="AA120" s="70" t="s">
        <v>49</v>
      </c>
      <c r="AE120" s="83"/>
      <c r="BB120" s="129" t="s">
        <v>92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203</v>
      </c>
      <c r="B121" s="64" t="s">
        <v>204</v>
      </c>
      <c r="C121" s="37">
        <v>4301135275</v>
      </c>
      <c r="D121" s="263">
        <v>4607111034380</v>
      </c>
      <c r="E121" s="263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93</v>
      </c>
      <c r="L121" s="39" t="s">
        <v>86</v>
      </c>
      <c r="M121" s="39"/>
      <c r="N121" s="38">
        <v>180</v>
      </c>
      <c r="O121" s="31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65"/>
      <c r="Q121" s="265"/>
      <c r="R121" s="265"/>
      <c r="S121" s="266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92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205</v>
      </c>
      <c r="B122" s="64" t="s">
        <v>206</v>
      </c>
      <c r="C122" s="37">
        <v>4301135277</v>
      </c>
      <c r="D122" s="263">
        <v>4607111034397</v>
      </c>
      <c r="E122" s="263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93</v>
      </c>
      <c r="L122" s="39" t="s">
        <v>86</v>
      </c>
      <c r="M122" s="39"/>
      <c r="N122" s="38">
        <v>180</v>
      </c>
      <c r="O122" s="318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65"/>
      <c r="Q122" s="265"/>
      <c r="R122" s="265"/>
      <c r="S122" s="266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92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1"/>
      <c r="O123" s="267" t="s">
        <v>43</v>
      </c>
      <c r="P123" s="268"/>
      <c r="Q123" s="268"/>
      <c r="R123" s="268"/>
      <c r="S123" s="268"/>
      <c r="T123" s="268"/>
      <c r="U123" s="269"/>
      <c r="V123" s="43" t="s">
        <v>42</v>
      </c>
      <c r="W123" s="44">
        <f>IFERROR(SUM(W120:W122),"0")</f>
        <v>0</v>
      </c>
      <c r="X123" s="44">
        <f>IFERROR(SUM(X120:X122),"0")</f>
        <v>0</v>
      </c>
      <c r="Y123" s="44">
        <f>IFERROR(IF(Y120="",0,Y120),"0")+IFERROR(IF(Y121="",0,Y121),"0")+IFERROR(IF(Y122="",0,Y122),"0")</f>
        <v>0</v>
      </c>
      <c r="Z123" s="68"/>
      <c r="AA123" s="68"/>
    </row>
    <row r="124" spans="1:67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1"/>
      <c r="O124" s="267" t="s">
        <v>43</v>
      </c>
      <c r="P124" s="268"/>
      <c r="Q124" s="268"/>
      <c r="R124" s="268"/>
      <c r="S124" s="268"/>
      <c r="T124" s="268"/>
      <c r="U124" s="269"/>
      <c r="V124" s="43" t="s">
        <v>0</v>
      </c>
      <c r="W124" s="44">
        <f>IFERROR(SUMPRODUCT(W120:W122*H120:H122),"0")</f>
        <v>0</v>
      </c>
      <c r="X124" s="44">
        <f>IFERROR(SUMPRODUCT(X120:X122*H120:H122),"0")</f>
        <v>0</v>
      </c>
      <c r="Y124" s="43"/>
      <c r="Z124" s="68"/>
      <c r="AA124" s="68"/>
    </row>
    <row r="125" spans="1:67" ht="16.5" customHeight="1" x14ac:dyDescent="0.25">
      <c r="A125" s="261" t="s">
        <v>207</v>
      </c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66"/>
      <c r="AA125" s="66"/>
    </row>
    <row r="126" spans="1:67" ht="14.25" customHeight="1" x14ac:dyDescent="0.25">
      <c r="A126" s="262" t="s">
        <v>147</v>
      </c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67"/>
      <c r="AA126" s="67"/>
    </row>
    <row r="127" spans="1:67" ht="27" customHeight="1" x14ac:dyDescent="0.25">
      <c r="A127" s="64" t="s">
        <v>208</v>
      </c>
      <c r="B127" s="64" t="s">
        <v>209</v>
      </c>
      <c r="C127" s="37">
        <v>4301135279</v>
      </c>
      <c r="D127" s="263">
        <v>4607111035806</v>
      </c>
      <c r="E127" s="263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93</v>
      </c>
      <c r="L127" s="39" t="s">
        <v>86</v>
      </c>
      <c r="M127" s="39"/>
      <c r="N127" s="38">
        <v>180</v>
      </c>
      <c r="O127" s="3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65"/>
      <c r="Q127" s="265"/>
      <c r="R127" s="265"/>
      <c r="S127" s="266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92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70"/>
      <c r="B128" s="270"/>
      <c r="C128" s="270"/>
      <c r="D128" s="270"/>
      <c r="E128" s="270"/>
      <c r="F128" s="270"/>
      <c r="G128" s="270"/>
      <c r="H128" s="270"/>
      <c r="I128" s="270"/>
      <c r="J128" s="270"/>
      <c r="K128" s="270"/>
      <c r="L128" s="270"/>
      <c r="M128" s="270"/>
      <c r="N128" s="271"/>
      <c r="O128" s="267" t="s">
        <v>43</v>
      </c>
      <c r="P128" s="268"/>
      <c r="Q128" s="268"/>
      <c r="R128" s="268"/>
      <c r="S128" s="268"/>
      <c r="T128" s="268"/>
      <c r="U128" s="269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70"/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0"/>
      <c r="N129" s="271"/>
      <c r="O129" s="267" t="s">
        <v>43</v>
      </c>
      <c r="P129" s="268"/>
      <c r="Q129" s="268"/>
      <c r="R129" s="268"/>
      <c r="S129" s="268"/>
      <c r="T129" s="268"/>
      <c r="U129" s="269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61" t="s">
        <v>210</v>
      </c>
      <c r="B130" s="261"/>
      <c r="C130" s="261"/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66"/>
      <c r="AA130" s="66"/>
    </row>
    <row r="131" spans="1:67" ht="14.25" customHeight="1" x14ac:dyDescent="0.25">
      <c r="A131" s="262" t="s">
        <v>211</v>
      </c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67"/>
      <c r="AA131" s="67"/>
    </row>
    <row r="132" spans="1:67" ht="27" customHeight="1" x14ac:dyDescent="0.25">
      <c r="A132" s="64" t="s">
        <v>212</v>
      </c>
      <c r="B132" s="64" t="s">
        <v>213</v>
      </c>
      <c r="C132" s="37">
        <v>4301070768</v>
      </c>
      <c r="D132" s="263">
        <v>4607111035639</v>
      </c>
      <c r="E132" s="263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214</v>
      </c>
      <c r="L132" s="39" t="s">
        <v>86</v>
      </c>
      <c r="M132" s="39"/>
      <c r="N132" s="38">
        <v>180</v>
      </c>
      <c r="O132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65"/>
      <c r="Q132" s="265"/>
      <c r="R132" s="265"/>
      <c r="S132" s="266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92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215</v>
      </c>
      <c r="B133" s="64" t="s">
        <v>216</v>
      </c>
      <c r="C133" s="37">
        <v>4301070797</v>
      </c>
      <c r="D133" s="263">
        <v>4607111035646</v>
      </c>
      <c r="E133" s="263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217</v>
      </c>
      <c r="L133" s="39" t="s">
        <v>86</v>
      </c>
      <c r="M133" s="39"/>
      <c r="N133" s="38">
        <v>180</v>
      </c>
      <c r="O133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65"/>
      <c r="Q133" s="265"/>
      <c r="R133" s="265"/>
      <c r="S133" s="266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92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x14ac:dyDescent="0.2">
      <c r="A134" s="270"/>
      <c r="B134" s="270"/>
      <c r="C134" s="270"/>
      <c r="D134" s="270"/>
      <c r="E134" s="270"/>
      <c r="F134" s="270"/>
      <c r="G134" s="270"/>
      <c r="H134" s="270"/>
      <c r="I134" s="270"/>
      <c r="J134" s="270"/>
      <c r="K134" s="270"/>
      <c r="L134" s="270"/>
      <c r="M134" s="270"/>
      <c r="N134" s="271"/>
      <c r="O134" s="267" t="s">
        <v>43</v>
      </c>
      <c r="P134" s="268"/>
      <c r="Q134" s="268"/>
      <c r="R134" s="268"/>
      <c r="S134" s="268"/>
      <c r="T134" s="268"/>
      <c r="U134" s="269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67" x14ac:dyDescent="0.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1"/>
      <c r="O135" s="267" t="s">
        <v>43</v>
      </c>
      <c r="P135" s="268"/>
      <c r="Q135" s="268"/>
      <c r="R135" s="268"/>
      <c r="S135" s="268"/>
      <c r="T135" s="268"/>
      <c r="U135" s="269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67" ht="16.5" customHeight="1" x14ac:dyDescent="0.25">
      <c r="A136" s="261" t="s">
        <v>218</v>
      </c>
      <c r="B136" s="261"/>
      <c r="C136" s="261"/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66"/>
      <c r="AA136" s="66"/>
    </row>
    <row r="137" spans="1:67" ht="14.25" customHeight="1" x14ac:dyDescent="0.25">
      <c r="A137" s="262" t="s">
        <v>147</v>
      </c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67"/>
      <c r="AA137" s="67"/>
    </row>
    <row r="138" spans="1:67" ht="27" customHeight="1" x14ac:dyDescent="0.25">
      <c r="A138" s="64" t="s">
        <v>219</v>
      </c>
      <c r="B138" s="64" t="s">
        <v>220</v>
      </c>
      <c r="C138" s="37">
        <v>4301135281</v>
      </c>
      <c r="D138" s="263">
        <v>4607111036568</v>
      </c>
      <c r="E138" s="263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93</v>
      </c>
      <c r="L138" s="39" t="s">
        <v>86</v>
      </c>
      <c r="M138" s="39"/>
      <c r="N138" s="38">
        <v>180</v>
      </c>
      <c r="O138" s="32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65"/>
      <c r="Q138" s="265"/>
      <c r="R138" s="265"/>
      <c r="S138" s="266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83"/>
      <c r="BB138" s="135" t="s">
        <v>92</v>
      </c>
      <c r="BL138" s="83">
        <f>IFERROR(W138*I138,"0")</f>
        <v>0</v>
      </c>
      <c r="BM138" s="83">
        <f>IFERROR(X138*I138,"0")</f>
        <v>0</v>
      </c>
      <c r="BN138" s="83">
        <f>IFERROR(W138/J138,"0")</f>
        <v>0</v>
      </c>
      <c r="BO138" s="83">
        <f>IFERROR(X138/J138,"0")</f>
        <v>0</v>
      </c>
    </row>
    <row r="139" spans="1:67" x14ac:dyDescent="0.2">
      <c r="A139" s="270"/>
      <c r="B139" s="270"/>
      <c r="C139" s="270"/>
      <c r="D139" s="270"/>
      <c r="E139" s="270"/>
      <c r="F139" s="270"/>
      <c r="G139" s="270"/>
      <c r="H139" s="270"/>
      <c r="I139" s="270"/>
      <c r="J139" s="270"/>
      <c r="K139" s="270"/>
      <c r="L139" s="270"/>
      <c r="M139" s="270"/>
      <c r="N139" s="271"/>
      <c r="O139" s="267" t="s">
        <v>43</v>
      </c>
      <c r="P139" s="268"/>
      <c r="Q139" s="268"/>
      <c r="R139" s="268"/>
      <c r="S139" s="268"/>
      <c r="T139" s="268"/>
      <c r="U139" s="269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67" x14ac:dyDescent="0.2">
      <c r="A140" s="270"/>
      <c r="B140" s="270"/>
      <c r="C140" s="270"/>
      <c r="D140" s="270"/>
      <c r="E140" s="270"/>
      <c r="F140" s="270"/>
      <c r="G140" s="270"/>
      <c r="H140" s="270"/>
      <c r="I140" s="270"/>
      <c r="J140" s="270"/>
      <c r="K140" s="270"/>
      <c r="L140" s="270"/>
      <c r="M140" s="270"/>
      <c r="N140" s="271"/>
      <c r="O140" s="267" t="s">
        <v>43</v>
      </c>
      <c r="P140" s="268"/>
      <c r="Q140" s="268"/>
      <c r="R140" s="268"/>
      <c r="S140" s="268"/>
      <c r="T140" s="268"/>
      <c r="U140" s="269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67" ht="27.75" customHeight="1" x14ac:dyDescent="0.2">
      <c r="A141" s="260" t="s">
        <v>221</v>
      </c>
      <c r="B141" s="260"/>
      <c r="C141" s="260"/>
      <c r="D141" s="260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55"/>
      <c r="AA141" s="55"/>
    </row>
    <row r="142" spans="1:67" ht="16.5" customHeight="1" x14ac:dyDescent="0.25">
      <c r="A142" s="261" t="s">
        <v>222</v>
      </c>
      <c r="B142" s="261"/>
      <c r="C142" s="261"/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  <c r="Z142" s="66"/>
      <c r="AA142" s="66"/>
    </row>
    <row r="143" spans="1:67" ht="14.25" customHeight="1" x14ac:dyDescent="0.25">
      <c r="A143" s="262" t="s">
        <v>147</v>
      </c>
      <c r="B143" s="262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67"/>
      <c r="AA143" s="67"/>
    </row>
    <row r="144" spans="1:67" ht="16.5" customHeight="1" x14ac:dyDescent="0.25">
      <c r="A144" s="64" t="s">
        <v>223</v>
      </c>
      <c r="B144" s="64" t="s">
        <v>224</v>
      </c>
      <c r="C144" s="37">
        <v>4301135317</v>
      </c>
      <c r="D144" s="263">
        <v>4607111039057</v>
      </c>
      <c r="E144" s="263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143</v>
      </c>
      <c r="L144" s="39" t="s">
        <v>86</v>
      </c>
      <c r="M144" s="39"/>
      <c r="N144" s="38">
        <v>180</v>
      </c>
      <c r="O144" s="323" t="s">
        <v>225</v>
      </c>
      <c r="P144" s="265"/>
      <c r="Q144" s="265"/>
      <c r="R144" s="265"/>
      <c r="S144" s="266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92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70"/>
      <c r="B145" s="270"/>
      <c r="C145" s="270"/>
      <c r="D145" s="270"/>
      <c r="E145" s="270"/>
      <c r="F145" s="270"/>
      <c r="G145" s="270"/>
      <c r="H145" s="270"/>
      <c r="I145" s="270"/>
      <c r="J145" s="270"/>
      <c r="K145" s="270"/>
      <c r="L145" s="270"/>
      <c r="M145" s="270"/>
      <c r="N145" s="271"/>
      <c r="O145" s="267" t="s">
        <v>43</v>
      </c>
      <c r="P145" s="268"/>
      <c r="Q145" s="268"/>
      <c r="R145" s="268"/>
      <c r="S145" s="268"/>
      <c r="T145" s="268"/>
      <c r="U145" s="269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67" x14ac:dyDescent="0.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0"/>
      <c r="M146" s="270"/>
      <c r="N146" s="271"/>
      <c r="O146" s="267" t="s">
        <v>43</v>
      </c>
      <c r="P146" s="268"/>
      <c r="Q146" s="268"/>
      <c r="R146" s="268"/>
      <c r="S146" s="268"/>
      <c r="T146" s="268"/>
      <c r="U146" s="269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67" ht="16.5" customHeight="1" x14ac:dyDescent="0.25">
      <c r="A147" s="261" t="s">
        <v>226</v>
      </c>
      <c r="B147" s="261"/>
      <c r="C147" s="261"/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Z147" s="66"/>
      <c r="AA147" s="66"/>
    </row>
    <row r="148" spans="1:67" ht="14.25" customHeight="1" x14ac:dyDescent="0.25">
      <c r="A148" s="262" t="s">
        <v>211</v>
      </c>
      <c r="B148" s="262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67"/>
      <c r="AA148" s="67"/>
    </row>
    <row r="149" spans="1:67" ht="16.5" customHeight="1" x14ac:dyDescent="0.25">
      <c r="A149" s="64" t="s">
        <v>227</v>
      </c>
      <c r="B149" s="64" t="s">
        <v>228</v>
      </c>
      <c r="C149" s="37">
        <v>4301071010</v>
      </c>
      <c r="D149" s="263">
        <v>4607111037701</v>
      </c>
      <c r="E149" s="263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87</v>
      </c>
      <c r="L149" s="39" t="s">
        <v>86</v>
      </c>
      <c r="M149" s="39"/>
      <c r="N149" s="38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65"/>
      <c r="Q149" s="265"/>
      <c r="R149" s="265"/>
      <c r="S149" s="266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92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70"/>
      <c r="B150" s="270"/>
      <c r="C150" s="270"/>
      <c r="D150" s="270"/>
      <c r="E150" s="270"/>
      <c r="F150" s="270"/>
      <c r="G150" s="270"/>
      <c r="H150" s="270"/>
      <c r="I150" s="270"/>
      <c r="J150" s="270"/>
      <c r="K150" s="270"/>
      <c r="L150" s="270"/>
      <c r="M150" s="270"/>
      <c r="N150" s="271"/>
      <c r="O150" s="267" t="s">
        <v>43</v>
      </c>
      <c r="P150" s="268"/>
      <c r="Q150" s="268"/>
      <c r="R150" s="268"/>
      <c r="S150" s="268"/>
      <c r="T150" s="268"/>
      <c r="U150" s="269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70"/>
      <c r="B151" s="270"/>
      <c r="C151" s="270"/>
      <c r="D151" s="270"/>
      <c r="E151" s="270"/>
      <c r="F151" s="270"/>
      <c r="G151" s="270"/>
      <c r="H151" s="270"/>
      <c r="I151" s="270"/>
      <c r="J151" s="270"/>
      <c r="K151" s="270"/>
      <c r="L151" s="270"/>
      <c r="M151" s="270"/>
      <c r="N151" s="271"/>
      <c r="O151" s="267" t="s">
        <v>43</v>
      </c>
      <c r="P151" s="268"/>
      <c r="Q151" s="268"/>
      <c r="R151" s="268"/>
      <c r="S151" s="268"/>
      <c r="T151" s="268"/>
      <c r="U151" s="269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61" t="s">
        <v>229</v>
      </c>
      <c r="B152" s="261"/>
      <c r="C152" s="261"/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  <c r="Z152" s="66"/>
      <c r="AA152" s="66"/>
    </row>
    <row r="153" spans="1:67" ht="14.25" customHeight="1" x14ac:dyDescent="0.25">
      <c r="A153" s="262" t="s">
        <v>83</v>
      </c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67"/>
      <c r="AA153" s="67"/>
    </row>
    <row r="154" spans="1:67" ht="16.5" customHeight="1" x14ac:dyDescent="0.25">
      <c r="A154" s="64" t="s">
        <v>230</v>
      </c>
      <c r="B154" s="64" t="s">
        <v>231</v>
      </c>
      <c r="C154" s="37">
        <v>4301071026</v>
      </c>
      <c r="D154" s="263">
        <v>4607111036384</v>
      </c>
      <c r="E154" s="263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325" t="s">
        <v>232</v>
      </c>
      <c r="P154" s="265"/>
      <c r="Q154" s="265"/>
      <c r="R154" s="265"/>
      <c r="S154" s="266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233</v>
      </c>
      <c r="B155" s="64" t="s">
        <v>234</v>
      </c>
      <c r="C155" s="37">
        <v>4301070956</v>
      </c>
      <c r="D155" s="263">
        <v>4640242180250</v>
      </c>
      <c r="E155" s="263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87</v>
      </c>
      <c r="L155" s="39" t="s">
        <v>86</v>
      </c>
      <c r="M155" s="39"/>
      <c r="N155" s="38">
        <v>180</v>
      </c>
      <c r="O155" s="326" t="s">
        <v>235</v>
      </c>
      <c r="P155" s="265"/>
      <c r="Q155" s="265"/>
      <c r="R155" s="265"/>
      <c r="S155" s="266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236</v>
      </c>
      <c r="B156" s="64" t="s">
        <v>237</v>
      </c>
      <c r="C156" s="37">
        <v>4301071028</v>
      </c>
      <c r="D156" s="263">
        <v>4607111036216</v>
      </c>
      <c r="E156" s="263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87</v>
      </c>
      <c r="L156" s="39" t="s">
        <v>86</v>
      </c>
      <c r="M156" s="39"/>
      <c r="N156" s="38">
        <v>180</v>
      </c>
      <c r="O156" s="3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65"/>
      <c r="Q156" s="265"/>
      <c r="R156" s="265"/>
      <c r="S156" s="266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238</v>
      </c>
      <c r="B157" s="64" t="s">
        <v>239</v>
      </c>
      <c r="C157" s="37">
        <v>4301071027</v>
      </c>
      <c r="D157" s="263">
        <v>4607111036278</v>
      </c>
      <c r="E157" s="263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87</v>
      </c>
      <c r="L157" s="39" t="s">
        <v>86</v>
      </c>
      <c r="M157" s="39"/>
      <c r="N157" s="38">
        <v>180</v>
      </c>
      <c r="O157" s="328" t="s">
        <v>240</v>
      </c>
      <c r="P157" s="265"/>
      <c r="Q157" s="265"/>
      <c r="R157" s="265"/>
      <c r="S157" s="266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70"/>
      <c r="B158" s="270"/>
      <c r="C158" s="270"/>
      <c r="D158" s="270"/>
      <c r="E158" s="270"/>
      <c r="F158" s="270"/>
      <c r="G158" s="270"/>
      <c r="H158" s="270"/>
      <c r="I158" s="270"/>
      <c r="J158" s="270"/>
      <c r="K158" s="270"/>
      <c r="L158" s="270"/>
      <c r="M158" s="270"/>
      <c r="N158" s="271"/>
      <c r="O158" s="267" t="s">
        <v>43</v>
      </c>
      <c r="P158" s="268"/>
      <c r="Q158" s="268"/>
      <c r="R158" s="268"/>
      <c r="S158" s="268"/>
      <c r="T158" s="268"/>
      <c r="U158" s="269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70"/>
      <c r="B159" s="270"/>
      <c r="C159" s="270"/>
      <c r="D159" s="270"/>
      <c r="E159" s="270"/>
      <c r="F159" s="270"/>
      <c r="G159" s="270"/>
      <c r="H159" s="270"/>
      <c r="I159" s="270"/>
      <c r="J159" s="270"/>
      <c r="K159" s="270"/>
      <c r="L159" s="270"/>
      <c r="M159" s="270"/>
      <c r="N159" s="271"/>
      <c r="O159" s="267" t="s">
        <v>43</v>
      </c>
      <c r="P159" s="268"/>
      <c r="Q159" s="268"/>
      <c r="R159" s="268"/>
      <c r="S159" s="268"/>
      <c r="T159" s="268"/>
      <c r="U159" s="269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62" t="s">
        <v>241</v>
      </c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67"/>
      <c r="AA160" s="67"/>
    </row>
    <row r="161" spans="1:67" ht="27" customHeight="1" x14ac:dyDescent="0.25">
      <c r="A161" s="64" t="s">
        <v>242</v>
      </c>
      <c r="B161" s="64" t="s">
        <v>243</v>
      </c>
      <c r="C161" s="37">
        <v>4301080153</v>
      </c>
      <c r="D161" s="263">
        <v>4607111036827</v>
      </c>
      <c r="E161" s="263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87</v>
      </c>
      <c r="L161" s="39" t="s">
        <v>86</v>
      </c>
      <c r="M161" s="39"/>
      <c r="N161" s="38">
        <v>90</v>
      </c>
      <c r="O161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65"/>
      <c r="Q161" s="265"/>
      <c r="R161" s="265"/>
      <c r="S161" s="266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244</v>
      </c>
      <c r="B162" s="64" t="s">
        <v>245</v>
      </c>
      <c r="C162" s="37">
        <v>4301080154</v>
      </c>
      <c r="D162" s="263">
        <v>4607111036834</v>
      </c>
      <c r="E162" s="263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87</v>
      </c>
      <c r="L162" s="39" t="s">
        <v>86</v>
      </c>
      <c r="M162" s="39"/>
      <c r="N162" s="38">
        <v>90</v>
      </c>
      <c r="O162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65"/>
      <c r="Q162" s="265"/>
      <c r="R162" s="265"/>
      <c r="S162" s="266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70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270"/>
      <c r="M163" s="270"/>
      <c r="N163" s="271"/>
      <c r="O163" s="267" t="s">
        <v>43</v>
      </c>
      <c r="P163" s="268"/>
      <c r="Q163" s="268"/>
      <c r="R163" s="268"/>
      <c r="S163" s="268"/>
      <c r="T163" s="268"/>
      <c r="U163" s="269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70"/>
      <c r="B164" s="270"/>
      <c r="C164" s="270"/>
      <c r="D164" s="270"/>
      <c r="E164" s="270"/>
      <c r="F164" s="270"/>
      <c r="G164" s="270"/>
      <c r="H164" s="270"/>
      <c r="I164" s="270"/>
      <c r="J164" s="270"/>
      <c r="K164" s="270"/>
      <c r="L164" s="270"/>
      <c r="M164" s="270"/>
      <c r="N164" s="271"/>
      <c r="O164" s="267" t="s">
        <v>43</v>
      </c>
      <c r="P164" s="268"/>
      <c r="Q164" s="268"/>
      <c r="R164" s="268"/>
      <c r="S164" s="268"/>
      <c r="T164" s="268"/>
      <c r="U164" s="269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60" t="s">
        <v>246</v>
      </c>
      <c r="B165" s="260"/>
      <c r="C165" s="260"/>
      <c r="D165" s="260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55"/>
      <c r="AA165" s="55"/>
    </row>
    <row r="166" spans="1:67" ht="16.5" customHeight="1" x14ac:dyDescent="0.25">
      <c r="A166" s="261" t="s">
        <v>247</v>
      </c>
      <c r="B166" s="261"/>
      <c r="C166" s="261"/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  <c r="Z166" s="66"/>
      <c r="AA166" s="66"/>
    </row>
    <row r="167" spans="1:67" ht="14.25" customHeight="1" x14ac:dyDescent="0.25">
      <c r="A167" s="262" t="s">
        <v>89</v>
      </c>
      <c r="B167" s="262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67"/>
      <c r="AA167" s="67"/>
    </row>
    <row r="168" spans="1:67" ht="16.5" customHeight="1" x14ac:dyDescent="0.25">
      <c r="A168" s="64" t="s">
        <v>248</v>
      </c>
      <c r="B168" s="64" t="s">
        <v>249</v>
      </c>
      <c r="C168" s="37">
        <v>4301132097</v>
      </c>
      <c r="D168" s="263">
        <v>4607111035721</v>
      </c>
      <c r="E168" s="263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93</v>
      </c>
      <c r="L168" s="39" t="s">
        <v>86</v>
      </c>
      <c r="M168" s="39"/>
      <c r="N168" s="38">
        <v>365</v>
      </c>
      <c r="O168" s="3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65"/>
      <c r="Q168" s="265"/>
      <c r="R168" s="265"/>
      <c r="S168" s="266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92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250</v>
      </c>
      <c r="B169" s="64" t="s">
        <v>251</v>
      </c>
      <c r="C169" s="37">
        <v>4301132100</v>
      </c>
      <c r="D169" s="263">
        <v>4607111035691</v>
      </c>
      <c r="E169" s="263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93</v>
      </c>
      <c r="L169" s="39" t="s">
        <v>86</v>
      </c>
      <c r="M169" s="39"/>
      <c r="N169" s="38">
        <v>365</v>
      </c>
      <c r="O169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65"/>
      <c r="Q169" s="265"/>
      <c r="R169" s="265"/>
      <c r="S169" s="266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92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70"/>
      <c r="B170" s="270"/>
      <c r="C170" s="270"/>
      <c r="D170" s="270"/>
      <c r="E170" s="270"/>
      <c r="F170" s="270"/>
      <c r="G170" s="270"/>
      <c r="H170" s="270"/>
      <c r="I170" s="270"/>
      <c r="J170" s="270"/>
      <c r="K170" s="270"/>
      <c r="L170" s="270"/>
      <c r="M170" s="270"/>
      <c r="N170" s="271"/>
      <c r="O170" s="267" t="s">
        <v>43</v>
      </c>
      <c r="P170" s="268"/>
      <c r="Q170" s="268"/>
      <c r="R170" s="268"/>
      <c r="S170" s="268"/>
      <c r="T170" s="268"/>
      <c r="U170" s="269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70"/>
      <c r="B171" s="270"/>
      <c r="C171" s="270"/>
      <c r="D171" s="270"/>
      <c r="E171" s="270"/>
      <c r="F171" s="270"/>
      <c r="G171" s="270"/>
      <c r="H171" s="270"/>
      <c r="I171" s="270"/>
      <c r="J171" s="270"/>
      <c r="K171" s="270"/>
      <c r="L171" s="270"/>
      <c r="M171" s="270"/>
      <c r="N171" s="271"/>
      <c r="O171" s="267" t="s">
        <v>43</v>
      </c>
      <c r="P171" s="268"/>
      <c r="Q171" s="268"/>
      <c r="R171" s="268"/>
      <c r="S171" s="268"/>
      <c r="T171" s="268"/>
      <c r="U171" s="269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61" t="s">
        <v>252</v>
      </c>
      <c r="B172" s="261"/>
      <c r="C172" s="261"/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  <c r="Z172" s="66"/>
      <c r="AA172" s="66"/>
    </row>
    <row r="173" spans="1:67" ht="14.25" customHeight="1" x14ac:dyDescent="0.25">
      <c r="A173" s="262" t="s">
        <v>252</v>
      </c>
      <c r="B173" s="262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67"/>
      <c r="AA173" s="67"/>
    </row>
    <row r="174" spans="1:67" ht="27" customHeight="1" x14ac:dyDescent="0.25">
      <c r="A174" s="64" t="s">
        <v>253</v>
      </c>
      <c r="B174" s="64" t="s">
        <v>254</v>
      </c>
      <c r="C174" s="37">
        <v>4301133002</v>
      </c>
      <c r="D174" s="263">
        <v>4607111035783</v>
      </c>
      <c r="E174" s="263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217</v>
      </c>
      <c r="L174" s="39" t="s">
        <v>86</v>
      </c>
      <c r="M174" s="39"/>
      <c r="N174" s="38">
        <v>180</v>
      </c>
      <c r="O174" s="33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65"/>
      <c r="Q174" s="265"/>
      <c r="R174" s="265"/>
      <c r="S174" s="266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92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1"/>
      <c r="O175" s="267" t="s">
        <v>43</v>
      </c>
      <c r="P175" s="268"/>
      <c r="Q175" s="268"/>
      <c r="R175" s="268"/>
      <c r="S175" s="268"/>
      <c r="T175" s="268"/>
      <c r="U175" s="269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1"/>
      <c r="O176" s="267" t="s">
        <v>43</v>
      </c>
      <c r="P176" s="268"/>
      <c r="Q176" s="268"/>
      <c r="R176" s="268"/>
      <c r="S176" s="268"/>
      <c r="T176" s="268"/>
      <c r="U176" s="269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61" t="s">
        <v>246</v>
      </c>
      <c r="B177" s="261"/>
      <c r="C177" s="261"/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  <c r="Z177" s="66"/>
      <c r="AA177" s="66"/>
    </row>
    <row r="178" spans="1:67" ht="14.25" customHeight="1" x14ac:dyDescent="0.25">
      <c r="A178" s="262" t="s">
        <v>255</v>
      </c>
      <c r="B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67"/>
      <c r="AA178" s="67"/>
    </row>
    <row r="179" spans="1:67" ht="27" customHeight="1" x14ac:dyDescent="0.25">
      <c r="A179" s="64" t="s">
        <v>256</v>
      </c>
      <c r="B179" s="64" t="s">
        <v>257</v>
      </c>
      <c r="C179" s="37">
        <v>4301051319</v>
      </c>
      <c r="D179" s="263">
        <v>4680115881204</v>
      </c>
      <c r="E179" s="263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87</v>
      </c>
      <c r="L179" s="39" t="s">
        <v>259</v>
      </c>
      <c r="M179" s="39"/>
      <c r="N179" s="38">
        <v>365</v>
      </c>
      <c r="O179" s="3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65"/>
      <c r="Q179" s="265"/>
      <c r="R179" s="265"/>
      <c r="S179" s="266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258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70"/>
      <c r="B180" s="270"/>
      <c r="C180" s="270"/>
      <c r="D180" s="270"/>
      <c r="E180" s="270"/>
      <c r="F180" s="270"/>
      <c r="G180" s="270"/>
      <c r="H180" s="270"/>
      <c r="I180" s="270"/>
      <c r="J180" s="270"/>
      <c r="K180" s="270"/>
      <c r="L180" s="270"/>
      <c r="M180" s="270"/>
      <c r="N180" s="271"/>
      <c r="O180" s="267" t="s">
        <v>43</v>
      </c>
      <c r="P180" s="268"/>
      <c r="Q180" s="268"/>
      <c r="R180" s="268"/>
      <c r="S180" s="268"/>
      <c r="T180" s="268"/>
      <c r="U180" s="269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70"/>
      <c r="B181" s="270"/>
      <c r="C181" s="270"/>
      <c r="D181" s="270"/>
      <c r="E181" s="270"/>
      <c r="F181" s="270"/>
      <c r="G181" s="270"/>
      <c r="H181" s="270"/>
      <c r="I181" s="270"/>
      <c r="J181" s="270"/>
      <c r="K181" s="270"/>
      <c r="L181" s="270"/>
      <c r="M181" s="270"/>
      <c r="N181" s="271"/>
      <c r="O181" s="267" t="s">
        <v>43</v>
      </c>
      <c r="P181" s="268"/>
      <c r="Q181" s="268"/>
      <c r="R181" s="268"/>
      <c r="S181" s="268"/>
      <c r="T181" s="268"/>
      <c r="U181" s="269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61" t="s">
        <v>260</v>
      </c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Z182" s="66"/>
      <c r="AA182" s="66"/>
    </row>
    <row r="183" spans="1:67" ht="14.25" customHeight="1" x14ac:dyDescent="0.25">
      <c r="A183" s="262" t="s">
        <v>89</v>
      </c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67"/>
      <c r="AA183" s="67"/>
    </row>
    <row r="184" spans="1:67" ht="27" customHeight="1" x14ac:dyDescent="0.25">
      <c r="A184" s="64" t="s">
        <v>261</v>
      </c>
      <c r="B184" s="64" t="s">
        <v>262</v>
      </c>
      <c r="C184" s="37">
        <v>4301132079</v>
      </c>
      <c r="D184" s="263">
        <v>4607111038487</v>
      </c>
      <c r="E184" s="263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93</v>
      </c>
      <c r="L184" s="39" t="s">
        <v>86</v>
      </c>
      <c r="M184" s="39"/>
      <c r="N184" s="38">
        <v>180</v>
      </c>
      <c r="O184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65"/>
      <c r="Q184" s="265"/>
      <c r="R184" s="265"/>
      <c r="S184" s="266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92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70"/>
      <c r="B185" s="270"/>
      <c r="C185" s="270"/>
      <c r="D185" s="270"/>
      <c r="E185" s="270"/>
      <c r="F185" s="270"/>
      <c r="G185" s="270"/>
      <c r="H185" s="270"/>
      <c r="I185" s="270"/>
      <c r="J185" s="270"/>
      <c r="K185" s="270"/>
      <c r="L185" s="270"/>
      <c r="M185" s="270"/>
      <c r="N185" s="271"/>
      <c r="O185" s="267" t="s">
        <v>43</v>
      </c>
      <c r="P185" s="268"/>
      <c r="Q185" s="268"/>
      <c r="R185" s="268"/>
      <c r="S185" s="268"/>
      <c r="T185" s="268"/>
      <c r="U185" s="269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1"/>
      <c r="O186" s="267" t="s">
        <v>43</v>
      </c>
      <c r="P186" s="268"/>
      <c r="Q186" s="268"/>
      <c r="R186" s="268"/>
      <c r="S186" s="268"/>
      <c r="T186" s="268"/>
      <c r="U186" s="269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60" t="s">
        <v>263</v>
      </c>
      <c r="B187" s="260"/>
      <c r="C187" s="260"/>
      <c r="D187" s="260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55"/>
      <c r="AA187" s="55"/>
    </row>
    <row r="188" spans="1:67" ht="16.5" customHeight="1" x14ac:dyDescent="0.25">
      <c r="A188" s="261" t="s">
        <v>264</v>
      </c>
      <c r="B188" s="261"/>
      <c r="C188" s="261"/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  <c r="Z188" s="66"/>
      <c r="AA188" s="66"/>
    </row>
    <row r="189" spans="1:67" ht="14.25" customHeight="1" x14ac:dyDescent="0.25">
      <c r="A189" s="262" t="s">
        <v>83</v>
      </c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67"/>
      <c r="AA189" s="67"/>
    </row>
    <row r="190" spans="1:67" ht="16.5" customHeight="1" x14ac:dyDescent="0.25">
      <c r="A190" s="64" t="s">
        <v>265</v>
      </c>
      <c r="B190" s="64" t="s">
        <v>266</v>
      </c>
      <c r="C190" s="37">
        <v>4301070913</v>
      </c>
      <c r="D190" s="263">
        <v>4607111036957</v>
      </c>
      <c r="E190" s="263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87</v>
      </c>
      <c r="L190" s="39" t="s">
        <v>86</v>
      </c>
      <c r="M190" s="39"/>
      <c r="N190" s="38">
        <v>180</v>
      </c>
      <c r="O190" s="33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65"/>
      <c r="Q190" s="265"/>
      <c r="R190" s="265"/>
      <c r="S190" s="266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70"/>
      <c r="B191" s="270"/>
      <c r="C191" s="270"/>
      <c r="D191" s="270"/>
      <c r="E191" s="270"/>
      <c r="F191" s="270"/>
      <c r="G191" s="270"/>
      <c r="H191" s="270"/>
      <c r="I191" s="270"/>
      <c r="J191" s="270"/>
      <c r="K191" s="270"/>
      <c r="L191" s="270"/>
      <c r="M191" s="270"/>
      <c r="N191" s="271"/>
      <c r="O191" s="267" t="s">
        <v>43</v>
      </c>
      <c r="P191" s="268"/>
      <c r="Q191" s="268"/>
      <c r="R191" s="268"/>
      <c r="S191" s="268"/>
      <c r="T191" s="268"/>
      <c r="U191" s="269"/>
      <c r="V191" s="43" t="s">
        <v>42</v>
      </c>
      <c r="W191" s="44">
        <f>IFERROR(SUM(W190:W190),"0")</f>
        <v>0</v>
      </c>
      <c r="X191" s="44">
        <f>IFERROR(SUM(X190:X190),"0")</f>
        <v>0</v>
      </c>
      <c r="Y191" s="44">
        <f>IFERROR(IF(Y190="",0,Y190),"0")</f>
        <v>0</v>
      </c>
      <c r="Z191" s="68"/>
      <c r="AA191" s="68"/>
    </row>
    <row r="192" spans="1:67" x14ac:dyDescent="0.2">
      <c r="A192" s="270"/>
      <c r="B192" s="270"/>
      <c r="C192" s="270"/>
      <c r="D192" s="270"/>
      <c r="E192" s="270"/>
      <c r="F192" s="270"/>
      <c r="G192" s="270"/>
      <c r="H192" s="270"/>
      <c r="I192" s="270"/>
      <c r="J192" s="270"/>
      <c r="K192" s="270"/>
      <c r="L192" s="270"/>
      <c r="M192" s="270"/>
      <c r="N192" s="271"/>
      <c r="O192" s="267" t="s">
        <v>43</v>
      </c>
      <c r="P192" s="268"/>
      <c r="Q192" s="268"/>
      <c r="R192" s="268"/>
      <c r="S192" s="268"/>
      <c r="T192" s="268"/>
      <c r="U192" s="269"/>
      <c r="V192" s="43" t="s">
        <v>0</v>
      </c>
      <c r="W192" s="44">
        <f>IFERROR(SUMPRODUCT(W190:W190*H190:H190),"0")</f>
        <v>0</v>
      </c>
      <c r="X192" s="44">
        <f>IFERROR(SUMPRODUCT(X190:X190*H190:H190),"0")</f>
        <v>0</v>
      </c>
      <c r="Y192" s="43"/>
      <c r="Z192" s="68"/>
      <c r="AA192" s="68"/>
    </row>
    <row r="193" spans="1:67" ht="16.5" customHeight="1" x14ac:dyDescent="0.25">
      <c r="A193" s="261" t="s">
        <v>267</v>
      </c>
      <c r="B193" s="261"/>
      <c r="C193" s="261"/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  <c r="Z193" s="66"/>
      <c r="AA193" s="66"/>
    </row>
    <row r="194" spans="1:67" ht="14.25" customHeight="1" x14ac:dyDescent="0.25">
      <c r="A194" s="262" t="s">
        <v>83</v>
      </c>
      <c r="B194" s="262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67"/>
      <c r="AA194" s="67"/>
    </row>
    <row r="195" spans="1:67" ht="16.5" customHeight="1" x14ac:dyDescent="0.25">
      <c r="A195" s="64" t="s">
        <v>268</v>
      </c>
      <c r="B195" s="64" t="s">
        <v>269</v>
      </c>
      <c r="C195" s="37">
        <v>4301070948</v>
      </c>
      <c r="D195" s="263">
        <v>4607111037022</v>
      </c>
      <c r="E195" s="263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9" t="s">
        <v>86</v>
      </c>
      <c r="M195" s="39"/>
      <c r="N195" s="38">
        <v>180</v>
      </c>
      <c r="O195" s="3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65"/>
      <c r="Q195" s="265"/>
      <c r="R195" s="265"/>
      <c r="S195" s="266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270</v>
      </c>
      <c r="B196" s="64" t="s">
        <v>271</v>
      </c>
      <c r="C196" s="37">
        <v>4301070990</v>
      </c>
      <c r="D196" s="263">
        <v>4607111038494</v>
      </c>
      <c r="E196" s="263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33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65"/>
      <c r="Q196" s="265"/>
      <c r="R196" s="265"/>
      <c r="S196" s="266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272</v>
      </c>
      <c r="B197" s="64" t="s">
        <v>273</v>
      </c>
      <c r="C197" s="37">
        <v>4301070966</v>
      </c>
      <c r="D197" s="263">
        <v>4607111038135</v>
      </c>
      <c r="E197" s="263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87</v>
      </c>
      <c r="L197" s="39" t="s">
        <v>86</v>
      </c>
      <c r="M197" s="39"/>
      <c r="N197" s="38">
        <v>180</v>
      </c>
      <c r="O197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65"/>
      <c r="Q197" s="265"/>
      <c r="R197" s="265"/>
      <c r="S197" s="266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70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1"/>
      <c r="O198" s="267" t="s">
        <v>43</v>
      </c>
      <c r="P198" s="268"/>
      <c r="Q198" s="268"/>
      <c r="R198" s="268"/>
      <c r="S198" s="268"/>
      <c r="T198" s="268"/>
      <c r="U198" s="269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70"/>
      <c r="B199" s="270"/>
      <c r="C199" s="270"/>
      <c r="D199" s="270"/>
      <c r="E199" s="270"/>
      <c r="F199" s="270"/>
      <c r="G199" s="270"/>
      <c r="H199" s="270"/>
      <c r="I199" s="270"/>
      <c r="J199" s="270"/>
      <c r="K199" s="270"/>
      <c r="L199" s="270"/>
      <c r="M199" s="270"/>
      <c r="N199" s="271"/>
      <c r="O199" s="267" t="s">
        <v>43</v>
      </c>
      <c r="P199" s="268"/>
      <c r="Q199" s="268"/>
      <c r="R199" s="268"/>
      <c r="S199" s="268"/>
      <c r="T199" s="268"/>
      <c r="U199" s="269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61" t="s">
        <v>274</v>
      </c>
      <c r="B200" s="261"/>
      <c r="C200" s="261"/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66"/>
      <c r="AA200" s="66"/>
    </row>
    <row r="201" spans="1:67" ht="14.25" customHeight="1" x14ac:dyDescent="0.25">
      <c r="A201" s="262" t="s">
        <v>83</v>
      </c>
      <c r="B201" s="262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67"/>
      <c r="AA201" s="67"/>
    </row>
    <row r="202" spans="1:67" ht="27" customHeight="1" x14ac:dyDescent="0.25">
      <c r="A202" s="64" t="s">
        <v>275</v>
      </c>
      <c r="B202" s="64" t="s">
        <v>276</v>
      </c>
      <c r="C202" s="37">
        <v>4301070996</v>
      </c>
      <c r="D202" s="263">
        <v>4607111038654</v>
      </c>
      <c r="E202" s="263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65"/>
      <c r="Q202" s="265"/>
      <c r="R202" s="265"/>
      <c r="S202" s="266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277</v>
      </c>
      <c r="B203" s="64" t="s">
        <v>278</v>
      </c>
      <c r="C203" s="37">
        <v>4301070997</v>
      </c>
      <c r="D203" s="263">
        <v>4607111038586</v>
      </c>
      <c r="E203" s="263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3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65"/>
      <c r="Q203" s="265"/>
      <c r="R203" s="265"/>
      <c r="S203" s="266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279</v>
      </c>
      <c r="B204" s="64" t="s">
        <v>280</v>
      </c>
      <c r="C204" s="37">
        <v>4301070962</v>
      </c>
      <c r="D204" s="263">
        <v>4607111038609</v>
      </c>
      <c r="E204" s="263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3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65"/>
      <c r="Q204" s="265"/>
      <c r="R204" s="265"/>
      <c r="S204" s="266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281</v>
      </c>
      <c r="B205" s="64" t="s">
        <v>282</v>
      </c>
      <c r="C205" s="37">
        <v>4301070963</v>
      </c>
      <c r="D205" s="263">
        <v>4607111038630</v>
      </c>
      <c r="E205" s="263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3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65"/>
      <c r="Q205" s="265"/>
      <c r="R205" s="265"/>
      <c r="S205" s="266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283</v>
      </c>
      <c r="B206" s="64" t="s">
        <v>284</v>
      </c>
      <c r="C206" s="37">
        <v>4301070959</v>
      </c>
      <c r="D206" s="263">
        <v>4607111038616</v>
      </c>
      <c r="E206" s="263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3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65"/>
      <c r="Q206" s="265"/>
      <c r="R206" s="265"/>
      <c r="S206" s="266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285</v>
      </c>
      <c r="B207" s="64" t="s">
        <v>286</v>
      </c>
      <c r="C207" s="37">
        <v>4301070960</v>
      </c>
      <c r="D207" s="263">
        <v>4607111038623</v>
      </c>
      <c r="E207" s="263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87</v>
      </c>
      <c r="L207" s="39" t="s">
        <v>86</v>
      </c>
      <c r="M207" s="39"/>
      <c r="N207" s="38">
        <v>180</v>
      </c>
      <c r="O207" s="3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65"/>
      <c r="Q207" s="265"/>
      <c r="R207" s="265"/>
      <c r="S207" s="266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70"/>
      <c r="B208" s="270"/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270"/>
      <c r="N208" s="271"/>
      <c r="O208" s="267" t="s">
        <v>43</v>
      </c>
      <c r="P208" s="268"/>
      <c r="Q208" s="268"/>
      <c r="R208" s="268"/>
      <c r="S208" s="268"/>
      <c r="T208" s="268"/>
      <c r="U208" s="269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70"/>
      <c r="B209" s="270"/>
      <c r="C209" s="270"/>
      <c r="D209" s="270"/>
      <c r="E209" s="270"/>
      <c r="F209" s="270"/>
      <c r="G209" s="270"/>
      <c r="H209" s="270"/>
      <c r="I209" s="270"/>
      <c r="J209" s="270"/>
      <c r="K209" s="270"/>
      <c r="L209" s="270"/>
      <c r="M209" s="270"/>
      <c r="N209" s="271"/>
      <c r="O209" s="267" t="s">
        <v>43</v>
      </c>
      <c r="P209" s="268"/>
      <c r="Q209" s="268"/>
      <c r="R209" s="268"/>
      <c r="S209" s="268"/>
      <c r="T209" s="268"/>
      <c r="U209" s="269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61" t="s">
        <v>287</v>
      </c>
      <c r="B210" s="261"/>
      <c r="C210" s="261"/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  <c r="Z210" s="66"/>
      <c r="AA210" s="66"/>
    </row>
    <row r="211" spans="1:67" ht="14.25" customHeight="1" x14ac:dyDescent="0.25">
      <c r="A211" s="262" t="s">
        <v>83</v>
      </c>
      <c r="B211" s="262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67"/>
      <c r="AA211" s="67"/>
    </row>
    <row r="212" spans="1:67" ht="27" customHeight="1" x14ac:dyDescent="0.25">
      <c r="A212" s="64" t="s">
        <v>288</v>
      </c>
      <c r="B212" s="64" t="s">
        <v>289</v>
      </c>
      <c r="C212" s="37">
        <v>4301070915</v>
      </c>
      <c r="D212" s="263">
        <v>4607111035882</v>
      </c>
      <c r="E212" s="263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65"/>
      <c r="Q212" s="265"/>
      <c r="R212" s="265"/>
      <c r="S212" s="266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290</v>
      </c>
      <c r="B213" s="64" t="s">
        <v>291</v>
      </c>
      <c r="C213" s="37">
        <v>4301070921</v>
      </c>
      <c r="D213" s="263">
        <v>4607111035905</v>
      </c>
      <c r="E213" s="263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65"/>
      <c r="Q213" s="265"/>
      <c r="R213" s="265"/>
      <c r="S213" s="266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292</v>
      </c>
      <c r="B214" s="64" t="s">
        <v>293</v>
      </c>
      <c r="C214" s="37">
        <v>4301070917</v>
      </c>
      <c r="D214" s="263">
        <v>4607111035912</v>
      </c>
      <c r="E214" s="263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3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65"/>
      <c r="Q214" s="265"/>
      <c r="R214" s="265"/>
      <c r="S214" s="266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294</v>
      </c>
      <c r="B215" s="64" t="s">
        <v>295</v>
      </c>
      <c r="C215" s="37">
        <v>4301070920</v>
      </c>
      <c r="D215" s="263">
        <v>4607111035929</v>
      </c>
      <c r="E215" s="263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87</v>
      </c>
      <c r="L215" s="39" t="s">
        <v>86</v>
      </c>
      <c r="M215" s="39"/>
      <c r="N215" s="38">
        <v>180</v>
      </c>
      <c r="O215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65"/>
      <c r="Q215" s="265"/>
      <c r="R215" s="265"/>
      <c r="S215" s="266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70"/>
      <c r="B216" s="270"/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71"/>
      <c r="O216" s="267" t="s">
        <v>43</v>
      </c>
      <c r="P216" s="268"/>
      <c r="Q216" s="268"/>
      <c r="R216" s="268"/>
      <c r="S216" s="268"/>
      <c r="T216" s="268"/>
      <c r="U216" s="269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1"/>
      <c r="O217" s="267" t="s">
        <v>43</v>
      </c>
      <c r="P217" s="268"/>
      <c r="Q217" s="268"/>
      <c r="R217" s="268"/>
      <c r="S217" s="268"/>
      <c r="T217" s="268"/>
      <c r="U217" s="269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61" t="s">
        <v>296</v>
      </c>
      <c r="B218" s="261"/>
      <c r="C218" s="261"/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  <c r="Z218" s="66"/>
      <c r="AA218" s="66"/>
    </row>
    <row r="219" spans="1:67" ht="14.25" customHeight="1" x14ac:dyDescent="0.25">
      <c r="A219" s="262" t="s">
        <v>255</v>
      </c>
      <c r="B219" s="262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67"/>
      <c r="AA219" s="67"/>
    </row>
    <row r="220" spans="1:67" ht="27" customHeight="1" x14ac:dyDescent="0.25">
      <c r="A220" s="64" t="s">
        <v>297</v>
      </c>
      <c r="B220" s="64" t="s">
        <v>298</v>
      </c>
      <c r="C220" s="37">
        <v>4301051320</v>
      </c>
      <c r="D220" s="263">
        <v>4680115881334</v>
      </c>
      <c r="E220" s="263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87</v>
      </c>
      <c r="L220" s="39" t="s">
        <v>259</v>
      </c>
      <c r="M220" s="39"/>
      <c r="N220" s="38">
        <v>365</v>
      </c>
      <c r="O220" s="3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65"/>
      <c r="Q220" s="265"/>
      <c r="R220" s="265"/>
      <c r="S220" s="266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258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0"/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1"/>
      <c r="O221" s="267" t="s">
        <v>43</v>
      </c>
      <c r="P221" s="268"/>
      <c r="Q221" s="268"/>
      <c r="R221" s="268"/>
      <c r="S221" s="268"/>
      <c r="T221" s="268"/>
      <c r="U221" s="269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1"/>
      <c r="O222" s="267" t="s">
        <v>43</v>
      </c>
      <c r="P222" s="268"/>
      <c r="Q222" s="268"/>
      <c r="R222" s="268"/>
      <c r="S222" s="268"/>
      <c r="T222" s="268"/>
      <c r="U222" s="269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61" t="s">
        <v>299</v>
      </c>
      <c r="B223" s="261"/>
      <c r="C223" s="261"/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  <c r="Z223" s="66"/>
      <c r="AA223" s="66"/>
    </row>
    <row r="224" spans="1:67" ht="14.25" customHeight="1" x14ac:dyDescent="0.25">
      <c r="A224" s="262" t="s">
        <v>83</v>
      </c>
      <c r="B224" s="262"/>
      <c r="C224" s="262"/>
      <c r="D224" s="262"/>
      <c r="E224" s="262"/>
      <c r="F224" s="262"/>
      <c r="G224" s="262"/>
      <c r="H224" s="262"/>
      <c r="I224" s="262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67"/>
      <c r="AA224" s="67"/>
    </row>
    <row r="225" spans="1:67" ht="16.5" customHeight="1" x14ac:dyDescent="0.25">
      <c r="A225" s="64" t="s">
        <v>300</v>
      </c>
      <c r="B225" s="64" t="s">
        <v>301</v>
      </c>
      <c r="C225" s="37">
        <v>4301071033</v>
      </c>
      <c r="D225" s="263">
        <v>4607111035332</v>
      </c>
      <c r="E225" s="263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87</v>
      </c>
      <c r="L225" s="39" t="s">
        <v>86</v>
      </c>
      <c r="M225" s="39"/>
      <c r="N225" s="38">
        <v>180</v>
      </c>
      <c r="O225" s="351" t="s">
        <v>302</v>
      </c>
      <c r="P225" s="265"/>
      <c r="Q225" s="265"/>
      <c r="R225" s="265"/>
      <c r="S225" s="266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303</v>
      </c>
      <c r="B226" s="64" t="s">
        <v>304</v>
      </c>
      <c r="C226" s="37">
        <v>4301071000</v>
      </c>
      <c r="D226" s="263">
        <v>4607111038708</v>
      </c>
      <c r="E226" s="26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87</v>
      </c>
      <c r="L226" s="39" t="s">
        <v>86</v>
      </c>
      <c r="M226" s="39"/>
      <c r="N226" s="38">
        <v>180</v>
      </c>
      <c r="O226" s="3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65"/>
      <c r="Q226" s="265"/>
      <c r="R226" s="265"/>
      <c r="S226" s="266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70"/>
      <c r="B227" s="270"/>
      <c r="C227" s="270"/>
      <c r="D227" s="270"/>
      <c r="E227" s="270"/>
      <c r="F227" s="270"/>
      <c r="G227" s="270"/>
      <c r="H227" s="270"/>
      <c r="I227" s="270"/>
      <c r="J227" s="270"/>
      <c r="K227" s="270"/>
      <c r="L227" s="270"/>
      <c r="M227" s="270"/>
      <c r="N227" s="271"/>
      <c r="O227" s="267" t="s">
        <v>43</v>
      </c>
      <c r="P227" s="268"/>
      <c r="Q227" s="268"/>
      <c r="R227" s="268"/>
      <c r="S227" s="268"/>
      <c r="T227" s="268"/>
      <c r="U227" s="269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70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70"/>
      <c r="M228" s="270"/>
      <c r="N228" s="271"/>
      <c r="O228" s="267" t="s">
        <v>43</v>
      </c>
      <c r="P228" s="268"/>
      <c r="Q228" s="268"/>
      <c r="R228" s="268"/>
      <c r="S228" s="268"/>
      <c r="T228" s="268"/>
      <c r="U228" s="269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60" t="s">
        <v>305</v>
      </c>
      <c r="B229" s="260"/>
      <c r="C229" s="260"/>
      <c r="D229" s="260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55"/>
      <c r="AA229" s="55"/>
    </row>
    <row r="230" spans="1:67" ht="16.5" customHeight="1" x14ac:dyDescent="0.25">
      <c r="A230" s="261" t="s">
        <v>306</v>
      </c>
      <c r="B230" s="261"/>
      <c r="C230" s="261"/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  <c r="Z230" s="66"/>
      <c r="AA230" s="66"/>
    </row>
    <row r="231" spans="1:67" ht="14.25" customHeight="1" x14ac:dyDescent="0.25">
      <c r="A231" s="262" t="s">
        <v>83</v>
      </c>
      <c r="B231" s="262"/>
      <c r="C231" s="262"/>
      <c r="D231" s="262"/>
      <c r="E231" s="262"/>
      <c r="F231" s="262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67"/>
      <c r="AA231" s="67"/>
    </row>
    <row r="232" spans="1:67" ht="27" customHeight="1" x14ac:dyDescent="0.25">
      <c r="A232" s="64" t="s">
        <v>307</v>
      </c>
      <c r="B232" s="64" t="s">
        <v>308</v>
      </c>
      <c r="C232" s="37">
        <v>4301071029</v>
      </c>
      <c r="D232" s="263">
        <v>4607111035899</v>
      </c>
      <c r="E232" s="263"/>
      <c r="F232" s="63">
        <v>1</v>
      </c>
      <c r="G232" s="38">
        <v>5</v>
      </c>
      <c r="H232" s="63">
        <v>5</v>
      </c>
      <c r="I232" s="63">
        <v>5.2619999999999996</v>
      </c>
      <c r="J232" s="38">
        <v>84</v>
      </c>
      <c r="K232" s="38" t="s">
        <v>87</v>
      </c>
      <c r="L232" s="39" t="s">
        <v>86</v>
      </c>
      <c r="M232" s="39"/>
      <c r="N232" s="38">
        <v>180</v>
      </c>
      <c r="O232" s="353" t="s">
        <v>309</v>
      </c>
      <c r="P232" s="265"/>
      <c r="Q232" s="265"/>
      <c r="R232" s="265"/>
      <c r="S232" s="266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70"/>
      <c r="B233" s="270"/>
      <c r="C233" s="270"/>
      <c r="D233" s="270"/>
      <c r="E233" s="270"/>
      <c r="F233" s="270"/>
      <c r="G233" s="270"/>
      <c r="H233" s="270"/>
      <c r="I233" s="270"/>
      <c r="J233" s="270"/>
      <c r="K233" s="270"/>
      <c r="L233" s="270"/>
      <c r="M233" s="270"/>
      <c r="N233" s="271"/>
      <c r="O233" s="267" t="s">
        <v>43</v>
      </c>
      <c r="P233" s="268"/>
      <c r="Q233" s="268"/>
      <c r="R233" s="268"/>
      <c r="S233" s="268"/>
      <c r="T233" s="268"/>
      <c r="U233" s="269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70"/>
      <c r="B234" s="270"/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270"/>
      <c r="N234" s="271"/>
      <c r="O234" s="267" t="s">
        <v>43</v>
      </c>
      <c r="P234" s="268"/>
      <c r="Q234" s="268"/>
      <c r="R234" s="268"/>
      <c r="S234" s="268"/>
      <c r="T234" s="268"/>
      <c r="U234" s="269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16.5" customHeight="1" x14ac:dyDescent="0.25">
      <c r="A235" s="261" t="s">
        <v>310</v>
      </c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  <c r="Z235" s="66"/>
      <c r="AA235" s="66"/>
    </row>
    <row r="236" spans="1:67" ht="14.25" customHeight="1" x14ac:dyDescent="0.25">
      <c r="A236" s="262" t="s">
        <v>83</v>
      </c>
      <c r="B236" s="262"/>
      <c r="C236" s="262"/>
      <c r="D236" s="262"/>
      <c r="E236" s="262"/>
      <c r="F236" s="262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67"/>
      <c r="AA236" s="67"/>
    </row>
    <row r="237" spans="1:67" ht="27" customHeight="1" x14ac:dyDescent="0.25">
      <c r="A237" s="64" t="s">
        <v>311</v>
      </c>
      <c r="B237" s="64" t="s">
        <v>312</v>
      </c>
      <c r="C237" s="37">
        <v>4301070870</v>
      </c>
      <c r="D237" s="263">
        <v>4607111036711</v>
      </c>
      <c r="E237" s="263"/>
      <c r="F237" s="63">
        <v>0.8</v>
      </c>
      <c r="G237" s="38">
        <v>8</v>
      </c>
      <c r="H237" s="63">
        <v>6.4</v>
      </c>
      <c r="I237" s="63">
        <v>6.67</v>
      </c>
      <c r="J237" s="38">
        <v>84</v>
      </c>
      <c r="K237" s="38" t="s">
        <v>87</v>
      </c>
      <c r="L237" s="39" t="s">
        <v>86</v>
      </c>
      <c r="M237" s="39"/>
      <c r="N237" s="38">
        <v>90</v>
      </c>
      <c r="O237" s="35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65"/>
      <c r="Q237" s="265"/>
      <c r="R237" s="265"/>
      <c r="S237" s="266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ht="27" customHeight="1" x14ac:dyDescent="0.25">
      <c r="A238" s="64" t="s">
        <v>313</v>
      </c>
      <c r="B238" s="64" t="s">
        <v>314</v>
      </c>
      <c r="C238" s="37">
        <v>4301070991</v>
      </c>
      <c r="D238" s="263">
        <v>4607111038180</v>
      </c>
      <c r="E238" s="263"/>
      <c r="F238" s="63">
        <v>0.4</v>
      </c>
      <c r="G238" s="38">
        <v>16</v>
      </c>
      <c r="H238" s="63">
        <v>6.4</v>
      </c>
      <c r="I238" s="63">
        <v>6.71</v>
      </c>
      <c r="J238" s="38">
        <v>84</v>
      </c>
      <c r="K238" s="38" t="s">
        <v>87</v>
      </c>
      <c r="L238" s="39" t="s">
        <v>86</v>
      </c>
      <c r="M238" s="39"/>
      <c r="N238" s="38">
        <v>180</v>
      </c>
      <c r="O238" s="355" t="s">
        <v>315</v>
      </c>
      <c r="P238" s="265"/>
      <c r="Q238" s="265"/>
      <c r="R238" s="265"/>
      <c r="S238" s="266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8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70"/>
      <c r="B239" s="270"/>
      <c r="C239" s="270"/>
      <c r="D239" s="270"/>
      <c r="E239" s="270"/>
      <c r="F239" s="270"/>
      <c r="G239" s="270"/>
      <c r="H239" s="270"/>
      <c r="I239" s="270"/>
      <c r="J239" s="270"/>
      <c r="K239" s="270"/>
      <c r="L239" s="270"/>
      <c r="M239" s="270"/>
      <c r="N239" s="271"/>
      <c r="O239" s="267" t="s">
        <v>43</v>
      </c>
      <c r="P239" s="268"/>
      <c r="Q239" s="268"/>
      <c r="R239" s="268"/>
      <c r="S239" s="268"/>
      <c r="T239" s="268"/>
      <c r="U239" s="269"/>
      <c r="V239" s="43" t="s">
        <v>42</v>
      </c>
      <c r="W239" s="44">
        <f>IFERROR(SUM(W237:W238),"0")</f>
        <v>0</v>
      </c>
      <c r="X239" s="44">
        <f>IFERROR(SUM(X237:X238),"0")</f>
        <v>0</v>
      </c>
      <c r="Y239" s="44">
        <f>IFERROR(IF(Y237="",0,Y237),"0")+IFERROR(IF(Y238="",0,Y238),"0")</f>
        <v>0</v>
      </c>
      <c r="Z239" s="68"/>
      <c r="AA239" s="68"/>
    </row>
    <row r="240" spans="1:67" x14ac:dyDescent="0.2">
      <c r="A240" s="270"/>
      <c r="B240" s="270"/>
      <c r="C240" s="270"/>
      <c r="D240" s="270"/>
      <c r="E240" s="270"/>
      <c r="F240" s="270"/>
      <c r="G240" s="270"/>
      <c r="H240" s="270"/>
      <c r="I240" s="270"/>
      <c r="J240" s="270"/>
      <c r="K240" s="270"/>
      <c r="L240" s="270"/>
      <c r="M240" s="270"/>
      <c r="N240" s="271"/>
      <c r="O240" s="267" t="s">
        <v>43</v>
      </c>
      <c r="P240" s="268"/>
      <c r="Q240" s="268"/>
      <c r="R240" s="268"/>
      <c r="S240" s="268"/>
      <c r="T240" s="268"/>
      <c r="U240" s="269"/>
      <c r="V240" s="43" t="s">
        <v>0</v>
      </c>
      <c r="W240" s="44">
        <f>IFERROR(SUMPRODUCT(W237:W238*H237:H238),"0")</f>
        <v>0</v>
      </c>
      <c r="X240" s="44">
        <f>IFERROR(SUMPRODUCT(X237:X238*H237:H238),"0")</f>
        <v>0</v>
      </c>
      <c r="Y240" s="43"/>
      <c r="Z240" s="68"/>
      <c r="AA240" s="68"/>
    </row>
    <row r="241" spans="1:67" ht="27.75" customHeight="1" x14ac:dyDescent="0.2">
      <c r="A241" s="260" t="s">
        <v>316</v>
      </c>
      <c r="B241" s="260"/>
      <c r="C241" s="260"/>
      <c r="D241" s="260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55"/>
      <c r="AA241" s="55"/>
    </row>
    <row r="242" spans="1:67" ht="16.5" customHeight="1" x14ac:dyDescent="0.25">
      <c r="A242" s="261" t="s">
        <v>316</v>
      </c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  <c r="Z242" s="66"/>
      <c r="AA242" s="66"/>
    </row>
    <row r="243" spans="1:67" ht="14.25" customHeight="1" x14ac:dyDescent="0.25">
      <c r="A243" s="262" t="s">
        <v>83</v>
      </c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67"/>
      <c r="AA243" s="67"/>
    </row>
    <row r="244" spans="1:67" ht="27" customHeight="1" x14ac:dyDescent="0.25">
      <c r="A244" s="64" t="s">
        <v>317</v>
      </c>
      <c r="B244" s="64" t="s">
        <v>318</v>
      </c>
      <c r="C244" s="37">
        <v>4301071014</v>
      </c>
      <c r="D244" s="263">
        <v>4640242181264</v>
      </c>
      <c r="E244" s="263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87</v>
      </c>
      <c r="L244" s="39" t="s">
        <v>86</v>
      </c>
      <c r="M244" s="39"/>
      <c r="N244" s="38">
        <v>180</v>
      </c>
      <c r="O244" s="356" t="s">
        <v>319</v>
      </c>
      <c r="P244" s="265"/>
      <c r="Q244" s="265"/>
      <c r="R244" s="265"/>
      <c r="S244" s="266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320</v>
      </c>
      <c r="B245" s="64" t="s">
        <v>321</v>
      </c>
      <c r="C245" s="37">
        <v>4301071021</v>
      </c>
      <c r="D245" s="263">
        <v>4640242181325</v>
      </c>
      <c r="E245" s="263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87</v>
      </c>
      <c r="L245" s="39" t="s">
        <v>86</v>
      </c>
      <c r="M245" s="39"/>
      <c r="N245" s="38">
        <v>180</v>
      </c>
      <c r="O245" s="357" t="s">
        <v>322</v>
      </c>
      <c r="P245" s="265"/>
      <c r="Q245" s="265"/>
      <c r="R245" s="265"/>
      <c r="S245" s="266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ht="27" customHeight="1" x14ac:dyDescent="0.25">
      <c r="A246" s="64" t="s">
        <v>323</v>
      </c>
      <c r="B246" s="64" t="s">
        <v>324</v>
      </c>
      <c r="C246" s="37">
        <v>4301070993</v>
      </c>
      <c r="D246" s="263">
        <v>4640242180670</v>
      </c>
      <c r="E246" s="263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87</v>
      </c>
      <c r="L246" s="39" t="s">
        <v>86</v>
      </c>
      <c r="M246" s="39"/>
      <c r="N246" s="38">
        <v>180</v>
      </c>
      <c r="O246" s="358" t="s">
        <v>325</v>
      </c>
      <c r="P246" s="265"/>
      <c r="Q246" s="265"/>
      <c r="R246" s="265"/>
      <c r="S246" s="266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1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x14ac:dyDescent="0.2">
      <c r="A247" s="270"/>
      <c r="B247" s="270"/>
      <c r="C247" s="270"/>
      <c r="D247" s="270"/>
      <c r="E247" s="270"/>
      <c r="F247" s="270"/>
      <c r="G247" s="270"/>
      <c r="H247" s="270"/>
      <c r="I247" s="270"/>
      <c r="J247" s="270"/>
      <c r="K247" s="270"/>
      <c r="L247" s="270"/>
      <c r="M247" s="270"/>
      <c r="N247" s="271"/>
      <c r="O247" s="267" t="s">
        <v>43</v>
      </c>
      <c r="P247" s="268"/>
      <c r="Q247" s="268"/>
      <c r="R247" s="268"/>
      <c r="S247" s="268"/>
      <c r="T247" s="268"/>
      <c r="U247" s="269"/>
      <c r="V247" s="43" t="s">
        <v>42</v>
      </c>
      <c r="W247" s="44">
        <f>IFERROR(SUM(W244:W246),"0")</f>
        <v>0</v>
      </c>
      <c r="X247" s="44">
        <f>IFERROR(SUM(X244:X246),"0")</f>
        <v>0</v>
      </c>
      <c r="Y247" s="44">
        <f>IFERROR(IF(Y244="",0,Y244),"0")+IFERROR(IF(Y245="",0,Y245),"0")+IFERROR(IF(Y246="",0,Y246),"0")</f>
        <v>0</v>
      </c>
      <c r="Z247" s="68"/>
      <c r="AA247" s="68"/>
    </row>
    <row r="248" spans="1:67" x14ac:dyDescent="0.2">
      <c r="A248" s="270"/>
      <c r="B248" s="270"/>
      <c r="C248" s="270"/>
      <c r="D248" s="270"/>
      <c r="E248" s="270"/>
      <c r="F248" s="270"/>
      <c r="G248" s="270"/>
      <c r="H248" s="270"/>
      <c r="I248" s="270"/>
      <c r="J248" s="270"/>
      <c r="K248" s="270"/>
      <c r="L248" s="270"/>
      <c r="M248" s="270"/>
      <c r="N248" s="271"/>
      <c r="O248" s="267" t="s">
        <v>43</v>
      </c>
      <c r="P248" s="268"/>
      <c r="Q248" s="268"/>
      <c r="R248" s="268"/>
      <c r="S248" s="268"/>
      <c r="T248" s="268"/>
      <c r="U248" s="269"/>
      <c r="V248" s="43" t="s">
        <v>0</v>
      </c>
      <c r="W248" s="44">
        <f>IFERROR(SUMPRODUCT(W244:W246*H244:H246),"0")</f>
        <v>0</v>
      </c>
      <c r="X248" s="44">
        <f>IFERROR(SUMPRODUCT(X244:X246*H244:H246),"0")</f>
        <v>0</v>
      </c>
      <c r="Y248" s="43"/>
      <c r="Z248" s="68"/>
      <c r="AA248" s="68"/>
    </row>
    <row r="249" spans="1:67" ht="16.5" customHeight="1" x14ac:dyDescent="0.25">
      <c r="A249" s="261" t="s">
        <v>326</v>
      </c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  <c r="Z249" s="66"/>
      <c r="AA249" s="66"/>
    </row>
    <row r="250" spans="1:67" ht="14.25" customHeight="1" x14ac:dyDescent="0.25">
      <c r="A250" s="262" t="s">
        <v>151</v>
      </c>
      <c r="B250" s="262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67"/>
      <c r="AA250" s="67"/>
    </row>
    <row r="251" spans="1:67" ht="27" customHeight="1" x14ac:dyDescent="0.25">
      <c r="A251" s="64" t="s">
        <v>327</v>
      </c>
      <c r="B251" s="64" t="s">
        <v>328</v>
      </c>
      <c r="C251" s="37">
        <v>4301131019</v>
      </c>
      <c r="D251" s="263">
        <v>4640242180427</v>
      </c>
      <c r="E251" s="263"/>
      <c r="F251" s="63">
        <v>1.8</v>
      </c>
      <c r="G251" s="38">
        <v>1</v>
      </c>
      <c r="H251" s="63">
        <v>1.8</v>
      </c>
      <c r="I251" s="63">
        <v>1.915</v>
      </c>
      <c r="J251" s="38">
        <v>234</v>
      </c>
      <c r="K251" s="38" t="s">
        <v>143</v>
      </c>
      <c r="L251" s="39" t="s">
        <v>86</v>
      </c>
      <c r="M251" s="39"/>
      <c r="N251" s="38">
        <v>180</v>
      </c>
      <c r="O251" s="359" t="s">
        <v>329</v>
      </c>
      <c r="P251" s="265"/>
      <c r="Q251" s="265"/>
      <c r="R251" s="265"/>
      <c r="S251" s="266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IFERROR(IF(W251="","",W251*0.00502),"")</f>
        <v>0</v>
      </c>
      <c r="Z251" s="69" t="s">
        <v>49</v>
      </c>
      <c r="AA251" s="70" t="s">
        <v>49</v>
      </c>
      <c r="AE251" s="83"/>
      <c r="BB251" s="172" t="s">
        <v>92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70"/>
      <c r="B252" s="270"/>
      <c r="C252" s="270"/>
      <c r="D252" s="270"/>
      <c r="E252" s="270"/>
      <c r="F252" s="270"/>
      <c r="G252" s="270"/>
      <c r="H252" s="270"/>
      <c r="I252" s="270"/>
      <c r="J252" s="270"/>
      <c r="K252" s="270"/>
      <c r="L252" s="270"/>
      <c r="M252" s="270"/>
      <c r="N252" s="271"/>
      <c r="O252" s="267" t="s">
        <v>43</v>
      </c>
      <c r="P252" s="268"/>
      <c r="Q252" s="268"/>
      <c r="R252" s="268"/>
      <c r="S252" s="268"/>
      <c r="T252" s="268"/>
      <c r="U252" s="269"/>
      <c r="V252" s="43" t="s">
        <v>42</v>
      </c>
      <c r="W252" s="44">
        <f>IFERROR(SUM(W251:W251),"0")</f>
        <v>0</v>
      </c>
      <c r="X252" s="44">
        <f>IFERROR(SUM(X251:X251),"0")</f>
        <v>0</v>
      </c>
      <c r="Y252" s="44">
        <f>IFERROR(IF(Y251="",0,Y251),"0")</f>
        <v>0</v>
      </c>
      <c r="Z252" s="68"/>
      <c r="AA252" s="68"/>
    </row>
    <row r="253" spans="1:67" x14ac:dyDescent="0.2">
      <c r="A253" s="270"/>
      <c r="B253" s="270"/>
      <c r="C253" s="270"/>
      <c r="D253" s="270"/>
      <c r="E253" s="270"/>
      <c r="F253" s="270"/>
      <c r="G253" s="270"/>
      <c r="H253" s="270"/>
      <c r="I253" s="270"/>
      <c r="J253" s="270"/>
      <c r="K253" s="270"/>
      <c r="L253" s="270"/>
      <c r="M253" s="270"/>
      <c r="N253" s="271"/>
      <c r="O253" s="267" t="s">
        <v>43</v>
      </c>
      <c r="P253" s="268"/>
      <c r="Q253" s="268"/>
      <c r="R253" s="268"/>
      <c r="S253" s="268"/>
      <c r="T253" s="268"/>
      <c r="U253" s="269"/>
      <c r="V253" s="43" t="s">
        <v>0</v>
      </c>
      <c r="W253" s="44">
        <f>IFERROR(SUMPRODUCT(W251:W251*H251:H251),"0")</f>
        <v>0</v>
      </c>
      <c r="X253" s="44">
        <f>IFERROR(SUMPRODUCT(X251:X251*H251:H251),"0")</f>
        <v>0</v>
      </c>
      <c r="Y253" s="43"/>
      <c r="Z253" s="68"/>
      <c r="AA253" s="68"/>
    </row>
    <row r="254" spans="1:67" ht="14.25" customHeight="1" x14ac:dyDescent="0.25">
      <c r="A254" s="262" t="s">
        <v>89</v>
      </c>
      <c r="B254" s="262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67"/>
      <c r="AA254" s="67"/>
    </row>
    <row r="255" spans="1:67" ht="27" customHeight="1" x14ac:dyDescent="0.25">
      <c r="A255" s="64" t="s">
        <v>330</v>
      </c>
      <c r="B255" s="64" t="s">
        <v>331</v>
      </c>
      <c r="C255" s="37">
        <v>4301132080</v>
      </c>
      <c r="D255" s="263">
        <v>4640242180397</v>
      </c>
      <c r="E255" s="263"/>
      <c r="F255" s="63">
        <v>1</v>
      </c>
      <c r="G255" s="38">
        <v>6</v>
      </c>
      <c r="H255" s="63">
        <v>6</v>
      </c>
      <c r="I255" s="63">
        <v>6.26</v>
      </c>
      <c r="J255" s="38">
        <v>84</v>
      </c>
      <c r="K255" s="38" t="s">
        <v>87</v>
      </c>
      <c r="L255" s="39" t="s">
        <v>86</v>
      </c>
      <c r="M255" s="39"/>
      <c r="N255" s="38">
        <v>180</v>
      </c>
      <c r="O255" s="360" t="s">
        <v>332</v>
      </c>
      <c r="P255" s="265"/>
      <c r="Q255" s="265"/>
      <c r="R255" s="265"/>
      <c r="S255" s="266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3" t="s">
        <v>92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333</v>
      </c>
      <c r="B256" s="64" t="s">
        <v>334</v>
      </c>
      <c r="C256" s="37">
        <v>4301132104</v>
      </c>
      <c r="D256" s="263">
        <v>4640242181219</v>
      </c>
      <c r="E256" s="263"/>
      <c r="F256" s="63">
        <v>0.3</v>
      </c>
      <c r="G256" s="38">
        <v>9</v>
      </c>
      <c r="H256" s="63">
        <v>2.7</v>
      </c>
      <c r="I256" s="63">
        <v>2.8450000000000002</v>
      </c>
      <c r="J256" s="38">
        <v>234</v>
      </c>
      <c r="K256" s="38" t="s">
        <v>143</v>
      </c>
      <c r="L256" s="39" t="s">
        <v>86</v>
      </c>
      <c r="M256" s="39"/>
      <c r="N256" s="38">
        <v>180</v>
      </c>
      <c r="O256" s="361" t="s">
        <v>335</v>
      </c>
      <c r="P256" s="265"/>
      <c r="Q256" s="265"/>
      <c r="R256" s="265"/>
      <c r="S256" s="266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92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0"/>
      <c r="B257" s="270"/>
      <c r="C257" s="270"/>
      <c r="D257" s="270"/>
      <c r="E257" s="270"/>
      <c r="F257" s="270"/>
      <c r="G257" s="270"/>
      <c r="H257" s="270"/>
      <c r="I257" s="270"/>
      <c r="J257" s="270"/>
      <c r="K257" s="270"/>
      <c r="L257" s="270"/>
      <c r="M257" s="270"/>
      <c r="N257" s="271"/>
      <c r="O257" s="267" t="s">
        <v>43</v>
      </c>
      <c r="P257" s="268"/>
      <c r="Q257" s="268"/>
      <c r="R257" s="268"/>
      <c r="S257" s="268"/>
      <c r="T257" s="268"/>
      <c r="U257" s="269"/>
      <c r="V257" s="43" t="s">
        <v>42</v>
      </c>
      <c r="W257" s="44">
        <f>IFERROR(SUM(W255:W256),"0")</f>
        <v>0</v>
      </c>
      <c r="X257" s="44">
        <f>IFERROR(SUM(X255:X256),"0")</f>
        <v>0</v>
      </c>
      <c r="Y257" s="44">
        <f>IFERROR(IF(Y255="",0,Y255),"0")+IFERROR(IF(Y256="",0,Y256),"0")</f>
        <v>0</v>
      </c>
      <c r="Z257" s="68"/>
      <c r="AA257" s="68"/>
    </row>
    <row r="258" spans="1:67" x14ac:dyDescent="0.2">
      <c r="A258" s="270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70"/>
      <c r="M258" s="270"/>
      <c r="N258" s="271"/>
      <c r="O258" s="267" t="s">
        <v>43</v>
      </c>
      <c r="P258" s="268"/>
      <c r="Q258" s="268"/>
      <c r="R258" s="268"/>
      <c r="S258" s="268"/>
      <c r="T258" s="268"/>
      <c r="U258" s="269"/>
      <c r="V258" s="43" t="s">
        <v>0</v>
      </c>
      <c r="W258" s="44">
        <f>IFERROR(SUMPRODUCT(W255:W256*H255:H256),"0")</f>
        <v>0</v>
      </c>
      <c r="X258" s="44">
        <f>IFERROR(SUMPRODUCT(X255:X256*H255:H256),"0")</f>
        <v>0</v>
      </c>
      <c r="Y258" s="43"/>
      <c r="Z258" s="68"/>
      <c r="AA258" s="68"/>
    </row>
    <row r="259" spans="1:67" ht="14.25" customHeight="1" x14ac:dyDescent="0.25">
      <c r="A259" s="262" t="s">
        <v>169</v>
      </c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67"/>
      <c r="AA259" s="67"/>
    </row>
    <row r="260" spans="1:67" ht="27" customHeight="1" x14ac:dyDescent="0.25">
      <c r="A260" s="64" t="s">
        <v>336</v>
      </c>
      <c r="B260" s="64" t="s">
        <v>337</v>
      </c>
      <c r="C260" s="37">
        <v>4301136028</v>
      </c>
      <c r="D260" s="263">
        <v>4640242180304</v>
      </c>
      <c r="E260" s="263"/>
      <c r="F260" s="63">
        <v>2.7</v>
      </c>
      <c r="G260" s="38">
        <v>1</v>
      </c>
      <c r="H260" s="63">
        <v>2.7</v>
      </c>
      <c r="I260" s="63">
        <v>2.8906000000000001</v>
      </c>
      <c r="J260" s="38">
        <v>126</v>
      </c>
      <c r="K260" s="38" t="s">
        <v>93</v>
      </c>
      <c r="L260" s="39" t="s">
        <v>86</v>
      </c>
      <c r="M260" s="39"/>
      <c r="N260" s="38">
        <v>180</v>
      </c>
      <c r="O260" s="362" t="s">
        <v>338</v>
      </c>
      <c r="P260" s="265"/>
      <c r="Q260" s="265"/>
      <c r="R260" s="265"/>
      <c r="S260" s="266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92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37.5" customHeight="1" x14ac:dyDescent="0.25">
      <c r="A261" s="64" t="s">
        <v>339</v>
      </c>
      <c r="B261" s="64" t="s">
        <v>340</v>
      </c>
      <c r="C261" s="37">
        <v>4301136027</v>
      </c>
      <c r="D261" s="263">
        <v>4640242180298</v>
      </c>
      <c r="E261" s="263"/>
      <c r="F261" s="63">
        <v>2.7</v>
      </c>
      <c r="G261" s="38">
        <v>1</v>
      </c>
      <c r="H261" s="63">
        <v>2.7</v>
      </c>
      <c r="I261" s="63">
        <v>2.8919999999999999</v>
      </c>
      <c r="J261" s="38">
        <v>126</v>
      </c>
      <c r="K261" s="38" t="s">
        <v>93</v>
      </c>
      <c r="L261" s="39" t="s">
        <v>86</v>
      </c>
      <c r="M261" s="39"/>
      <c r="N261" s="38">
        <v>180</v>
      </c>
      <c r="O261" s="36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65"/>
      <c r="Q261" s="265"/>
      <c r="R261" s="265"/>
      <c r="S261" s="266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83"/>
      <c r="BB261" s="176" t="s">
        <v>92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341</v>
      </c>
      <c r="B262" s="64" t="s">
        <v>342</v>
      </c>
      <c r="C262" s="37">
        <v>4301136026</v>
      </c>
      <c r="D262" s="263">
        <v>4640242180236</v>
      </c>
      <c r="E262" s="263"/>
      <c r="F262" s="63">
        <v>5</v>
      </c>
      <c r="G262" s="38">
        <v>1</v>
      </c>
      <c r="H262" s="63">
        <v>5</v>
      </c>
      <c r="I262" s="63">
        <v>5.2350000000000003</v>
      </c>
      <c r="J262" s="38">
        <v>84</v>
      </c>
      <c r="K262" s="38" t="s">
        <v>87</v>
      </c>
      <c r="L262" s="39" t="s">
        <v>86</v>
      </c>
      <c r="M262" s="39"/>
      <c r="N262" s="38">
        <v>180</v>
      </c>
      <c r="O262" s="364" t="s">
        <v>343</v>
      </c>
      <c r="P262" s="265"/>
      <c r="Q262" s="265"/>
      <c r="R262" s="265"/>
      <c r="S262" s="266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7" t="s">
        <v>92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ht="27" customHeight="1" x14ac:dyDescent="0.25">
      <c r="A263" s="64" t="s">
        <v>344</v>
      </c>
      <c r="B263" s="64" t="s">
        <v>345</v>
      </c>
      <c r="C263" s="37">
        <v>4301136029</v>
      </c>
      <c r="D263" s="263">
        <v>4640242180410</v>
      </c>
      <c r="E263" s="263"/>
      <c r="F263" s="63">
        <v>2.2400000000000002</v>
      </c>
      <c r="G263" s="38">
        <v>1</v>
      </c>
      <c r="H263" s="63">
        <v>2.2400000000000002</v>
      </c>
      <c r="I263" s="63">
        <v>2.4319999999999999</v>
      </c>
      <c r="J263" s="38">
        <v>126</v>
      </c>
      <c r="K263" s="38" t="s">
        <v>93</v>
      </c>
      <c r="L263" s="39" t="s">
        <v>86</v>
      </c>
      <c r="M263" s="39"/>
      <c r="N263" s="38">
        <v>180</v>
      </c>
      <c r="O263" s="36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65"/>
      <c r="Q263" s="265"/>
      <c r="R263" s="265"/>
      <c r="S263" s="266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83"/>
      <c r="BB263" s="178" t="s">
        <v>92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x14ac:dyDescent="0.2">
      <c r="A264" s="270"/>
      <c r="B264" s="270"/>
      <c r="C264" s="270"/>
      <c r="D264" s="270"/>
      <c r="E264" s="270"/>
      <c r="F264" s="270"/>
      <c r="G264" s="270"/>
      <c r="H264" s="270"/>
      <c r="I264" s="270"/>
      <c r="J264" s="270"/>
      <c r="K264" s="270"/>
      <c r="L264" s="270"/>
      <c r="M264" s="270"/>
      <c r="N264" s="271"/>
      <c r="O264" s="267" t="s">
        <v>43</v>
      </c>
      <c r="P264" s="268"/>
      <c r="Q264" s="268"/>
      <c r="R264" s="268"/>
      <c r="S264" s="268"/>
      <c r="T264" s="268"/>
      <c r="U264" s="269"/>
      <c r="V264" s="43" t="s">
        <v>42</v>
      </c>
      <c r="W264" s="44">
        <f>IFERROR(SUM(W260:W263),"0")</f>
        <v>0</v>
      </c>
      <c r="X264" s="44">
        <f>IFERROR(SUM(X260:X263),"0")</f>
        <v>0</v>
      </c>
      <c r="Y264" s="44">
        <f>IFERROR(IF(Y260="",0,Y260),"0")+IFERROR(IF(Y261="",0,Y261),"0")+IFERROR(IF(Y262="",0,Y262),"0")+IFERROR(IF(Y263="",0,Y263),"0")</f>
        <v>0</v>
      </c>
      <c r="Z264" s="68"/>
      <c r="AA264" s="68"/>
    </row>
    <row r="265" spans="1:67" x14ac:dyDescent="0.2">
      <c r="A265" s="270"/>
      <c r="B265" s="270"/>
      <c r="C265" s="270"/>
      <c r="D265" s="270"/>
      <c r="E265" s="270"/>
      <c r="F265" s="270"/>
      <c r="G265" s="270"/>
      <c r="H265" s="270"/>
      <c r="I265" s="270"/>
      <c r="J265" s="270"/>
      <c r="K265" s="270"/>
      <c r="L265" s="270"/>
      <c r="M265" s="270"/>
      <c r="N265" s="271"/>
      <c r="O265" s="267" t="s">
        <v>43</v>
      </c>
      <c r="P265" s="268"/>
      <c r="Q265" s="268"/>
      <c r="R265" s="268"/>
      <c r="S265" s="268"/>
      <c r="T265" s="268"/>
      <c r="U265" s="269"/>
      <c r="V265" s="43" t="s">
        <v>0</v>
      </c>
      <c r="W265" s="44">
        <f>IFERROR(SUMPRODUCT(W260:W263*H260:H263),"0")</f>
        <v>0</v>
      </c>
      <c r="X265" s="44">
        <f>IFERROR(SUMPRODUCT(X260:X263*H260:H263),"0")</f>
        <v>0</v>
      </c>
      <c r="Y265" s="43"/>
      <c r="Z265" s="68"/>
      <c r="AA265" s="68"/>
    </row>
    <row r="266" spans="1:67" ht="14.25" customHeight="1" x14ac:dyDescent="0.25">
      <c r="A266" s="262" t="s">
        <v>147</v>
      </c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67"/>
      <c r="AA266" s="67"/>
    </row>
    <row r="267" spans="1:67" ht="27" customHeight="1" x14ac:dyDescent="0.25">
      <c r="A267" s="64" t="s">
        <v>346</v>
      </c>
      <c r="B267" s="64" t="s">
        <v>347</v>
      </c>
      <c r="C267" s="37">
        <v>4301135191</v>
      </c>
      <c r="D267" s="263">
        <v>4640242180373</v>
      </c>
      <c r="E267" s="263"/>
      <c r="F267" s="63">
        <v>3</v>
      </c>
      <c r="G267" s="38">
        <v>1</v>
      </c>
      <c r="H267" s="63">
        <v>3</v>
      </c>
      <c r="I267" s="63">
        <v>3.1920000000000002</v>
      </c>
      <c r="J267" s="38">
        <v>126</v>
      </c>
      <c r="K267" s="38" t="s">
        <v>93</v>
      </c>
      <c r="L267" s="39" t="s">
        <v>86</v>
      </c>
      <c r="M267" s="39"/>
      <c r="N267" s="38">
        <v>180</v>
      </c>
      <c r="O267" s="366" t="s">
        <v>348</v>
      </c>
      <c r="P267" s="265"/>
      <c r="Q267" s="265"/>
      <c r="R267" s="265"/>
      <c r="S267" s="266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ref="X267:X287" si="24">IFERROR(IF(W267="","",W267),"")</f>
        <v>0</v>
      </c>
      <c r="Y267" s="42">
        <f t="shared" ref="Y267:Y272" si="25">IFERROR(IF(W267="","",W267*0.00936),"")</f>
        <v>0</v>
      </c>
      <c r="Z267" s="69" t="s">
        <v>49</v>
      </c>
      <c r="AA267" s="70" t="s">
        <v>49</v>
      </c>
      <c r="AE267" s="83"/>
      <c r="BB267" s="179" t="s">
        <v>92</v>
      </c>
      <c r="BL267" s="83">
        <f t="shared" ref="BL267:BL287" si="26">IFERROR(W267*I267,"0")</f>
        <v>0</v>
      </c>
      <c r="BM267" s="83">
        <f t="shared" ref="BM267:BM287" si="27">IFERROR(X267*I267,"0")</f>
        <v>0</v>
      </c>
      <c r="BN267" s="83">
        <f t="shared" ref="BN267:BN287" si="28">IFERROR(W267/J267,"0")</f>
        <v>0</v>
      </c>
      <c r="BO267" s="83">
        <f t="shared" ref="BO267:BO287" si="29">IFERROR(X267/J267,"0")</f>
        <v>0</v>
      </c>
    </row>
    <row r="268" spans="1:67" ht="27" customHeight="1" x14ac:dyDescent="0.25">
      <c r="A268" s="64" t="s">
        <v>349</v>
      </c>
      <c r="B268" s="64" t="s">
        <v>350</v>
      </c>
      <c r="C268" s="37">
        <v>4301135195</v>
      </c>
      <c r="D268" s="263">
        <v>4640242180366</v>
      </c>
      <c r="E268" s="263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93</v>
      </c>
      <c r="L268" s="39" t="s">
        <v>86</v>
      </c>
      <c r="M268" s="39"/>
      <c r="N268" s="38">
        <v>180</v>
      </c>
      <c r="O268" s="367" t="s">
        <v>351</v>
      </c>
      <c r="P268" s="265"/>
      <c r="Q268" s="265"/>
      <c r="R268" s="265"/>
      <c r="S268" s="266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92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27" customHeight="1" x14ac:dyDescent="0.25">
      <c r="A269" s="64" t="s">
        <v>352</v>
      </c>
      <c r="B269" s="64" t="s">
        <v>353</v>
      </c>
      <c r="C269" s="37">
        <v>4301135188</v>
      </c>
      <c r="D269" s="263">
        <v>4640242180335</v>
      </c>
      <c r="E269" s="263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93</v>
      </c>
      <c r="L269" s="39" t="s">
        <v>86</v>
      </c>
      <c r="M269" s="39"/>
      <c r="N269" s="38">
        <v>180</v>
      </c>
      <c r="O269" s="368" t="s">
        <v>354</v>
      </c>
      <c r="P269" s="265"/>
      <c r="Q269" s="265"/>
      <c r="R269" s="265"/>
      <c r="S269" s="266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92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355</v>
      </c>
      <c r="B270" s="64" t="s">
        <v>356</v>
      </c>
      <c r="C270" s="37">
        <v>4301135189</v>
      </c>
      <c r="D270" s="263">
        <v>4640242180342</v>
      </c>
      <c r="E270" s="263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93</v>
      </c>
      <c r="L270" s="39" t="s">
        <v>86</v>
      </c>
      <c r="M270" s="39"/>
      <c r="N270" s="38">
        <v>180</v>
      </c>
      <c r="O270" s="36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65"/>
      <c r="Q270" s="265"/>
      <c r="R270" s="265"/>
      <c r="S270" s="266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92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357</v>
      </c>
      <c r="B271" s="64" t="s">
        <v>358</v>
      </c>
      <c r="C271" s="37">
        <v>4301135190</v>
      </c>
      <c r="D271" s="263">
        <v>4640242180359</v>
      </c>
      <c r="E271" s="263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93</v>
      </c>
      <c r="L271" s="39" t="s">
        <v>86</v>
      </c>
      <c r="M271" s="39"/>
      <c r="N271" s="38">
        <v>180</v>
      </c>
      <c r="O271" s="370" t="s">
        <v>359</v>
      </c>
      <c r="P271" s="265"/>
      <c r="Q271" s="265"/>
      <c r="R271" s="265"/>
      <c r="S271" s="266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92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37.5" customHeight="1" x14ac:dyDescent="0.25">
      <c r="A272" s="64" t="s">
        <v>360</v>
      </c>
      <c r="B272" s="64" t="s">
        <v>361</v>
      </c>
      <c r="C272" s="37">
        <v>4301135187</v>
      </c>
      <c r="D272" s="263">
        <v>4640242180328</v>
      </c>
      <c r="E272" s="263"/>
      <c r="F272" s="63">
        <v>3.5</v>
      </c>
      <c r="G272" s="38">
        <v>1</v>
      </c>
      <c r="H272" s="63">
        <v>3.5</v>
      </c>
      <c r="I272" s="63">
        <v>3.6920000000000002</v>
      </c>
      <c r="J272" s="38">
        <v>126</v>
      </c>
      <c r="K272" s="38" t="s">
        <v>93</v>
      </c>
      <c r="L272" s="39" t="s">
        <v>86</v>
      </c>
      <c r="M272" s="39"/>
      <c r="N272" s="38">
        <v>180</v>
      </c>
      <c r="O272" s="371" t="s">
        <v>362</v>
      </c>
      <c r="P272" s="265"/>
      <c r="Q272" s="265"/>
      <c r="R272" s="265"/>
      <c r="S272" s="266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 t="shared" si="25"/>
        <v>0</v>
      </c>
      <c r="Z272" s="69" t="s">
        <v>49</v>
      </c>
      <c r="AA272" s="70" t="s">
        <v>49</v>
      </c>
      <c r="AE272" s="83"/>
      <c r="BB272" s="184" t="s">
        <v>92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363</v>
      </c>
      <c r="B273" s="64" t="s">
        <v>364</v>
      </c>
      <c r="C273" s="37">
        <v>4301135186</v>
      </c>
      <c r="D273" s="263">
        <v>4640242180311</v>
      </c>
      <c r="E273" s="263"/>
      <c r="F273" s="63">
        <v>5.5</v>
      </c>
      <c r="G273" s="38">
        <v>1</v>
      </c>
      <c r="H273" s="63">
        <v>5.5</v>
      </c>
      <c r="I273" s="63">
        <v>5.7350000000000003</v>
      </c>
      <c r="J273" s="38">
        <v>84</v>
      </c>
      <c r="K273" s="38" t="s">
        <v>87</v>
      </c>
      <c r="L273" s="39" t="s">
        <v>86</v>
      </c>
      <c r="M273" s="39"/>
      <c r="N273" s="38">
        <v>180</v>
      </c>
      <c r="O273" s="372" t="s">
        <v>365</v>
      </c>
      <c r="P273" s="265"/>
      <c r="Q273" s="265"/>
      <c r="R273" s="265"/>
      <c r="S273" s="266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IFERROR(IF(W273="","",W273*0.0155),"")</f>
        <v>0</v>
      </c>
      <c r="Z273" s="69" t="s">
        <v>49</v>
      </c>
      <c r="AA273" s="70" t="s">
        <v>49</v>
      </c>
      <c r="AE273" s="83"/>
      <c r="BB273" s="185" t="s">
        <v>92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366</v>
      </c>
      <c r="B274" s="64" t="s">
        <v>367</v>
      </c>
      <c r="C274" s="37">
        <v>4301135194</v>
      </c>
      <c r="D274" s="263">
        <v>4640242180380</v>
      </c>
      <c r="E274" s="263"/>
      <c r="F274" s="63">
        <v>1.8</v>
      </c>
      <c r="G274" s="38">
        <v>1</v>
      </c>
      <c r="H274" s="63">
        <v>1.8</v>
      </c>
      <c r="I274" s="63">
        <v>1.9119999999999999</v>
      </c>
      <c r="J274" s="38">
        <v>234</v>
      </c>
      <c r="K274" s="38" t="s">
        <v>143</v>
      </c>
      <c r="L274" s="39" t="s">
        <v>86</v>
      </c>
      <c r="M274" s="39"/>
      <c r="N274" s="38">
        <v>180</v>
      </c>
      <c r="O274" s="373" t="s">
        <v>368</v>
      </c>
      <c r="P274" s="265"/>
      <c r="Q274" s="265"/>
      <c r="R274" s="265"/>
      <c r="S274" s="266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IFERROR(IF(W274="","",W274*0.00502),"")</f>
        <v>0</v>
      </c>
      <c r="Z274" s="69" t="s">
        <v>49</v>
      </c>
      <c r="AA274" s="70" t="s">
        <v>49</v>
      </c>
      <c r="AE274" s="83"/>
      <c r="BB274" s="186" t="s">
        <v>92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369</v>
      </c>
      <c r="B275" s="64" t="s">
        <v>370</v>
      </c>
      <c r="C275" s="37">
        <v>4301135192</v>
      </c>
      <c r="D275" s="263">
        <v>4640242180380</v>
      </c>
      <c r="E275" s="263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374" t="s">
        <v>371</v>
      </c>
      <c r="P275" s="265"/>
      <c r="Q275" s="265"/>
      <c r="R275" s="265"/>
      <c r="S275" s="266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92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372</v>
      </c>
      <c r="B276" s="64" t="s">
        <v>373</v>
      </c>
      <c r="C276" s="37">
        <v>4301135320</v>
      </c>
      <c r="D276" s="263">
        <v>4640242181592</v>
      </c>
      <c r="E276" s="263"/>
      <c r="F276" s="63">
        <v>3.5</v>
      </c>
      <c r="G276" s="38">
        <v>1</v>
      </c>
      <c r="H276" s="63">
        <v>3.5</v>
      </c>
      <c r="I276" s="63">
        <v>3.6850000000000001</v>
      </c>
      <c r="J276" s="38">
        <v>126</v>
      </c>
      <c r="K276" s="38" t="s">
        <v>93</v>
      </c>
      <c r="L276" s="39" t="s">
        <v>86</v>
      </c>
      <c r="M276" s="39"/>
      <c r="N276" s="38">
        <v>180</v>
      </c>
      <c r="O276" s="375" t="s">
        <v>374</v>
      </c>
      <c r="P276" s="265"/>
      <c r="Q276" s="265"/>
      <c r="R276" s="265"/>
      <c r="S276" s="266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92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375</v>
      </c>
      <c r="B277" s="64" t="s">
        <v>376</v>
      </c>
      <c r="C277" s="37">
        <v>4301135193</v>
      </c>
      <c r="D277" s="263">
        <v>4640242180403</v>
      </c>
      <c r="E277" s="263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376" t="s">
        <v>377</v>
      </c>
      <c r="P277" s="265"/>
      <c r="Q277" s="265"/>
      <c r="R277" s="265"/>
      <c r="S277" s="266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92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378</v>
      </c>
      <c r="B278" s="64" t="s">
        <v>379</v>
      </c>
      <c r="C278" s="37">
        <v>4301135304</v>
      </c>
      <c r="D278" s="263">
        <v>4640242181240</v>
      </c>
      <c r="E278" s="263"/>
      <c r="F278" s="63">
        <v>0.3</v>
      </c>
      <c r="G278" s="38">
        <v>9</v>
      </c>
      <c r="H278" s="63">
        <v>2.7</v>
      </c>
      <c r="I278" s="63">
        <v>2.88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377" t="s">
        <v>380</v>
      </c>
      <c r="P278" s="265"/>
      <c r="Q278" s="265"/>
      <c r="R278" s="265"/>
      <c r="S278" s="266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92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381</v>
      </c>
      <c r="B279" s="64" t="s">
        <v>382</v>
      </c>
      <c r="C279" s="37">
        <v>4301135310</v>
      </c>
      <c r="D279" s="263">
        <v>4640242181318</v>
      </c>
      <c r="E279" s="263"/>
      <c r="F279" s="63">
        <v>0.3</v>
      </c>
      <c r="G279" s="38">
        <v>9</v>
      </c>
      <c r="H279" s="63">
        <v>2.7</v>
      </c>
      <c r="I279" s="63">
        <v>2.988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378" t="s">
        <v>383</v>
      </c>
      <c r="P279" s="265"/>
      <c r="Q279" s="265"/>
      <c r="R279" s="265"/>
      <c r="S279" s="266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91" t="s">
        <v>92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384</v>
      </c>
      <c r="B280" s="64" t="s">
        <v>385</v>
      </c>
      <c r="C280" s="37">
        <v>4301135306</v>
      </c>
      <c r="D280" s="263">
        <v>4640242181578</v>
      </c>
      <c r="E280" s="263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143</v>
      </c>
      <c r="L280" s="39" t="s">
        <v>86</v>
      </c>
      <c r="M280" s="39"/>
      <c r="N280" s="38">
        <v>180</v>
      </c>
      <c r="O280" s="379" t="s">
        <v>386</v>
      </c>
      <c r="P280" s="265"/>
      <c r="Q280" s="265"/>
      <c r="R280" s="265"/>
      <c r="S280" s="266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92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387</v>
      </c>
      <c r="B281" s="64" t="s">
        <v>388</v>
      </c>
      <c r="C281" s="37">
        <v>4301135305</v>
      </c>
      <c r="D281" s="263">
        <v>4640242181394</v>
      </c>
      <c r="E281" s="263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143</v>
      </c>
      <c r="L281" s="39" t="s">
        <v>86</v>
      </c>
      <c r="M281" s="39"/>
      <c r="N281" s="38">
        <v>180</v>
      </c>
      <c r="O281" s="380" t="s">
        <v>389</v>
      </c>
      <c r="P281" s="265"/>
      <c r="Q281" s="265"/>
      <c r="R281" s="265"/>
      <c r="S281" s="266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92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390</v>
      </c>
      <c r="B282" s="64" t="s">
        <v>391</v>
      </c>
      <c r="C282" s="37">
        <v>4301135309</v>
      </c>
      <c r="D282" s="263">
        <v>4640242181332</v>
      </c>
      <c r="E282" s="263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143</v>
      </c>
      <c r="L282" s="39" t="s">
        <v>86</v>
      </c>
      <c r="M282" s="39"/>
      <c r="N282" s="38">
        <v>180</v>
      </c>
      <c r="O282" s="381" t="s">
        <v>392</v>
      </c>
      <c r="P282" s="265"/>
      <c r="Q282" s="265"/>
      <c r="R282" s="265"/>
      <c r="S282" s="266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92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393</v>
      </c>
      <c r="B283" s="64" t="s">
        <v>394</v>
      </c>
      <c r="C283" s="37">
        <v>4301135308</v>
      </c>
      <c r="D283" s="263">
        <v>4640242181349</v>
      </c>
      <c r="E283" s="263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143</v>
      </c>
      <c r="L283" s="39" t="s">
        <v>86</v>
      </c>
      <c r="M283" s="39"/>
      <c r="N283" s="38">
        <v>180</v>
      </c>
      <c r="O283" s="382" t="s">
        <v>395</v>
      </c>
      <c r="P283" s="265"/>
      <c r="Q283" s="265"/>
      <c r="R283" s="265"/>
      <c r="S283" s="266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92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396</v>
      </c>
      <c r="B284" s="64" t="s">
        <v>397</v>
      </c>
      <c r="C284" s="37">
        <v>4301135307</v>
      </c>
      <c r="D284" s="263">
        <v>4640242181370</v>
      </c>
      <c r="E284" s="263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143</v>
      </c>
      <c r="L284" s="39" t="s">
        <v>86</v>
      </c>
      <c r="M284" s="39"/>
      <c r="N284" s="38">
        <v>180</v>
      </c>
      <c r="O284" s="383" t="s">
        <v>398</v>
      </c>
      <c r="P284" s="265"/>
      <c r="Q284" s="265"/>
      <c r="R284" s="265"/>
      <c r="S284" s="266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6" t="s">
        <v>92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399</v>
      </c>
      <c r="B285" s="64" t="s">
        <v>400</v>
      </c>
      <c r="C285" s="37">
        <v>4301135318</v>
      </c>
      <c r="D285" s="263">
        <v>4607111037480</v>
      </c>
      <c r="E285" s="263"/>
      <c r="F285" s="63">
        <v>1</v>
      </c>
      <c r="G285" s="38">
        <v>4</v>
      </c>
      <c r="H285" s="63">
        <v>4</v>
      </c>
      <c r="I285" s="63">
        <v>4.2724000000000002</v>
      </c>
      <c r="J285" s="38">
        <v>84</v>
      </c>
      <c r="K285" s="38" t="s">
        <v>87</v>
      </c>
      <c r="L285" s="39" t="s">
        <v>86</v>
      </c>
      <c r="M285" s="39"/>
      <c r="N285" s="38">
        <v>180</v>
      </c>
      <c r="O285" s="384" t="s">
        <v>401</v>
      </c>
      <c r="P285" s="265"/>
      <c r="Q285" s="265"/>
      <c r="R285" s="265"/>
      <c r="S285" s="266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92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402</v>
      </c>
      <c r="B286" s="64" t="s">
        <v>403</v>
      </c>
      <c r="C286" s="37">
        <v>4301135319</v>
      </c>
      <c r="D286" s="263">
        <v>4607111037473</v>
      </c>
      <c r="E286" s="263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87</v>
      </c>
      <c r="L286" s="39" t="s">
        <v>86</v>
      </c>
      <c r="M286" s="39"/>
      <c r="N286" s="38">
        <v>180</v>
      </c>
      <c r="O286" s="385" t="s">
        <v>404</v>
      </c>
      <c r="P286" s="265"/>
      <c r="Q286" s="265"/>
      <c r="R286" s="265"/>
      <c r="S286" s="266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92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405</v>
      </c>
      <c r="B287" s="64" t="s">
        <v>406</v>
      </c>
      <c r="C287" s="37">
        <v>4301135198</v>
      </c>
      <c r="D287" s="263">
        <v>4640242180663</v>
      </c>
      <c r="E287" s="263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386" t="s">
        <v>407</v>
      </c>
      <c r="P287" s="265"/>
      <c r="Q287" s="265"/>
      <c r="R287" s="265"/>
      <c r="S287" s="266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9" t="s">
        <v>92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x14ac:dyDescent="0.2">
      <c r="A288" s="270"/>
      <c r="B288" s="270"/>
      <c r="C288" s="270"/>
      <c r="D288" s="270"/>
      <c r="E288" s="270"/>
      <c r="F288" s="270"/>
      <c r="G288" s="270"/>
      <c r="H288" s="270"/>
      <c r="I288" s="270"/>
      <c r="J288" s="270"/>
      <c r="K288" s="270"/>
      <c r="L288" s="270"/>
      <c r="M288" s="270"/>
      <c r="N288" s="271"/>
      <c r="O288" s="267" t="s">
        <v>43</v>
      </c>
      <c r="P288" s="268"/>
      <c r="Q288" s="268"/>
      <c r="R288" s="268"/>
      <c r="S288" s="268"/>
      <c r="T288" s="268"/>
      <c r="U288" s="269"/>
      <c r="V288" s="43" t="s">
        <v>42</v>
      </c>
      <c r="W288" s="44">
        <f>IFERROR(SUM(W267:W287),"0")</f>
        <v>0</v>
      </c>
      <c r="X288" s="44">
        <f>IFERROR(SUM(X267:X287),"0")</f>
        <v>0</v>
      </c>
      <c r="Y288" s="44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70"/>
      <c r="B289" s="270"/>
      <c r="C289" s="270"/>
      <c r="D289" s="270"/>
      <c r="E289" s="270"/>
      <c r="F289" s="270"/>
      <c r="G289" s="270"/>
      <c r="H289" s="270"/>
      <c r="I289" s="270"/>
      <c r="J289" s="270"/>
      <c r="K289" s="270"/>
      <c r="L289" s="270"/>
      <c r="M289" s="270"/>
      <c r="N289" s="271"/>
      <c r="O289" s="267" t="s">
        <v>43</v>
      </c>
      <c r="P289" s="268"/>
      <c r="Q289" s="268"/>
      <c r="R289" s="268"/>
      <c r="S289" s="268"/>
      <c r="T289" s="268"/>
      <c r="U289" s="269"/>
      <c r="V289" s="43" t="s">
        <v>0</v>
      </c>
      <c r="W289" s="44">
        <f>IFERROR(SUMPRODUCT(W267:W287*H267:H287),"0")</f>
        <v>0</v>
      </c>
      <c r="X289" s="44">
        <f>IFERROR(SUMPRODUCT(X267:X287*H267:H287),"0")</f>
        <v>0</v>
      </c>
      <c r="Y289" s="43"/>
      <c r="Z289" s="68"/>
      <c r="AA289" s="68"/>
    </row>
    <row r="290" spans="1:36" ht="15" customHeight="1" x14ac:dyDescent="0.2">
      <c r="A290" s="270"/>
      <c r="B290" s="270"/>
      <c r="C290" s="270"/>
      <c r="D290" s="270"/>
      <c r="E290" s="270"/>
      <c r="F290" s="270"/>
      <c r="G290" s="270"/>
      <c r="H290" s="270"/>
      <c r="I290" s="270"/>
      <c r="J290" s="270"/>
      <c r="K290" s="270"/>
      <c r="L290" s="270"/>
      <c r="M290" s="270"/>
      <c r="N290" s="390"/>
      <c r="O290" s="387" t="s">
        <v>36</v>
      </c>
      <c r="P290" s="388"/>
      <c r="Q290" s="388"/>
      <c r="R290" s="388"/>
      <c r="S290" s="388"/>
      <c r="T290" s="388"/>
      <c r="U290" s="389"/>
      <c r="V290" s="43" t="s">
        <v>0</v>
      </c>
      <c r="W290" s="44">
        <f>IFERROR(W24+W33+W41+W51+W62+W68+W73+W79+W89+W96+W105+W111+W117+W124+W129+W135+W140+W146+W151+W159+W164+W171+W176+W181+W186+W192+W199+W209+W217+W222+W228+W234+W240+W248+W253+W258+W265+W289,"0")</f>
        <v>0</v>
      </c>
      <c r="X290" s="44">
        <f>IFERROR(X24+X33+X41+X51+X62+X68+X73+X79+X89+X96+X105+X111+X117+X124+X129+X135+X140+X146+X151+X159+X164+X171+X176+X181+X186+X192+X199+X209+X217+X222+X228+X234+X240+X248+X253+X258+X265+X289,"0")</f>
        <v>0</v>
      </c>
      <c r="Y290" s="43"/>
      <c r="Z290" s="68"/>
      <c r="AA290" s="68"/>
    </row>
    <row r="291" spans="1:36" x14ac:dyDescent="0.2">
      <c r="A291" s="270"/>
      <c r="B291" s="270"/>
      <c r="C291" s="270"/>
      <c r="D291" s="270"/>
      <c r="E291" s="270"/>
      <c r="F291" s="270"/>
      <c r="G291" s="270"/>
      <c r="H291" s="270"/>
      <c r="I291" s="270"/>
      <c r="J291" s="270"/>
      <c r="K291" s="270"/>
      <c r="L291" s="270"/>
      <c r="M291" s="270"/>
      <c r="N291" s="390"/>
      <c r="O291" s="387" t="s">
        <v>37</v>
      </c>
      <c r="P291" s="388"/>
      <c r="Q291" s="388"/>
      <c r="R291" s="388"/>
      <c r="S291" s="388"/>
      <c r="T291" s="388"/>
      <c r="U291" s="389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70"/>
      <c r="B292" s="270"/>
      <c r="C292" s="270"/>
      <c r="D292" s="270"/>
      <c r="E292" s="270"/>
      <c r="F292" s="270"/>
      <c r="G292" s="270"/>
      <c r="H292" s="270"/>
      <c r="I292" s="270"/>
      <c r="J292" s="270"/>
      <c r="K292" s="270"/>
      <c r="L292" s="270"/>
      <c r="M292" s="270"/>
      <c r="N292" s="390"/>
      <c r="O292" s="387" t="s">
        <v>38</v>
      </c>
      <c r="P292" s="388"/>
      <c r="Q292" s="388"/>
      <c r="R292" s="388"/>
      <c r="S292" s="388"/>
      <c r="T292" s="388"/>
      <c r="U292" s="389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70"/>
      <c r="B293" s="270"/>
      <c r="C293" s="270"/>
      <c r="D293" s="270"/>
      <c r="E293" s="270"/>
      <c r="F293" s="270"/>
      <c r="G293" s="270"/>
      <c r="H293" s="270"/>
      <c r="I293" s="270"/>
      <c r="J293" s="270"/>
      <c r="K293" s="270"/>
      <c r="L293" s="270"/>
      <c r="M293" s="270"/>
      <c r="N293" s="390"/>
      <c r="O293" s="387" t="s">
        <v>39</v>
      </c>
      <c r="P293" s="388"/>
      <c r="Q293" s="388"/>
      <c r="R293" s="388"/>
      <c r="S293" s="388"/>
      <c r="T293" s="388"/>
      <c r="U293" s="389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70"/>
      <c r="B294" s="270"/>
      <c r="C294" s="270"/>
      <c r="D294" s="270"/>
      <c r="E294" s="270"/>
      <c r="F294" s="270"/>
      <c r="G294" s="270"/>
      <c r="H294" s="270"/>
      <c r="I294" s="270"/>
      <c r="J294" s="270"/>
      <c r="K294" s="270"/>
      <c r="L294" s="270"/>
      <c r="M294" s="270"/>
      <c r="N294" s="390"/>
      <c r="O294" s="387" t="s">
        <v>40</v>
      </c>
      <c r="P294" s="388"/>
      <c r="Q294" s="388"/>
      <c r="R294" s="388"/>
      <c r="S294" s="388"/>
      <c r="T294" s="388"/>
      <c r="U294" s="389"/>
      <c r="V294" s="43" t="s">
        <v>23</v>
      </c>
      <c r="W294" s="44">
        <f>IFERROR(W23+W32+W40+W50+W61+W67+W72+W78+W88+W95+W104+W110+W116+W123+W128+W134+W139+W145+W150+W158+W163+W170+W175+W180+W185+W191+W198+W208+W216+W221+W227+W233+W239+W247+W252+W257+W264+W288,"0")</f>
        <v>0</v>
      </c>
      <c r="X294" s="44">
        <f>IFERROR(X23+X32+X40+X50+X61+X67+X72+X78+X88+X95+X104+X110+X116+X123+X128+X134+X139+X145+X150+X158+X163+X170+X175+X180+X185+X191+X198+X208+X216+X221+X227+X233+X239+X247+X252+X257+X264+X288,"0")</f>
        <v>0</v>
      </c>
      <c r="Y294" s="43"/>
      <c r="Z294" s="68"/>
      <c r="AA294" s="68"/>
    </row>
    <row r="295" spans="1:36" ht="14.25" x14ac:dyDescent="0.2">
      <c r="A295" s="270"/>
      <c r="B295" s="270"/>
      <c r="C295" s="270"/>
      <c r="D295" s="270"/>
      <c r="E295" s="270"/>
      <c r="F295" s="270"/>
      <c r="G295" s="270"/>
      <c r="H295" s="270"/>
      <c r="I295" s="270"/>
      <c r="J295" s="270"/>
      <c r="K295" s="270"/>
      <c r="L295" s="270"/>
      <c r="M295" s="270"/>
      <c r="N295" s="390"/>
      <c r="O295" s="387" t="s">
        <v>41</v>
      </c>
      <c r="P295" s="388"/>
      <c r="Q295" s="388"/>
      <c r="R295" s="388"/>
      <c r="S295" s="388"/>
      <c r="T295" s="388"/>
      <c r="U295" s="389"/>
      <c r="V295" s="46" t="s">
        <v>55</v>
      </c>
      <c r="W295" s="43"/>
      <c r="X295" s="43"/>
      <c r="Y295" s="43">
        <f>IFERROR(Y23+Y32+Y40+Y50+Y61+Y67+Y72+Y78+Y88+Y95+Y104+Y110+Y116+Y123+Y128+Y134+Y139+Y145+Y150+Y158+Y163+Y170+Y175+Y180+Y185+Y191+Y198+Y208+Y216+Y221+Y227+Y233+Y239+Y247+Y252+Y257+Y264+Y288,"0")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82</v>
      </c>
      <c r="C297" s="391" t="s">
        <v>48</v>
      </c>
      <c r="D297" s="391" t="s">
        <v>48</v>
      </c>
      <c r="E297" s="391" t="s">
        <v>48</v>
      </c>
      <c r="F297" s="391" t="s">
        <v>48</v>
      </c>
      <c r="G297" s="391" t="s">
        <v>48</v>
      </c>
      <c r="H297" s="391" t="s">
        <v>48</v>
      </c>
      <c r="I297" s="391" t="s">
        <v>48</v>
      </c>
      <c r="J297" s="391" t="s">
        <v>48</v>
      </c>
      <c r="K297" s="391" t="s">
        <v>48</v>
      </c>
      <c r="L297" s="391" t="s">
        <v>48</v>
      </c>
      <c r="M297" s="392"/>
      <c r="N297" s="391" t="s">
        <v>48</v>
      </c>
      <c r="O297" s="391" t="s">
        <v>48</v>
      </c>
      <c r="P297" s="391" t="s">
        <v>48</v>
      </c>
      <c r="Q297" s="391" t="s">
        <v>48</v>
      </c>
      <c r="R297" s="391" t="s">
        <v>48</v>
      </c>
      <c r="S297" s="391" t="s">
        <v>48</v>
      </c>
      <c r="T297" s="391" t="s">
        <v>221</v>
      </c>
      <c r="U297" s="391" t="s">
        <v>221</v>
      </c>
      <c r="V297" s="391" t="s">
        <v>221</v>
      </c>
      <c r="W297" s="391" t="s">
        <v>246</v>
      </c>
      <c r="X297" s="391" t="s">
        <v>246</v>
      </c>
      <c r="Y297" s="391" t="s">
        <v>246</v>
      </c>
      <c r="Z297" s="391" t="s">
        <v>246</v>
      </c>
      <c r="AA297" s="391" t="s">
        <v>263</v>
      </c>
      <c r="AB297" s="391" t="s">
        <v>263</v>
      </c>
      <c r="AC297" s="391" t="s">
        <v>263</v>
      </c>
      <c r="AD297" s="391" t="s">
        <v>263</v>
      </c>
      <c r="AE297" s="391" t="s">
        <v>263</v>
      </c>
      <c r="AF297" s="391" t="s">
        <v>263</v>
      </c>
      <c r="AG297" s="391" t="s">
        <v>305</v>
      </c>
      <c r="AH297" s="391" t="s">
        <v>305</v>
      </c>
      <c r="AI297" s="391" t="s">
        <v>316</v>
      </c>
      <c r="AJ297" s="391" t="s">
        <v>316</v>
      </c>
    </row>
    <row r="298" spans="1:36" ht="14.25" customHeight="1" thickTop="1" x14ac:dyDescent="0.2">
      <c r="A298" s="393" t="s">
        <v>10</v>
      </c>
      <c r="B298" s="391" t="s">
        <v>82</v>
      </c>
      <c r="C298" s="391" t="s">
        <v>88</v>
      </c>
      <c r="D298" s="391" t="s">
        <v>100</v>
      </c>
      <c r="E298" s="391" t="s">
        <v>110</v>
      </c>
      <c r="F298" s="391" t="s">
        <v>125</v>
      </c>
      <c r="G298" s="391" t="s">
        <v>140</v>
      </c>
      <c r="H298" s="391" t="s">
        <v>146</v>
      </c>
      <c r="I298" s="391" t="s">
        <v>150</v>
      </c>
      <c r="J298" s="391" t="s">
        <v>156</v>
      </c>
      <c r="K298" s="391" t="s">
        <v>169</v>
      </c>
      <c r="L298" s="391" t="s">
        <v>176</v>
      </c>
      <c r="M298" s="1"/>
      <c r="N298" s="391" t="s">
        <v>187</v>
      </c>
      <c r="O298" s="391" t="s">
        <v>192</v>
      </c>
      <c r="P298" s="391" t="s">
        <v>199</v>
      </c>
      <c r="Q298" s="391" t="s">
        <v>207</v>
      </c>
      <c r="R298" s="391" t="s">
        <v>210</v>
      </c>
      <c r="S298" s="391" t="s">
        <v>218</v>
      </c>
      <c r="T298" s="391" t="s">
        <v>222</v>
      </c>
      <c r="U298" s="391" t="s">
        <v>226</v>
      </c>
      <c r="V298" s="391" t="s">
        <v>229</v>
      </c>
      <c r="W298" s="391" t="s">
        <v>247</v>
      </c>
      <c r="X298" s="391" t="s">
        <v>252</v>
      </c>
      <c r="Y298" s="391" t="s">
        <v>246</v>
      </c>
      <c r="Z298" s="391" t="s">
        <v>260</v>
      </c>
      <c r="AA298" s="391" t="s">
        <v>264</v>
      </c>
      <c r="AB298" s="391" t="s">
        <v>267</v>
      </c>
      <c r="AC298" s="391" t="s">
        <v>274</v>
      </c>
      <c r="AD298" s="391" t="s">
        <v>287</v>
      </c>
      <c r="AE298" s="391" t="s">
        <v>296</v>
      </c>
      <c r="AF298" s="391" t="s">
        <v>299</v>
      </c>
      <c r="AG298" s="391" t="s">
        <v>306</v>
      </c>
      <c r="AH298" s="391" t="s">
        <v>310</v>
      </c>
      <c r="AI298" s="391" t="s">
        <v>316</v>
      </c>
      <c r="AJ298" s="391" t="s">
        <v>326</v>
      </c>
    </row>
    <row r="299" spans="1:36" ht="13.5" thickBot="1" x14ac:dyDescent="0.25">
      <c r="A299" s="394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91"/>
      <c r="AA299" s="391"/>
      <c r="AB299" s="391"/>
      <c r="AC299" s="391"/>
      <c r="AD299" s="391"/>
      <c r="AE299" s="391"/>
      <c r="AF299" s="391"/>
      <c r="AG299" s="391"/>
      <c r="AH299" s="391"/>
      <c r="AI299" s="391"/>
      <c r="AJ299" s="391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IFERROR(W36*H36,"0")+IFERROR(W37*H37,"0")+IFERROR(W38*H38,"0")+IFERROR(W39*H39,"0")</f>
        <v>0</v>
      </c>
      <c r="E300" s="53">
        <f>IFERROR(W44*H44,"0")+IFERROR(W45*H45,"0")+IFERROR(W46*H46,"0")+IFERROR(W47*H47,"0")+IFERROR(W48*H48,"0")+IFERROR(W49*H49,"0")</f>
        <v>0</v>
      </c>
      <c r="F300" s="53">
        <f>IFERROR(W54*H54,"0")+IFERROR(W55*H55,"0")+IFERROR(W56*H56,"0")+IFERROR(W57*H57,"0")+IFERROR(W58*H58,"0")+IFERROR(W59*H59,"0")+IFERROR(W60*H60,"0")</f>
        <v>0</v>
      </c>
      <c r="G300" s="53">
        <f>IFERROR(W65*H65,"0")+IFERROR(W66*H66,"0")</f>
        <v>0</v>
      </c>
      <c r="H300" s="53">
        <f>IFERROR(W71*H71,"0")</f>
        <v>0</v>
      </c>
      <c r="I300" s="53">
        <f>IFERROR(W76*H76,"0")+IFERROR(W77*H77,"0")</f>
        <v>0</v>
      </c>
      <c r="J300" s="53">
        <f>IFERROR(W82*H82,"0")+IFERROR(W83*H83,"0")+IFERROR(W84*H84,"0")+IFERROR(W85*H85,"0")+IFERROR(W86*H86,"0")+IFERROR(W87*H87,"0")</f>
        <v>0</v>
      </c>
      <c r="K300" s="53">
        <f>IFERROR(W92*H92,"0")+IFERROR(W93*H93,"0")+IFERROR(W94*H94,"0")</f>
        <v>0</v>
      </c>
      <c r="L300" s="53">
        <f>IFERROR(W99*H99,"0")+IFERROR(W100*H100,"0")+IFERROR(W101*H101,"0")+IFERROR(W102*H102,"0")+IFERROR(W103*H103,"0")</f>
        <v>0</v>
      </c>
      <c r="M300" s="1"/>
      <c r="N300" s="53">
        <f>IFERROR(W108*H108,"0")+IFERROR(W109*H109,"0")</f>
        <v>0</v>
      </c>
      <c r="O300" s="53">
        <f>IFERROR(W114*H114,"0")+IFERROR(W115*H115,"0")</f>
        <v>0</v>
      </c>
      <c r="P300" s="53">
        <f>IFERROR(W120*H120,"0")+IFERROR(W121*H121,"0")+IFERROR(W122*H122,"0")</f>
        <v>0</v>
      </c>
      <c r="Q300" s="53">
        <f>IFERROR(W127*H127,"0")</f>
        <v>0</v>
      </c>
      <c r="R300" s="53">
        <f>IFERROR(W132*H132,"0")+IFERROR(W133*H133,"0")</f>
        <v>0</v>
      </c>
      <c r="S300" s="53">
        <f>IFERROR(W138*H138,"0")</f>
        <v>0</v>
      </c>
      <c r="T300" s="53">
        <f>IFERROR(W144*H144,"0")</f>
        <v>0</v>
      </c>
      <c r="U300" s="53">
        <f>IFERROR(W149*H149,"0")</f>
        <v>0</v>
      </c>
      <c r="V300" s="53">
        <f>IFERROR(W154*H154,"0")+IFERROR(W155*H155,"0")+IFERROR(W156*H156,"0")+IFERROR(W157*H157,"0")+IFERROR(W161*H161,"0")+IFERROR(W162*H162,"0")</f>
        <v>0</v>
      </c>
      <c r="W300" s="53">
        <f>IFERROR(W168*H168,"0")+IFERROR(W169*H169,"0")</f>
        <v>0</v>
      </c>
      <c r="X300" s="53">
        <f>IFERROR(W174*H174,"0")</f>
        <v>0</v>
      </c>
      <c r="Y300" s="53">
        <f>IFERROR(W179*H179,"0")</f>
        <v>0</v>
      </c>
      <c r="Z300" s="53">
        <f>IFERROR(W184*H184,"0")</f>
        <v>0</v>
      </c>
      <c r="AA300" s="53">
        <f>IFERROR(W190*H190,"0")</f>
        <v>0</v>
      </c>
      <c r="AB300" s="53">
        <f>IFERROR(W195*H195,"0")+IFERROR(W196*H196,"0")+IFERROR(W197*H197,"0")</f>
        <v>0</v>
      </c>
      <c r="AC300" s="53">
        <f>IFERROR(W202*H202,"0")+IFERROR(W203*H203,"0")+IFERROR(W204*H204,"0")+IFERROR(W205*H205,"0")+IFERROR(W206*H206,"0")+IFERROR(W207*H207,"0")</f>
        <v>0</v>
      </c>
      <c r="AD300" s="53">
        <f>IFERROR(W212*H212,"0")+IFERROR(W213*H213,"0")+IFERROR(W214*H214,"0")+IFERROR(W215*H215,"0")</f>
        <v>0</v>
      </c>
      <c r="AE300" s="53">
        <f>IFERROR(W220*H220,"0")</f>
        <v>0</v>
      </c>
      <c r="AF300" s="53">
        <f>IFERROR(W225*H225,"0")+IFERROR(W226*H226,"0")</f>
        <v>0</v>
      </c>
      <c r="AG300" s="53">
        <f>IFERROR(W232*H232,"0")</f>
        <v>0</v>
      </c>
      <c r="AH300" s="53">
        <f>IFERROR(W237*H237,"0")+IFERROR(W238*H238,"0")</f>
        <v>0</v>
      </c>
      <c r="AI300" s="53">
        <f>IFERROR(W244*H244,"0")+IFERROR(W245*H245,"0")+IFERROR(W246*H246,"0")</f>
        <v>0</v>
      </c>
      <c r="AJ300" s="53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9"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A250:Y250"/>
    <mergeCell ref="D238:E238"/>
    <mergeCell ref="O238:S238"/>
    <mergeCell ref="O239:U239"/>
    <mergeCell ref="A239:N240"/>
    <mergeCell ref="O240:U240"/>
    <mergeCell ref="A241:Y241"/>
    <mergeCell ref="A242:Y242"/>
    <mergeCell ref="A243:Y243"/>
    <mergeCell ref="D244:E244"/>
    <mergeCell ref="O244:S244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O191:U191"/>
    <mergeCell ref="A191:N192"/>
    <mergeCell ref="O192:U192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47:Y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O145:U145"/>
    <mergeCell ref="A145:N146"/>
    <mergeCell ref="O146:U146"/>
    <mergeCell ref="D133:E133"/>
    <mergeCell ref="O133:S133"/>
    <mergeCell ref="O134:U134"/>
    <mergeCell ref="A134:N135"/>
    <mergeCell ref="O135:U135"/>
    <mergeCell ref="A136:Y136"/>
    <mergeCell ref="A137:Y137"/>
    <mergeCell ref="D138:E138"/>
    <mergeCell ref="O138:S138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A126:Y126"/>
    <mergeCell ref="D115:E115"/>
    <mergeCell ref="O115:S115"/>
    <mergeCell ref="O116:U116"/>
    <mergeCell ref="A116:N117"/>
    <mergeCell ref="O117:U117"/>
    <mergeCell ref="A118:Y118"/>
    <mergeCell ref="A119:Y119"/>
    <mergeCell ref="D120:E120"/>
    <mergeCell ref="O120:S120"/>
    <mergeCell ref="D109:E109"/>
    <mergeCell ref="O109:S109"/>
    <mergeCell ref="O110:U110"/>
    <mergeCell ref="A110:N111"/>
    <mergeCell ref="O111:U111"/>
    <mergeCell ref="A112:Y112"/>
    <mergeCell ref="A113:Y113"/>
    <mergeCell ref="D114:E114"/>
    <mergeCell ref="O114:S114"/>
    <mergeCell ref="D103:E103"/>
    <mergeCell ref="O103:S103"/>
    <mergeCell ref="O104:U104"/>
    <mergeCell ref="A104:N105"/>
    <mergeCell ref="O105:U105"/>
    <mergeCell ref="A106:Y106"/>
    <mergeCell ref="A107:Y107"/>
    <mergeCell ref="D108:E108"/>
    <mergeCell ref="O108:S108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A90:Y90"/>
    <mergeCell ref="A91:Y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O78:U78"/>
    <mergeCell ref="A78:N79"/>
    <mergeCell ref="O79:U79"/>
    <mergeCell ref="A80:Y80"/>
    <mergeCell ref="A81:Y81"/>
    <mergeCell ref="D82:E82"/>
    <mergeCell ref="O82:S82"/>
    <mergeCell ref="D83:E83"/>
    <mergeCell ref="O83:S83"/>
    <mergeCell ref="O72:U72"/>
    <mergeCell ref="A72:N73"/>
    <mergeCell ref="O73:U73"/>
    <mergeCell ref="A74:Y74"/>
    <mergeCell ref="A75:Y75"/>
    <mergeCell ref="D76:E76"/>
    <mergeCell ref="O76:S76"/>
    <mergeCell ref="D77:E77"/>
    <mergeCell ref="O77:S77"/>
    <mergeCell ref="D66:E66"/>
    <mergeCell ref="O66:S66"/>
    <mergeCell ref="O67:U67"/>
    <mergeCell ref="A67:N68"/>
    <mergeCell ref="O68:U68"/>
    <mergeCell ref="A69:Y69"/>
    <mergeCell ref="A70:Y70"/>
    <mergeCell ref="D71:E71"/>
    <mergeCell ref="O71:S71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9"/>
    </row>
    <row r="3" spans="2:8" x14ac:dyDescent="0.2">
      <c r="B3" s="54" t="s">
        <v>409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411</v>
      </c>
      <c r="D6" s="54" t="s">
        <v>412</v>
      </c>
      <c r="E6" s="54" t="s">
        <v>49</v>
      </c>
    </row>
    <row r="8" spans="2:8" x14ac:dyDescent="0.2">
      <c r="B8" s="54" t="s">
        <v>81</v>
      </c>
      <c r="C8" s="54" t="s">
        <v>411</v>
      </c>
      <c r="D8" s="54" t="s">
        <v>49</v>
      </c>
      <c r="E8" s="54" t="s">
        <v>49</v>
      </c>
    </row>
    <row r="10" spans="2:8" x14ac:dyDescent="0.2">
      <c r="B10" s="54" t="s">
        <v>413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414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415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416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417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418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419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423</v>
      </c>
      <c r="C20" s="54" t="s">
        <v>49</v>
      </c>
      <c r="D20" s="54" t="s">
        <v>49</v>
      </c>
      <c r="E20" s="54" t="s">
        <v>49</v>
      </c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2024-07-15T14:28:17Z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