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BA4A59E-7E7B-4157-96F1-43A323F47C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2" l="1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L299" i="2"/>
  <c r="K299" i="2"/>
  <c r="J299" i="2"/>
  <c r="I299" i="2"/>
  <c r="H299" i="2"/>
  <c r="G299" i="2"/>
  <c r="F299" i="2"/>
  <c r="E299" i="2"/>
  <c r="D299" i="2"/>
  <c r="C299" i="2"/>
  <c r="B299" i="2"/>
  <c r="W288" i="2"/>
  <c r="W287" i="2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BO272" i="2" s="1"/>
  <c r="BN271" i="2"/>
  <c r="BL271" i="2"/>
  <c r="Y271" i="2"/>
  <c r="X271" i="2"/>
  <c r="BO271" i="2" s="1"/>
  <c r="BN270" i="2"/>
  <c r="BL270" i="2"/>
  <c r="Y270" i="2"/>
  <c r="X270" i="2"/>
  <c r="BO270" i="2" s="1"/>
  <c r="BN269" i="2"/>
  <c r="BL269" i="2"/>
  <c r="Y269" i="2"/>
  <c r="X269" i="2"/>
  <c r="BO269" i="2" s="1"/>
  <c r="O269" i="2"/>
  <c r="BN268" i="2"/>
  <c r="BL268" i="2"/>
  <c r="Y268" i="2"/>
  <c r="X268" i="2"/>
  <c r="BN267" i="2"/>
  <c r="BL267" i="2"/>
  <c r="Y267" i="2"/>
  <c r="X267" i="2"/>
  <c r="BO267" i="2" s="1"/>
  <c r="BN266" i="2"/>
  <c r="BL266" i="2"/>
  <c r="Y266" i="2"/>
  <c r="X266" i="2"/>
  <c r="W264" i="2"/>
  <c r="W263" i="2"/>
  <c r="BN262" i="2"/>
  <c r="BL262" i="2"/>
  <c r="Y262" i="2"/>
  <c r="X262" i="2"/>
  <c r="BO262" i="2" s="1"/>
  <c r="O262" i="2"/>
  <c r="BN261" i="2"/>
  <c r="BL261" i="2"/>
  <c r="Y261" i="2"/>
  <c r="X261" i="2"/>
  <c r="BO261" i="2" s="1"/>
  <c r="BN260" i="2"/>
  <c r="BL260" i="2"/>
  <c r="Y260" i="2"/>
  <c r="X260" i="2"/>
  <c r="O260" i="2"/>
  <c r="BO259" i="2"/>
  <c r="BN259" i="2"/>
  <c r="BM259" i="2"/>
  <c r="BL259" i="2"/>
  <c r="Y259" i="2"/>
  <c r="Y263" i="2" s="1"/>
  <c r="X259" i="2"/>
  <c r="W257" i="2"/>
  <c r="W256" i="2"/>
  <c r="BO255" i="2"/>
  <c r="BN255" i="2"/>
  <c r="BM255" i="2"/>
  <c r="BL255" i="2"/>
  <c r="Y255" i="2"/>
  <c r="X255" i="2"/>
  <c r="BN254" i="2"/>
  <c r="BL254" i="2"/>
  <c r="Y254" i="2"/>
  <c r="Y256" i="2" s="1"/>
  <c r="X254" i="2"/>
  <c r="W252" i="2"/>
  <c r="W251" i="2"/>
  <c r="BN250" i="2"/>
  <c r="BL250" i="2"/>
  <c r="Y250" i="2"/>
  <c r="Y251" i="2" s="1"/>
  <c r="X250" i="2"/>
  <c r="BO250" i="2" s="1"/>
  <c r="W247" i="2"/>
  <c r="W246" i="2"/>
  <c r="BN245" i="2"/>
  <c r="BL245" i="2"/>
  <c r="Y245" i="2"/>
  <c r="X245" i="2"/>
  <c r="BO245" i="2" s="1"/>
  <c r="BN244" i="2"/>
  <c r="BL244" i="2"/>
  <c r="Y244" i="2"/>
  <c r="X244" i="2"/>
  <c r="BO244" i="2" s="1"/>
  <c r="BN243" i="2"/>
  <c r="BL243" i="2"/>
  <c r="Y243" i="2"/>
  <c r="X243" i="2"/>
  <c r="BO243" i="2" s="1"/>
  <c r="W239" i="2"/>
  <c r="W238" i="2"/>
  <c r="BN237" i="2"/>
  <c r="BL237" i="2"/>
  <c r="Y237" i="2"/>
  <c r="X237" i="2"/>
  <c r="BM237" i="2" s="1"/>
  <c r="BN236" i="2"/>
  <c r="BL236" i="2"/>
  <c r="Y236" i="2"/>
  <c r="Y238" i="2" s="1"/>
  <c r="X236" i="2"/>
  <c r="X238" i="2" s="1"/>
  <c r="O236" i="2"/>
  <c r="W233" i="2"/>
  <c r="W232" i="2"/>
  <c r="BN231" i="2"/>
  <c r="BL231" i="2"/>
  <c r="Y231" i="2"/>
  <c r="Y232" i="2" s="1"/>
  <c r="X231" i="2"/>
  <c r="W227" i="2"/>
  <c r="W226" i="2"/>
  <c r="BN225" i="2"/>
  <c r="BL225" i="2"/>
  <c r="Y225" i="2"/>
  <c r="X225" i="2"/>
  <c r="O225" i="2"/>
  <c r="BN224" i="2"/>
  <c r="BL224" i="2"/>
  <c r="Y224" i="2"/>
  <c r="X224" i="2"/>
  <c r="BM224" i="2" s="1"/>
  <c r="W221" i="2"/>
  <c r="W220" i="2"/>
  <c r="BN219" i="2"/>
  <c r="BL219" i="2"/>
  <c r="Y219" i="2"/>
  <c r="Y220" i="2" s="1"/>
  <c r="X219" i="2"/>
  <c r="BM219" i="2" s="1"/>
  <c r="O219" i="2"/>
  <c r="W216" i="2"/>
  <c r="W215" i="2"/>
  <c r="BN214" i="2"/>
  <c r="BL214" i="2"/>
  <c r="Y214" i="2"/>
  <c r="X214" i="2"/>
  <c r="BM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BO212" i="2" s="1"/>
  <c r="O212" i="2"/>
  <c r="BN211" i="2"/>
  <c r="BL211" i="2"/>
  <c r="Y211" i="2"/>
  <c r="X211" i="2"/>
  <c r="BO211" i="2" s="1"/>
  <c r="O211" i="2"/>
  <c r="W208" i="2"/>
  <c r="W207" i="2"/>
  <c r="BN206" i="2"/>
  <c r="BL206" i="2"/>
  <c r="Y206" i="2"/>
  <c r="X206" i="2"/>
  <c r="BO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O203" i="2"/>
  <c r="BN202" i="2"/>
  <c r="BL202" i="2"/>
  <c r="Y202" i="2"/>
  <c r="X202" i="2"/>
  <c r="BM202" i="2" s="1"/>
  <c r="O202" i="2"/>
  <c r="BN201" i="2"/>
  <c r="BL201" i="2"/>
  <c r="Y201" i="2"/>
  <c r="X201" i="2"/>
  <c r="BO201" i="2" s="1"/>
  <c r="O201" i="2"/>
  <c r="W198" i="2"/>
  <c r="W197" i="2"/>
  <c r="BN196" i="2"/>
  <c r="BL196" i="2"/>
  <c r="Y196" i="2"/>
  <c r="X196" i="2"/>
  <c r="BO196" i="2" s="1"/>
  <c r="O196" i="2"/>
  <c r="BN195" i="2"/>
  <c r="BL195" i="2"/>
  <c r="Y195" i="2"/>
  <c r="X195" i="2"/>
  <c r="O195" i="2"/>
  <c r="BN194" i="2"/>
  <c r="BL194" i="2"/>
  <c r="Y194" i="2"/>
  <c r="X194" i="2"/>
  <c r="BO194" i="2" s="1"/>
  <c r="O194" i="2"/>
  <c r="W191" i="2"/>
  <c r="W190" i="2"/>
  <c r="BN189" i="2"/>
  <c r="BL189" i="2"/>
  <c r="Y189" i="2"/>
  <c r="Y190" i="2" s="1"/>
  <c r="X189" i="2"/>
  <c r="X191" i="2" s="1"/>
  <c r="O189" i="2"/>
  <c r="W185" i="2"/>
  <c r="W184" i="2"/>
  <c r="BN183" i="2"/>
  <c r="BL183" i="2"/>
  <c r="Y183" i="2"/>
  <c r="Y184" i="2" s="1"/>
  <c r="X183" i="2"/>
  <c r="X185" i="2" s="1"/>
  <c r="O183" i="2"/>
  <c r="W180" i="2"/>
  <c r="W179" i="2"/>
  <c r="BN178" i="2"/>
  <c r="BL178" i="2"/>
  <c r="Y178" i="2"/>
  <c r="Y179" i="2" s="1"/>
  <c r="X178" i="2"/>
  <c r="X180" i="2" s="1"/>
  <c r="O178" i="2"/>
  <c r="W175" i="2"/>
  <c r="W174" i="2"/>
  <c r="BN173" i="2"/>
  <c r="BL173" i="2"/>
  <c r="Y173" i="2"/>
  <c r="Y174" i="2" s="1"/>
  <c r="X173" i="2"/>
  <c r="X175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O167" i="2"/>
  <c r="W163" i="2"/>
  <c r="W162" i="2"/>
  <c r="BN161" i="2"/>
  <c r="BL161" i="2"/>
  <c r="Y161" i="2"/>
  <c r="X161" i="2"/>
  <c r="O161" i="2"/>
  <c r="BN160" i="2"/>
  <c r="BL160" i="2"/>
  <c r="Y160" i="2"/>
  <c r="X160" i="2"/>
  <c r="BM160" i="2" s="1"/>
  <c r="O160" i="2"/>
  <c r="W158" i="2"/>
  <c r="W157" i="2"/>
  <c r="BN156" i="2"/>
  <c r="BL156" i="2"/>
  <c r="Y156" i="2"/>
  <c r="X156" i="2"/>
  <c r="BM156" i="2" s="1"/>
  <c r="BN155" i="2"/>
  <c r="BL155" i="2"/>
  <c r="Y155" i="2"/>
  <c r="X155" i="2"/>
  <c r="BO155" i="2" s="1"/>
  <c r="O155" i="2"/>
  <c r="BN154" i="2"/>
  <c r="BL154" i="2"/>
  <c r="Y154" i="2"/>
  <c r="X154" i="2"/>
  <c r="BM154" i="2" s="1"/>
  <c r="BN153" i="2"/>
  <c r="BL153" i="2"/>
  <c r="Y153" i="2"/>
  <c r="X153" i="2"/>
  <c r="W150" i="2"/>
  <c r="W149" i="2"/>
  <c r="BN148" i="2"/>
  <c r="BL148" i="2"/>
  <c r="Y148" i="2"/>
  <c r="Y149" i="2" s="1"/>
  <c r="X148" i="2"/>
  <c r="O148" i="2"/>
  <c r="W145" i="2"/>
  <c r="W144" i="2"/>
  <c r="BN143" i="2"/>
  <c r="BL143" i="2"/>
  <c r="Y143" i="2"/>
  <c r="Y144" i="2" s="1"/>
  <c r="X143" i="2"/>
  <c r="W139" i="2"/>
  <c r="W138" i="2"/>
  <c r="BN137" i="2"/>
  <c r="BL137" i="2"/>
  <c r="Y137" i="2"/>
  <c r="Y138" i="2" s="1"/>
  <c r="X137" i="2"/>
  <c r="X139" i="2" s="1"/>
  <c r="O137" i="2"/>
  <c r="W134" i="2"/>
  <c r="W133" i="2"/>
  <c r="BN132" i="2"/>
  <c r="BL132" i="2"/>
  <c r="Y132" i="2"/>
  <c r="X132" i="2"/>
  <c r="O132" i="2"/>
  <c r="BN131" i="2"/>
  <c r="BL131" i="2"/>
  <c r="Y131" i="2"/>
  <c r="X131" i="2"/>
  <c r="BM131" i="2" s="1"/>
  <c r="O131" i="2"/>
  <c r="W128" i="2"/>
  <c r="W127" i="2"/>
  <c r="BN126" i="2"/>
  <c r="BL126" i="2"/>
  <c r="Y126" i="2"/>
  <c r="Y127" i="2" s="1"/>
  <c r="X126" i="2"/>
  <c r="BM126" i="2" s="1"/>
  <c r="O126" i="2"/>
  <c r="W123" i="2"/>
  <c r="W122" i="2"/>
  <c r="BN121" i="2"/>
  <c r="BL121" i="2"/>
  <c r="Y121" i="2"/>
  <c r="X121" i="2"/>
  <c r="BM121" i="2" s="1"/>
  <c r="O121" i="2"/>
  <c r="BN120" i="2"/>
  <c r="BL120" i="2"/>
  <c r="Y120" i="2"/>
  <c r="X120" i="2"/>
  <c r="BO120" i="2" s="1"/>
  <c r="O120" i="2"/>
  <c r="BN119" i="2"/>
  <c r="BL119" i="2"/>
  <c r="Y119" i="2"/>
  <c r="X119" i="2"/>
  <c r="BO119" i="2" s="1"/>
  <c r="O119" i="2"/>
  <c r="W116" i="2"/>
  <c r="W115" i="2"/>
  <c r="BN114" i="2"/>
  <c r="BL114" i="2"/>
  <c r="Y114" i="2"/>
  <c r="X114" i="2"/>
  <c r="BO114" i="2" s="1"/>
  <c r="O114" i="2"/>
  <c r="BN113" i="2"/>
  <c r="BL113" i="2"/>
  <c r="Y113" i="2"/>
  <c r="X113" i="2"/>
  <c r="W110" i="2"/>
  <c r="W109" i="2"/>
  <c r="BN108" i="2"/>
  <c r="BL108" i="2"/>
  <c r="Y108" i="2"/>
  <c r="X108" i="2"/>
  <c r="BO108" i="2" s="1"/>
  <c r="O108" i="2"/>
  <c r="BN107" i="2"/>
  <c r="BL107" i="2"/>
  <c r="Y107" i="2"/>
  <c r="X107" i="2"/>
  <c r="O107" i="2"/>
  <c r="W104" i="2"/>
  <c r="W103" i="2"/>
  <c r="BN102" i="2"/>
  <c r="BL102" i="2"/>
  <c r="Y102" i="2"/>
  <c r="X102" i="2"/>
  <c r="O102" i="2"/>
  <c r="BN101" i="2"/>
  <c r="BL101" i="2"/>
  <c r="Y101" i="2"/>
  <c r="X101" i="2"/>
  <c r="BO101" i="2" s="1"/>
  <c r="O101" i="2"/>
  <c r="BN100" i="2"/>
  <c r="BL100" i="2"/>
  <c r="Y100" i="2"/>
  <c r="X100" i="2"/>
  <c r="O100" i="2"/>
  <c r="BN99" i="2"/>
  <c r="BL99" i="2"/>
  <c r="Y99" i="2"/>
  <c r="X99" i="2"/>
  <c r="BM99" i="2" s="1"/>
  <c r="O99" i="2"/>
  <c r="W96" i="2"/>
  <c r="W95" i="2"/>
  <c r="BN94" i="2"/>
  <c r="BL94" i="2"/>
  <c r="Y94" i="2"/>
  <c r="X94" i="2"/>
  <c r="BM94" i="2" s="1"/>
  <c r="O94" i="2"/>
  <c r="BN93" i="2"/>
  <c r="BL93" i="2"/>
  <c r="Y93" i="2"/>
  <c r="X93" i="2"/>
  <c r="BO93" i="2" s="1"/>
  <c r="O93" i="2"/>
  <c r="BN92" i="2"/>
  <c r="BL92" i="2"/>
  <c r="Y92" i="2"/>
  <c r="X92" i="2"/>
  <c r="BO92" i="2" s="1"/>
  <c r="O92" i="2"/>
  <c r="W89" i="2"/>
  <c r="W88" i="2"/>
  <c r="BN87" i="2"/>
  <c r="BL87" i="2"/>
  <c r="Y87" i="2"/>
  <c r="X87" i="2"/>
  <c r="BO87" i="2" s="1"/>
  <c r="O87" i="2"/>
  <c r="BN86" i="2"/>
  <c r="BL86" i="2"/>
  <c r="Y86" i="2"/>
  <c r="X86" i="2"/>
  <c r="BO86" i="2" s="1"/>
  <c r="O86" i="2"/>
  <c r="BN85" i="2"/>
  <c r="BL85" i="2"/>
  <c r="Y85" i="2"/>
  <c r="X85" i="2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BM82" i="2" s="1"/>
  <c r="O82" i="2"/>
  <c r="W79" i="2"/>
  <c r="W78" i="2"/>
  <c r="BN77" i="2"/>
  <c r="BL77" i="2"/>
  <c r="Y77" i="2"/>
  <c r="X77" i="2"/>
  <c r="BM77" i="2" s="1"/>
  <c r="O77" i="2"/>
  <c r="BN76" i="2"/>
  <c r="BL76" i="2"/>
  <c r="Y76" i="2"/>
  <c r="X76" i="2"/>
  <c r="O76" i="2"/>
  <c r="W73" i="2"/>
  <c r="W72" i="2"/>
  <c r="BN71" i="2"/>
  <c r="BL71" i="2"/>
  <c r="Y71" i="2"/>
  <c r="Y72" i="2" s="1"/>
  <c r="X71" i="2"/>
  <c r="BO71" i="2" s="1"/>
  <c r="O71" i="2"/>
  <c r="W68" i="2"/>
  <c r="W67" i="2"/>
  <c r="BN66" i="2"/>
  <c r="BL66" i="2"/>
  <c r="Y66" i="2"/>
  <c r="X66" i="2"/>
  <c r="BO66" i="2" s="1"/>
  <c r="O66" i="2"/>
  <c r="BN65" i="2"/>
  <c r="BL65" i="2"/>
  <c r="Y65" i="2"/>
  <c r="X65" i="2"/>
  <c r="O65" i="2"/>
  <c r="W62" i="2"/>
  <c r="W61" i="2"/>
  <c r="BN60" i="2"/>
  <c r="BL60" i="2"/>
  <c r="Y60" i="2"/>
  <c r="X60" i="2"/>
  <c r="O60" i="2"/>
  <c r="BN59" i="2"/>
  <c r="BL59" i="2"/>
  <c r="Y59" i="2"/>
  <c r="X59" i="2"/>
  <c r="BO59" i="2" s="1"/>
  <c r="O59" i="2"/>
  <c r="BN58" i="2"/>
  <c r="BL58" i="2"/>
  <c r="Y58" i="2"/>
  <c r="X58" i="2"/>
  <c r="O58" i="2"/>
  <c r="BN57" i="2"/>
  <c r="BL57" i="2"/>
  <c r="Y57" i="2"/>
  <c r="X57" i="2"/>
  <c r="BM57" i="2" s="1"/>
  <c r="O57" i="2"/>
  <c r="BN56" i="2"/>
  <c r="BL56" i="2"/>
  <c r="Y56" i="2"/>
  <c r="X56" i="2"/>
  <c r="BO56" i="2" s="1"/>
  <c r="O56" i="2"/>
  <c r="BN55" i="2"/>
  <c r="BL55" i="2"/>
  <c r="Y55" i="2"/>
  <c r="X55" i="2"/>
  <c r="BO55" i="2" s="1"/>
  <c r="O55" i="2"/>
  <c r="BN54" i="2"/>
  <c r="BL54" i="2"/>
  <c r="Y54" i="2"/>
  <c r="X54" i="2"/>
  <c r="O54" i="2"/>
  <c r="W51" i="2"/>
  <c r="W50" i="2"/>
  <c r="BN49" i="2"/>
  <c r="BL49" i="2"/>
  <c r="Y49" i="2"/>
  <c r="X49" i="2"/>
  <c r="BO49" i="2" s="1"/>
  <c r="O49" i="2"/>
  <c r="BN48" i="2"/>
  <c r="BL48" i="2"/>
  <c r="Y48" i="2"/>
  <c r="X48" i="2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BM45" i="2" s="1"/>
  <c r="O45" i="2"/>
  <c r="BN44" i="2"/>
  <c r="BL44" i="2"/>
  <c r="Y44" i="2"/>
  <c r="X44" i="2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BO29" i="2" s="1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BM22" i="2" s="1"/>
  <c r="O22" i="2"/>
  <c r="H10" i="2"/>
  <c r="A9" i="2"/>
  <c r="J9" i="2" s="1"/>
  <c r="D7" i="2"/>
  <c r="P6" i="2"/>
  <c r="O2" i="2"/>
  <c r="X33" i="2" l="1"/>
  <c r="BM46" i="2"/>
  <c r="BM47" i="2"/>
  <c r="BM49" i="2"/>
  <c r="X61" i="2"/>
  <c r="X79" i="2"/>
  <c r="BM101" i="2"/>
  <c r="X157" i="2"/>
  <c r="Y215" i="2"/>
  <c r="BM211" i="2"/>
  <c r="Y246" i="2"/>
  <c r="BM244" i="2"/>
  <c r="X24" i="2"/>
  <c r="Y103" i="2"/>
  <c r="W289" i="2"/>
  <c r="BM30" i="2"/>
  <c r="Y61" i="2"/>
  <c r="BM66" i="2"/>
  <c r="BM108" i="2"/>
  <c r="X116" i="2"/>
  <c r="Y122" i="2"/>
  <c r="Y162" i="2"/>
  <c r="Y169" i="2"/>
  <c r="BM173" i="2"/>
  <c r="BO173" i="2"/>
  <c r="X174" i="2"/>
  <c r="BM178" i="2"/>
  <c r="BO178" i="2"/>
  <c r="X179" i="2"/>
  <c r="BM183" i="2"/>
  <c r="BO183" i="2"/>
  <c r="X184" i="2"/>
  <c r="BM189" i="2"/>
  <c r="BO189" i="2"/>
  <c r="X190" i="2"/>
  <c r="BM194" i="2"/>
  <c r="X287" i="2"/>
  <c r="Y287" i="2"/>
  <c r="BM269" i="2"/>
  <c r="BM271" i="2"/>
  <c r="BM273" i="2"/>
  <c r="BM275" i="2"/>
  <c r="BM277" i="2"/>
  <c r="BM279" i="2"/>
  <c r="BM281" i="2"/>
  <c r="BM283" i="2"/>
  <c r="BM285" i="2"/>
  <c r="BO22" i="2"/>
  <c r="X23" i="2"/>
  <c r="Y32" i="2"/>
  <c r="Y40" i="2"/>
  <c r="BM37" i="2"/>
  <c r="BO45" i="2"/>
  <c r="BM54" i="2"/>
  <c r="BO54" i="2"/>
  <c r="BO57" i="2"/>
  <c r="BM59" i="2"/>
  <c r="Y78" i="2"/>
  <c r="BM76" i="2"/>
  <c r="BO76" i="2"/>
  <c r="BO77" i="2"/>
  <c r="X78" i="2"/>
  <c r="BM83" i="2"/>
  <c r="BM84" i="2"/>
  <c r="Y88" i="2"/>
  <c r="BM86" i="2"/>
  <c r="X89" i="2"/>
  <c r="Y95" i="2"/>
  <c r="BM93" i="2"/>
  <c r="X103" i="2"/>
  <c r="Y109" i="2"/>
  <c r="Y115" i="2"/>
  <c r="BM113" i="2"/>
  <c r="BO113" i="2"/>
  <c r="W293" i="2"/>
  <c r="X128" i="2"/>
  <c r="BO131" i="2"/>
  <c r="X134" i="2"/>
  <c r="Y157" i="2"/>
  <c r="BM153" i="2"/>
  <c r="BO154" i="2"/>
  <c r="BO156" i="2"/>
  <c r="X169" i="2"/>
  <c r="BM168" i="2"/>
  <c r="X198" i="2"/>
  <c r="Y197" i="2"/>
  <c r="Y207" i="2"/>
  <c r="BO202" i="2"/>
  <c r="BM204" i="2"/>
  <c r="BM206" i="2"/>
  <c r="X221" i="2"/>
  <c r="BO237" i="2"/>
  <c r="X246" i="2"/>
  <c r="X251" i="2"/>
  <c r="BM261" i="2"/>
  <c r="BM267" i="2"/>
  <c r="X288" i="2"/>
  <c r="BO28" i="2"/>
  <c r="BO39" i="2"/>
  <c r="BO82" i="2"/>
  <c r="BO94" i="2"/>
  <c r="BO99" i="2"/>
  <c r="X104" i="2"/>
  <c r="X115" i="2"/>
  <c r="BO121" i="2"/>
  <c r="BO126" i="2"/>
  <c r="X127" i="2"/>
  <c r="BO160" i="2"/>
  <c r="BO214" i="2"/>
  <c r="BO219" i="2"/>
  <c r="X220" i="2"/>
  <c r="BO224" i="2"/>
  <c r="X227" i="2"/>
  <c r="X252" i="2"/>
  <c r="A10" i="2"/>
  <c r="F9" i="2"/>
  <c r="F10" i="2"/>
  <c r="H9" i="2"/>
  <c r="BO205" i="2"/>
  <c r="BM205" i="2"/>
  <c r="X41" i="2"/>
  <c r="BO36" i="2"/>
  <c r="X40" i="2"/>
  <c r="BM36" i="2"/>
  <c r="BO236" i="2"/>
  <c r="X239" i="2"/>
  <c r="BO260" i="2"/>
  <c r="BM260" i="2"/>
  <c r="X149" i="2"/>
  <c r="BO148" i="2"/>
  <c r="X51" i="2"/>
  <c r="X50" i="2"/>
  <c r="X62" i="2"/>
  <c r="X122" i="2"/>
  <c r="X144" i="2"/>
  <c r="BO143" i="2"/>
  <c r="BM148" i="2"/>
  <c r="BM201" i="2"/>
  <c r="X215" i="2"/>
  <c r="Y50" i="2"/>
  <c r="X110" i="2"/>
  <c r="BO107" i="2"/>
  <c r="BM107" i="2"/>
  <c r="X109" i="2"/>
  <c r="BO161" i="2"/>
  <c r="BM161" i="2"/>
  <c r="BO38" i="2"/>
  <c r="BM38" i="2"/>
  <c r="BO203" i="2"/>
  <c r="BM203" i="2"/>
  <c r="BO31" i="2"/>
  <c r="BM31" i="2"/>
  <c r="BO48" i="2"/>
  <c r="BM48" i="2"/>
  <c r="X68" i="2"/>
  <c r="BO65" i="2"/>
  <c r="BM65" i="2"/>
  <c r="X67" i="2"/>
  <c r="BO85" i="2"/>
  <c r="BM85" i="2"/>
  <c r="BM236" i="2"/>
  <c r="W290" i="2"/>
  <c r="BM44" i="2"/>
  <c r="Y67" i="2"/>
  <c r="BO100" i="2"/>
  <c r="BM100" i="2"/>
  <c r="BO102" i="2"/>
  <c r="BM102" i="2"/>
  <c r="BM120" i="2"/>
  <c r="BM143" i="2"/>
  <c r="BM196" i="2"/>
  <c r="BM213" i="2"/>
  <c r="Y226" i="2"/>
  <c r="X233" i="2"/>
  <c r="X232" i="2"/>
  <c r="BO231" i="2"/>
  <c r="X263" i="2"/>
  <c r="BM29" i="2"/>
  <c r="BO58" i="2"/>
  <c r="BM58" i="2"/>
  <c r="BO60" i="2"/>
  <c r="BM60" i="2"/>
  <c r="X73" i="2"/>
  <c r="X72" i="2"/>
  <c r="Y133" i="2"/>
  <c r="X150" i="2"/>
  <c r="BO254" i="2"/>
  <c r="X257" i="2"/>
  <c r="BM254" i="2"/>
  <c r="X256" i="2"/>
  <c r="W291" i="2"/>
  <c r="BO44" i="2"/>
  <c r="X95" i="2"/>
  <c r="X138" i="2"/>
  <c r="BO137" i="2"/>
  <c r="BM137" i="2"/>
  <c r="X158" i="2"/>
  <c r="BO153" i="2"/>
  <c r="BO268" i="2"/>
  <c r="BM268" i="2"/>
  <c r="BM231" i="2"/>
  <c r="X247" i="2"/>
  <c r="X264" i="2"/>
  <c r="BO225" i="2"/>
  <c r="BM225" i="2"/>
  <c r="BO132" i="2"/>
  <c r="BM132" i="2"/>
  <c r="X170" i="2"/>
  <c r="BO167" i="2"/>
  <c r="BM167" i="2"/>
  <c r="X208" i="2"/>
  <c r="X207" i="2"/>
  <c r="X32" i="2"/>
  <c r="BM56" i="2"/>
  <c r="BM71" i="2"/>
  <c r="X88" i="2"/>
  <c r="X145" i="2"/>
  <c r="BM155" i="2"/>
  <c r="X163" i="2"/>
  <c r="BO195" i="2"/>
  <c r="BM195" i="2"/>
  <c r="X197" i="2"/>
  <c r="BO266" i="2"/>
  <c r="BM266" i="2"/>
  <c r="X96" i="2"/>
  <c r="X123" i="2"/>
  <c r="X216" i="2"/>
  <c r="BM250" i="2"/>
  <c r="BM262" i="2"/>
  <c r="BM270" i="2"/>
  <c r="BM272" i="2"/>
  <c r="BM274" i="2"/>
  <c r="BM276" i="2"/>
  <c r="BM278" i="2"/>
  <c r="BM280" i="2"/>
  <c r="BM282" i="2"/>
  <c r="BM284" i="2"/>
  <c r="BM286" i="2"/>
  <c r="BM55" i="2"/>
  <c r="BM87" i="2"/>
  <c r="BM92" i="2"/>
  <c r="BM114" i="2"/>
  <c r="BM119" i="2"/>
  <c r="X226" i="2"/>
  <c r="BM243" i="2"/>
  <c r="BM245" i="2"/>
  <c r="BM28" i="2"/>
  <c r="X133" i="2"/>
  <c r="X162" i="2"/>
  <c r="BM212" i="2"/>
  <c r="X290" i="2" l="1"/>
  <c r="X291" i="2"/>
  <c r="X293" i="2"/>
  <c r="X289" i="2"/>
  <c r="Y294" i="2"/>
  <c r="W292" i="2"/>
  <c r="X292" i="2" l="1"/>
  <c r="B302" i="2"/>
  <c r="C302" i="2"/>
  <c r="A302" i="2"/>
</calcChain>
</file>

<file path=xl/sharedStrings.xml><?xml version="1.0" encoding="utf-8"?>
<sst xmlns="http://schemas.openxmlformats.org/spreadsheetml/2006/main" count="1671" uniqueCount="441">
  <si>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</si>
  <si>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</si>
  <si>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</si>
  <si>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</si>
  <si>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</si>
  <si>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</si>
  <si>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</si>
  <si>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</si>
  <si>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</si>
  <si>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</si>
  <si>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</si>
  <si>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</si>
  <si>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</si>
  <si>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</si>
  <si>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</si>
  <si>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</si>
  <si>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</si>
  <si>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</si>
  <si>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</si>
  <si>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</si>
  <si>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</si>
  <si>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</si>
  <si>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</si>
  <si>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</si>
  <si>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</si>
  <si>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</si>
  <si>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</si>
  <si>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</si>
  <si>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</si>
  <si>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</si>
  <si>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</si>
  <si>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</si>
  <si>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</si>
  <si>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</si>
  <si>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</si>
  <si>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</si>
  <si>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</si>
  <si>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</si>
  <si>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</si>
  <si>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</si>
  <si>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</si>
  <si>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</si>
  <si>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</si>
  <si>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</si>
  <si>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</si>
  <si>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</si>
  <si>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</si>
  <si>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</si>
  <si>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</si>
  <si>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</si>
  <si>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</si>
  <si>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</si>
  <si>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</si>
  <si>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</si>
  <si>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</si>
  <si>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</si>
  <si>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</si>
  <si>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</si>
  <si>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</si>
  <si>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</si>
  <si>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</si>
  <si>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</si>
  <si>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</si>
  <si>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</si>
  <si>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</si>
  <si>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</si>
  <si>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</si>
  <si>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</si>
  <si>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</si>
  <si>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</si>
  <si>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</si>
  <si>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</si>
  <si>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11.07.2024</t>
  </si>
  <si>
    <t>10.07.2024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</si>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</sst>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4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3" t="s">
        <v>29</v>
      </c>
      <c r="E1" s="383"/>
      <c r="F1" s="383"/>
      <c r="G1" s="14" t="s">
        <v>71</v>
      </c>
      <c r="H1" s="383" t="s">
        <v>50</v>
      </c>
      <c r="I1" s="383"/>
      <c r="J1" s="383"/>
      <c r="K1" s="383"/>
      <c r="L1" s="383"/>
      <c r="M1" s="383"/>
      <c r="N1" s="383"/>
      <c r="O1" s="383"/>
      <c r="P1" s="383"/>
      <c r="Q1" s="384" t="s">
        <v>72</v>
      </c>
      <c r="R1" s="385"/>
      <c r="S1" s="38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6"/>
      <c r="P3" s="386"/>
      <c r="Q3" s="386"/>
      <c r="R3" s="386"/>
      <c r="S3" s="386"/>
      <c r="T3" s="386"/>
      <c r="U3" s="386"/>
      <c r="V3" s="38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4" t="s">
        <v>8</v>
      </c>
      <c r="B5" s="364"/>
      <c r="C5" s="364"/>
      <c r="D5" s="387"/>
      <c r="E5" s="387"/>
      <c r="F5" s="388" t="s">
        <v>14</v>
      </c>
      <c r="G5" s="388"/>
      <c r="H5" s="387"/>
      <c r="I5" s="387"/>
      <c r="J5" s="387"/>
      <c r="K5" s="387"/>
      <c r="L5" s="387"/>
      <c r="M5" s="76"/>
      <c r="O5" s="27" t="s">
        <v>4</v>
      </c>
      <c r="P5" s="389">
        <v>45488</v>
      </c>
      <c r="Q5" s="389"/>
      <c r="S5" s="390" t="s">
        <v>3</v>
      </c>
      <c r="T5" s="391"/>
      <c r="U5" s="392" t="s">
        <v>406</v>
      </c>
      <c r="V5" s="393"/>
      <c r="AA5" s="60"/>
      <c r="AB5" s="60"/>
      <c r="AC5" s="60"/>
    </row>
    <row r="6" spans="1:30" s="17" customFormat="1" ht="24" customHeight="1" x14ac:dyDescent="0.2">
      <c r="A6" s="364" t="s">
        <v>1</v>
      </c>
      <c r="B6" s="364"/>
      <c r="C6" s="364"/>
      <c r="D6" s="365" t="s">
        <v>407</v>
      </c>
      <c r="E6" s="365"/>
      <c r="F6" s="365"/>
      <c r="G6" s="365"/>
      <c r="H6" s="365"/>
      <c r="I6" s="365"/>
      <c r="J6" s="365"/>
      <c r="K6" s="365"/>
      <c r="L6" s="365"/>
      <c r="M6" s="77"/>
      <c r="O6" s="27" t="s">
        <v>30</v>
      </c>
      <c r="P6" s="366" t="str">
        <f>IF(P5=0," ",CHOOSE(WEEKDAY(P5,2),"Понедельник","Вторник","Среда","Четверг","Пятница","Суббота","Воскресенье"))</f>
        <v>Понедельник</v>
      </c>
      <c r="Q6" s="366"/>
      <c r="S6" s="367" t="s">
        <v>5</v>
      </c>
      <c r="T6" s="368"/>
      <c r="U6" s="369" t="s">
        <v>74</v>
      </c>
      <c r="V6" s="3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7"/>
      <c r="M7" s="78"/>
      <c r="O7" s="29"/>
      <c r="P7" s="49"/>
      <c r="Q7" s="49"/>
      <c r="S7" s="367"/>
      <c r="T7" s="368"/>
      <c r="U7" s="371"/>
      <c r="V7" s="372"/>
      <c r="AA7" s="60"/>
      <c r="AB7" s="60"/>
      <c r="AC7" s="60"/>
    </row>
    <row r="8" spans="1:30" s="17" customFormat="1" ht="25.5" customHeight="1" x14ac:dyDescent="0.2">
      <c r="A8" s="378" t="s">
        <v>61</v>
      </c>
      <c r="B8" s="378"/>
      <c r="C8" s="378"/>
      <c r="D8" s="379"/>
      <c r="E8" s="379"/>
      <c r="F8" s="379"/>
      <c r="G8" s="379"/>
      <c r="H8" s="379"/>
      <c r="I8" s="379"/>
      <c r="J8" s="379"/>
      <c r="K8" s="379"/>
      <c r="L8" s="379"/>
      <c r="M8" s="79"/>
      <c r="O8" s="27" t="s">
        <v>11</v>
      </c>
      <c r="P8" s="362">
        <v>0.41666666666666669</v>
      </c>
      <c r="Q8" s="380"/>
      <c r="S8" s="367"/>
      <c r="T8" s="368"/>
      <c r="U8" s="371"/>
      <c r="V8" s="372"/>
      <c r="AA8" s="60"/>
      <c r="AB8" s="60"/>
      <c r="AC8" s="60"/>
    </row>
    <row r="9" spans="1:30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49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M9" s="74"/>
      <c r="O9" s="31" t="s">
        <v>15</v>
      </c>
      <c r="P9" s="382"/>
      <c r="Q9" s="382"/>
      <c r="S9" s="367"/>
      <c r="T9" s="368"/>
      <c r="U9" s="373"/>
      <c r="V9" s="3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7" t="str">
        <f>IFERROR(VLOOKUP($D$10,Proxy,2,FALSE),"")</f>
        <v/>
      </c>
      <c r="I10" s="357"/>
      <c r="J10" s="357"/>
      <c r="K10" s="357"/>
      <c r="L10" s="357"/>
      <c r="M10" s="75"/>
      <c r="O10" s="31" t="s">
        <v>35</v>
      </c>
      <c r="P10" s="358"/>
      <c r="Q10" s="358"/>
      <c r="T10" s="29" t="s">
        <v>12</v>
      </c>
      <c r="U10" s="359" t="s">
        <v>75</v>
      </c>
      <c r="V10" s="36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1"/>
      <c r="Q11" s="361"/>
      <c r="T11" s="29" t="s">
        <v>31</v>
      </c>
      <c r="U11" s="346" t="s">
        <v>58</v>
      </c>
      <c r="V11" s="34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5" t="s">
        <v>76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80"/>
      <c r="O12" s="27" t="s">
        <v>33</v>
      </c>
      <c r="P12" s="362"/>
      <c r="Q12" s="362"/>
      <c r="R12" s="28"/>
      <c r="S12"/>
      <c r="T12" s="29" t="s">
        <v>49</v>
      </c>
      <c r="U12" s="363"/>
      <c r="V12" s="363"/>
      <c r="W12"/>
      <c r="AA12" s="60"/>
      <c r="AB12" s="60"/>
      <c r="AC12" s="60"/>
    </row>
    <row r="13" spans="1:30" s="17" customFormat="1" ht="23.25" customHeight="1" x14ac:dyDescent="0.2">
      <c r="A13" s="345" t="s">
        <v>77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80"/>
      <c r="N13" s="31"/>
      <c r="O13" s="31" t="s">
        <v>34</v>
      </c>
      <c r="P13" s="346"/>
      <c r="Q13" s="34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5" t="s">
        <v>78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7" t="s">
        <v>79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81"/>
      <c r="N15"/>
      <c r="O15" s="348" t="s">
        <v>64</v>
      </c>
      <c r="P15" s="348"/>
      <c r="Q15" s="348"/>
      <c r="R15" s="348"/>
      <c r="S15" s="34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9"/>
      <c r="P16" s="349"/>
      <c r="Q16" s="349"/>
      <c r="R16" s="349"/>
      <c r="S16" s="34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3" t="s">
        <v>62</v>
      </c>
      <c r="B17" s="333" t="s">
        <v>52</v>
      </c>
      <c r="C17" s="351" t="s">
        <v>51</v>
      </c>
      <c r="D17" s="333" t="s">
        <v>53</v>
      </c>
      <c r="E17" s="333"/>
      <c r="F17" s="333" t="s">
        <v>24</v>
      </c>
      <c r="G17" s="333" t="s">
        <v>27</v>
      </c>
      <c r="H17" s="333" t="s">
        <v>25</v>
      </c>
      <c r="I17" s="333" t="s">
        <v>26</v>
      </c>
      <c r="J17" s="352" t="s">
        <v>16</v>
      </c>
      <c r="K17" s="352" t="s">
        <v>69</v>
      </c>
      <c r="L17" s="352" t="s">
        <v>2</v>
      </c>
      <c r="M17" s="352" t="s">
        <v>70</v>
      </c>
      <c r="N17" s="333" t="s">
        <v>28</v>
      </c>
      <c r="O17" s="333" t="s">
        <v>17</v>
      </c>
      <c r="P17" s="333"/>
      <c r="Q17" s="333"/>
      <c r="R17" s="333"/>
      <c r="S17" s="333"/>
      <c r="T17" s="350" t="s">
        <v>59</v>
      </c>
      <c r="U17" s="333"/>
      <c r="V17" s="333" t="s">
        <v>6</v>
      </c>
      <c r="W17" s="333" t="s">
        <v>44</v>
      </c>
      <c r="X17" s="334" t="s">
        <v>57</v>
      </c>
      <c r="Y17" s="333" t="s">
        <v>18</v>
      </c>
      <c r="Z17" s="336" t="s">
        <v>63</v>
      </c>
      <c r="AA17" s="336" t="s">
        <v>19</v>
      </c>
      <c r="AB17" s="337" t="s">
        <v>60</v>
      </c>
      <c r="AC17" s="338"/>
      <c r="AD17" s="339"/>
      <c r="AE17" s="343"/>
      <c r="BB17" s="344" t="s">
        <v>67</v>
      </c>
    </row>
    <row r="18" spans="1:67" ht="14.25" customHeight="1" x14ac:dyDescent="0.2">
      <c r="A18" s="333"/>
      <c r="B18" s="333"/>
      <c r="C18" s="351"/>
      <c r="D18" s="333"/>
      <c r="E18" s="333"/>
      <c r="F18" s="333" t="s">
        <v>20</v>
      </c>
      <c r="G18" s="333" t="s">
        <v>21</v>
      </c>
      <c r="H18" s="333" t="s">
        <v>22</v>
      </c>
      <c r="I18" s="333" t="s">
        <v>22</v>
      </c>
      <c r="J18" s="353"/>
      <c r="K18" s="353"/>
      <c r="L18" s="353"/>
      <c r="M18" s="353"/>
      <c r="N18" s="333"/>
      <c r="O18" s="333"/>
      <c r="P18" s="333"/>
      <c r="Q18" s="333"/>
      <c r="R18" s="333"/>
      <c r="S18" s="333"/>
      <c r="T18" s="36" t="s">
        <v>47</v>
      </c>
      <c r="U18" s="36" t="s">
        <v>46</v>
      </c>
      <c r="V18" s="333"/>
      <c r="W18" s="333"/>
      <c r="X18" s="335"/>
      <c r="Y18" s="333"/>
      <c r="Z18" s="336"/>
      <c r="AA18" s="336"/>
      <c r="AB18" s="340"/>
      <c r="AC18" s="341"/>
      <c r="AD18" s="342"/>
      <c r="AE18" s="343"/>
      <c r="BB18" s="344"/>
    </row>
    <row r="19" spans="1:67" ht="27.75" customHeight="1" x14ac:dyDescent="0.2">
      <c r="A19" s="248" t="s">
        <v>80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55"/>
      <c r="AA19" s="55"/>
    </row>
    <row r="20" spans="1:67" ht="16.5" customHeight="1" x14ac:dyDescent="0.25">
      <c r="A20" s="246" t="s">
        <v>80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66"/>
      <c r="AA20" s="66"/>
    </row>
    <row r="21" spans="1:67" ht="14.25" customHeight="1" x14ac:dyDescent="0.25">
      <c r="A21" s="235" t="s">
        <v>81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08">
        <v>4607111035752</v>
      </c>
      <c r="E22" s="20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3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0"/>
      <c r="Q22" s="210"/>
      <c r="R22" s="210"/>
      <c r="S22" s="211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8"/>
      <c r="O23" s="215" t="s">
        <v>43</v>
      </c>
      <c r="P23" s="216"/>
      <c r="Q23" s="216"/>
      <c r="R23" s="216"/>
      <c r="S23" s="216"/>
      <c r="T23" s="216"/>
      <c r="U23" s="217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8"/>
      <c r="O24" s="215" t="s">
        <v>43</v>
      </c>
      <c r="P24" s="216"/>
      <c r="Q24" s="216"/>
      <c r="R24" s="216"/>
      <c r="S24" s="216"/>
      <c r="T24" s="216"/>
      <c r="U24" s="217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55"/>
      <c r="AA25" s="55"/>
    </row>
    <row r="26" spans="1:67" ht="16.5" customHeight="1" x14ac:dyDescent="0.25">
      <c r="A26" s="246" t="s">
        <v>86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66"/>
      <c r="AA26" s="66"/>
    </row>
    <row r="27" spans="1:67" ht="14.25" customHeight="1" x14ac:dyDescent="0.25">
      <c r="A27" s="235" t="s">
        <v>87</v>
      </c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4301132066</v>
      </c>
      <c r="D28" s="208">
        <v>4607111036520</v>
      </c>
      <c r="E28" s="20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0"/>
      <c r="Q28" s="210"/>
      <c r="R28" s="210"/>
      <c r="S28" s="211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92</v>
      </c>
      <c r="B29" s="64" t="s">
        <v>93</v>
      </c>
      <c r="C29" s="37">
        <v>4301132063</v>
      </c>
      <c r="D29" s="208">
        <v>4607111036605</v>
      </c>
      <c r="E29" s="20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2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0"/>
      <c r="Q29" s="210"/>
      <c r="R29" s="210"/>
      <c r="S29" s="211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4301132092</v>
      </c>
      <c r="D30" s="208">
        <v>4607111036537</v>
      </c>
      <c r="E30" s="20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0"/>
      <c r="Q30" s="210"/>
      <c r="R30" s="210"/>
      <c r="S30" s="211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08">
        <v>4607111036599</v>
      </c>
      <c r="E31" s="20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3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0"/>
      <c r="Q31" s="210"/>
      <c r="R31" s="210"/>
      <c r="S31" s="211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8"/>
      <c r="O32" s="215" t="s">
        <v>43</v>
      </c>
      <c r="P32" s="216"/>
      <c r="Q32" s="216"/>
      <c r="R32" s="216"/>
      <c r="S32" s="216"/>
      <c r="T32" s="216"/>
      <c r="U32" s="217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8"/>
      <c r="O33" s="215" t="s">
        <v>43</v>
      </c>
      <c r="P33" s="216"/>
      <c r="Q33" s="216"/>
      <c r="R33" s="216"/>
      <c r="S33" s="216"/>
      <c r="T33" s="216"/>
      <c r="U33" s="217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6" t="s">
        <v>98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66"/>
      <c r="AA34" s="66"/>
    </row>
    <row r="35" spans="1:67" ht="14.25" customHeight="1" x14ac:dyDescent="0.25">
      <c r="A35" s="235" t="s">
        <v>81</v>
      </c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08">
        <v>4607111036285</v>
      </c>
      <c r="E36" s="20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0"/>
      <c r="Q36" s="210"/>
      <c r="R36" s="210"/>
      <c r="S36" s="211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08">
        <v>4607111036308</v>
      </c>
      <c r="E37" s="20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7" t="s">
        <v>103</v>
      </c>
      <c r="P37" s="210"/>
      <c r="Q37" s="210"/>
      <c r="R37" s="210"/>
      <c r="S37" s="211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4301070884</v>
      </c>
      <c r="D38" s="208">
        <v>4607111036315</v>
      </c>
      <c r="E38" s="20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2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0"/>
      <c r="Q38" s="210"/>
      <c r="R38" s="210"/>
      <c r="S38" s="211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106</v>
      </c>
      <c r="B39" s="64" t="s">
        <v>107</v>
      </c>
      <c r="C39" s="37">
        <v>4301070864</v>
      </c>
      <c r="D39" s="208">
        <v>4607111036292</v>
      </c>
      <c r="E39" s="20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3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0"/>
      <c r="Q39" s="210"/>
      <c r="R39" s="210"/>
      <c r="S39" s="211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8"/>
      <c r="O40" s="215" t="s">
        <v>43</v>
      </c>
      <c r="P40" s="216"/>
      <c r="Q40" s="216"/>
      <c r="R40" s="216"/>
      <c r="S40" s="216"/>
      <c r="T40" s="216"/>
      <c r="U40" s="217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8"/>
      <c r="O41" s="215" t="s">
        <v>43</v>
      </c>
      <c r="P41" s="216"/>
      <c r="Q41" s="216"/>
      <c r="R41" s="216"/>
      <c r="S41" s="216"/>
      <c r="T41" s="216"/>
      <c r="U41" s="217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6" t="s">
        <v>108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66"/>
      <c r="AA42" s="66"/>
    </row>
    <row r="43" spans="1:67" ht="14.25" customHeight="1" x14ac:dyDescent="0.25">
      <c r="A43" s="235" t="s">
        <v>109</v>
      </c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67"/>
      <c r="AA43" s="67"/>
    </row>
    <row r="44" spans="1:67" ht="16.5" customHeight="1" x14ac:dyDescent="0.25">
      <c r="A44" s="64" t="s">
        <v>110</v>
      </c>
      <c r="B44" s="64" t="s">
        <v>111</v>
      </c>
      <c r="C44" s="37">
        <v>4301190046</v>
      </c>
      <c r="D44" s="208">
        <v>4607111038951</v>
      </c>
      <c r="E44" s="20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3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0"/>
      <c r="Q44" s="210"/>
      <c r="R44" s="210"/>
      <c r="S44" s="211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113</v>
      </c>
      <c r="B45" s="64" t="s">
        <v>114</v>
      </c>
      <c r="C45" s="37">
        <v>4301190010</v>
      </c>
      <c r="D45" s="208">
        <v>4607111037596</v>
      </c>
      <c r="E45" s="20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32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0"/>
      <c r="Q45" s="210"/>
      <c r="R45" s="210"/>
      <c r="S45" s="211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4301190047</v>
      </c>
      <c r="D46" s="208">
        <v>4607111038579</v>
      </c>
      <c r="E46" s="20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84</v>
      </c>
      <c r="M46" s="39"/>
      <c r="N46" s="38">
        <v>365</v>
      </c>
      <c r="O46" s="32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0"/>
      <c r="Q46" s="210"/>
      <c r="R46" s="210"/>
      <c r="S46" s="211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4301190022</v>
      </c>
      <c r="D47" s="208">
        <v>4607111037053</v>
      </c>
      <c r="E47" s="20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84</v>
      </c>
      <c r="M47" s="39"/>
      <c r="N47" s="38">
        <v>365</v>
      </c>
      <c r="O47" s="3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0"/>
      <c r="Q47" s="210"/>
      <c r="R47" s="210"/>
      <c r="S47" s="211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4301190023</v>
      </c>
      <c r="D48" s="208">
        <v>4607111037060</v>
      </c>
      <c r="E48" s="208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84</v>
      </c>
      <c r="M48" s="39"/>
      <c r="N48" s="38">
        <v>365</v>
      </c>
      <c r="O48" s="32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0"/>
      <c r="Q48" s="210"/>
      <c r="R48" s="210"/>
      <c r="S48" s="211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121</v>
      </c>
      <c r="B49" s="64" t="s">
        <v>122</v>
      </c>
      <c r="C49" s="37">
        <v>4301190049</v>
      </c>
      <c r="D49" s="208">
        <v>4607111038968</v>
      </c>
      <c r="E49" s="208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112</v>
      </c>
      <c r="L49" s="39" t="s">
        <v>84</v>
      </c>
      <c r="M49" s="39"/>
      <c r="N49" s="38">
        <v>365</v>
      </c>
      <c r="O49" s="31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0"/>
      <c r="Q49" s="210"/>
      <c r="R49" s="210"/>
      <c r="S49" s="211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90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8"/>
      <c r="O50" s="215" t="s">
        <v>43</v>
      </c>
      <c r="P50" s="216"/>
      <c r="Q50" s="216"/>
      <c r="R50" s="216"/>
      <c r="S50" s="216"/>
      <c r="T50" s="216"/>
      <c r="U50" s="217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8"/>
      <c r="O51" s="215" t="s">
        <v>43</v>
      </c>
      <c r="P51" s="216"/>
      <c r="Q51" s="216"/>
      <c r="R51" s="216"/>
      <c r="S51" s="216"/>
      <c r="T51" s="216"/>
      <c r="U51" s="217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6" t="s">
        <v>123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66"/>
      <c r="AA52" s="66"/>
    </row>
    <row r="53" spans="1:67" ht="14.25" customHeight="1" x14ac:dyDescent="0.25">
      <c r="A53" s="235" t="s">
        <v>81</v>
      </c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67"/>
      <c r="AA53" s="67"/>
    </row>
    <row r="54" spans="1:67" ht="27" customHeight="1" x14ac:dyDescent="0.25">
      <c r="A54" s="64" t="s">
        <v>124</v>
      </c>
      <c r="B54" s="64" t="s">
        <v>125</v>
      </c>
      <c r="C54" s="37">
        <v>4301070989</v>
      </c>
      <c r="D54" s="208">
        <v>4607111037190</v>
      </c>
      <c r="E54" s="208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0"/>
      <c r="Q54" s="210"/>
      <c r="R54" s="210"/>
      <c r="S54" s="211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60" si="6">IFERROR(IF(W54="","",W54),"")</f>
        <v>0</v>
      </c>
      <c r="Y54" s="42">
        <f t="shared" ref="Y54:Y60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60" si="8">IFERROR(W54*I54,"0")</f>
        <v>0</v>
      </c>
      <c r="BM54" s="83">
        <f t="shared" ref="BM54:BM60" si="9">IFERROR(X54*I54,"0")</f>
        <v>0</v>
      </c>
      <c r="BN54" s="83">
        <f t="shared" ref="BN54:BN60" si="10">IFERROR(W54/J54,"0")</f>
        <v>0</v>
      </c>
      <c r="BO54" s="83">
        <f t="shared" ref="BO54:BO60" si="11">IFERROR(X54/J54,"0")</f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4301070972</v>
      </c>
      <c r="D55" s="208">
        <v>4607111037183</v>
      </c>
      <c r="E55" s="20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0"/>
      <c r="Q55" s="210"/>
      <c r="R55" s="210"/>
      <c r="S55" s="211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4301070970</v>
      </c>
      <c r="D56" s="208">
        <v>4607111037091</v>
      </c>
      <c r="E56" s="20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0"/>
      <c r="Q56" s="210"/>
      <c r="R56" s="210"/>
      <c r="S56" s="211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4301070971</v>
      </c>
      <c r="D57" s="208">
        <v>4607111036902</v>
      </c>
      <c r="E57" s="20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0"/>
      <c r="Q57" s="210"/>
      <c r="R57" s="210"/>
      <c r="S57" s="211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4301070969</v>
      </c>
      <c r="D58" s="208">
        <v>4607111036858</v>
      </c>
      <c r="E58" s="208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3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0"/>
      <c r="Q58" s="210"/>
      <c r="R58" s="210"/>
      <c r="S58" s="211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4301070947</v>
      </c>
      <c r="D59" s="208">
        <v>4607111037510</v>
      </c>
      <c r="E59" s="208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85</v>
      </c>
      <c r="L59" s="39" t="s">
        <v>84</v>
      </c>
      <c r="M59" s="39"/>
      <c r="N59" s="38">
        <v>150</v>
      </c>
      <c r="O59" s="31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10"/>
      <c r="Q59" s="210"/>
      <c r="R59" s="210"/>
      <c r="S59" s="211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ht="27" customHeight="1" x14ac:dyDescent="0.25">
      <c r="A60" s="64" t="s">
        <v>136</v>
      </c>
      <c r="B60" s="64" t="s">
        <v>137</v>
      </c>
      <c r="C60" s="37">
        <v>4301070968</v>
      </c>
      <c r="D60" s="208">
        <v>4607111036889</v>
      </c>
      <c r="E60" s="208"/>
      <c r="F60" s="63">
        <v>0.9</v>
      </c>
      <c r="G60" s="38">
        <v>8</v>
      </c>
      <c r="H60" s="63">
        <v>7.2</v>
      </c>
      <c r="I60" s="63">
        <v>7.4859999999999998</v>
      </c>
      <c r="J60" s="38">
        <v>84</v>
      </c>
      <c r="K60" s="38" t="s">
        <v>85</v>
      </c>
      <c r="L60" s="39" t="s">
        <v>84</v>
      </c>
      <c r="M60" s="39"/>
      <c r="N60" s="38">
        <v>180</v>
      </c>
      <c r="O60" s="3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10"/>
      <c r="Q60" s="210"/>
      <c r="R60" s="210"/>
      <c r="S60" s="211"/>
      <c r="T60" s="40" t="s">
        <v>49</v>
      </c>
      <c r="U60" s="40" t="s">
        <v>49</v>
      </c>
      <c r="V60" s="41" t="s">
        <v>42</v>
      </c>
      <c r="W60" s="59">
        <v>0</v>
      </c>
      <c r="X60" s="56">
        <f t="shared" si="6"/>
        <v>0</v>
      </c>
      <c r="Y60" s="42">
        <f t="shared" si="7"/>
        <v>0</v>
      </c>
      <c r="Z60" s="69" t="s">
        <v>49</v>
      </c>
      <c r="AA60" s="70" t="s">
        <v>49</v>
      </c>
      <c r="AE60" s="83"/>
      <c r="BB60" s="105" t="s">
        <v>71</v>
      </c>
      <c r="BL60" s="83">
        <f t="shared" si="8"/>
        <v>0</v>
      </c>
      <c r="BM60" s="83">
        <f t="shared" si="9"/>
        <v>0</v>
      </c>
      <c r="BN60" s="83">
        <f t="shared" si="10"/>
        <v>0</v>
      </c>
      <c r="BO60" s="83">
        <f t="shared" si="11"/>
        <v>0</v>
      </c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8"/>
      <c r="O61" s="215" t="s">
        <v>43</v>
      </c>
      <c r="P61" s="216"/>
      <c r="Q61" s="216"/>
      <c r="R61" s="216"/>
      <c r="S61" s="216"/>
      <c r="T61" s="216"/>
      <c r="U61" s="217"/>
      <c r="V61" s="43" t="s">
        <v>42</v>
      </c>
      <c r="W61" s="44">
        <f>IFERROR(SUM(W54:W60),"0")</f>
        <v>0</v>
      </c>
      <c r="X61" s="44">
        <f>IFERROR(SUM(X54:X60),"0")</f>
        <v>0</v>
      </c>
      <c r="Y61" s="44">
        <f>IFERROR(IF(Y54="",0,Y54),"0")+IFERROR(IF(Y55="",0,Y55),"0")+IFERROR(IF(Y56="",0,Y56),"0")+IFERROR(IF(Y57="",0,Y57),"0")+IFERROR(IF(Y58="",0,Y58),"0")+IFERROR(IF(Y59="",0,Y59),"0")+IFERROR(IF(Y60="",0,Y60),"0")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8"/>
      <c r="O62" s="215" t="s">
        <v>43</v>
      </c>
      <c r="P62" s="216"/>
      <c r="Q62" s="216"/>
      <c r="R62" s="216"/>
      <c r="S62" s="216"/>
      <c r="T62" s="216"/>
      <c r="U62" s="217"/>
      <c r="V62" s="43" t="s">
        <v>0</v>
      </c>
      <c r="W62" s="44">
        <f>IFERROR(SUMPRODUCT(W54:W60*H54:H60),"0")</f>
        <v>0</v>
      </c>
      <c r="X62" s="44">
        <f>IFERROR(SUMPRODUCT(X54:X60*H54:H60),"0")</f>
        <v>0</v>
      </c>
      <c r="Y62" s="43"/>
      <c r="Z62" s="68"/>
      <c r="AA62" s="68"/>
    </row>
    <row r="63" spans="1:67" ht="16.5" customHeight="1" x14ac:dyDescent="0.25">
      <c r="A63" s="246" t="s">
        <v>138</v>
      </c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66"/>
      <c r="AA63" s="66"/>
    </row>
    <row r="64" spans="1:67" ht="14.25" customHeight="1" x14ac:dyDescent="0.25">
      <c r="A64" s="235" t="s">
        <v>81</v>
      </c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67"/>
      <c r="AA64" s="67"/>
    </row>
    <row r="65" spans="1:67" ht="27" customHeight="1" x14ac:dyDescent="0.25">
      <c r="A65" s="64" t="s">
        <v>139</v>
      </c>
      <c r="B65" s="64" t="s">
        <v>140</v>
      </c>
      <c r="C65" s="37">
        <v>4301070977</v>
      </c>
      <c r="D65" s="208">
        <v>4607111037411</v>
      </c>
      <c r="E65" s="208"/>
      <c r="F65" s="63">
        <v>2.7</v>
      </c>
      <c r="G65" s="38">
        <v>1</v>
      </c>
      <c r="H65" s="63">
        <v>2.7</v>
      </c>
      <c r="I65" s="63">
        <v>2.8132000000000001</v>
      </c>
      <c r="J65" s="38">
        <v>234</v>
      </c>
      <c r="K65" s="38" t="s">
        <v>141</v>
      </c>
      <c r="L65" s="39" t="s">
        <v>84</v>
      </c>
      <c r="M65" s="39"/>
      <c r="N65" s="38">
        <v>180</v>
      </c>
      <c r="O65" s="3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10"/>
      <c r="Q65" s="210"/>
      <c r="R65" s="210"/>
      <c r="S65" s="211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IFERROR(IF(W65="","",W65*0.00502),"")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ht="27" customHeight="1" x14ac:dyDescent="0.25">
      <c r="A66" s="64" t="s">
        <v>142</v>
      </c>
      <c r="B66" s="64" t="s">
        <v>143</v>
      </c>
      <c r="C66" s="37">
        <v>4301070981</v>
      </c>
      <c r="D66" s="208">
        <v>4607111036728</v>
      </c>
      <c r="E66" s="208"/>
      <c r="F66" s="63">
        <v>5</v>
      </c>
      <c r="G66" s="38">
        <v>1</v>
      </c>
      <c r="H66" s="63">
        <v>5</v>
      </c>
      <c r="I66" s="63">
        <v>5.2131999999999996</v>
      </c>
      <c r="J66" s="38">
        <v>144</v>
      </c>
      <c r="K66" s="38" t="s">
        <v>85</v>
      </c>
      <c r="L66" s="39" t="s">
        <v>84</v>
      </c>
      <c r="M66" s="39"/>
      <c r="N66" s="38">
        <v>180</v>
      </c>
      <c r="O66" s="30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10"/>
      <c r="Q66" s="210"/>
      <c r="R66" s="210"/>
      <c r="S66" s="211"/>
      <c r="T66" s="40" t="s">
        <v>49</v>
      </c>
      <c r="U66" s="40" t="s">
        <v>49</v>
      </c>
      <c r="V66" s="41" t="s">
        <v>42</v>
      </c>
      <c r="W66" s="59">
        <v>0</v>
      </c>
      <c r="X66" s="56">
        <f>IFERROR(IF(W66="","",W66),"")</f>
        <v>0</v>
      </c>
      <c r="Y66" s="42">
        <f>IFERROR(IF(W66="","",W66*0.00866),"")</f>
        <v>0</v>
      </c>
      <c r="Z66" s="69" t="s">
        <v>49</v>
      </c>
      <c r="AA66" s="70" t="s">
        <v>49</v>
      </c>
      <c r="AE66" s="83"/>
      <c r="BB66" s="107" t="s">
        <v>71</v>
      </c>
      <c r="BL66" s="83">
        <f>IFERROR(W66*I66,"0")</f>
        <v>0</v>
      </c>
      <c r="BM66" s="83">
        <f>IFERROR(X66*I66,"0")</f>
        <v>0</v>
      </c>
      <c r="BN66" s="83">
        <f>IFERROR(W66/J66,"0")</f>
        <v>0</v>
      </c>
      <c r="BO66" s="83">
        <f>IFERROR(X66/J66,"0")</f>
        <v>0</v>
      </c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8"/>
      <c r="O67" s="215" t="s">
        <v>43</v>
      </c>
      <c r="P67" s="216"/>
      <c r="Q67" s="216"/>
      <c r="R67" s="216"/>
      <c r="S67" s="216"/>
      <c r="T67" s="216"/>
      <c r="U67" s="217"/>
      <c r="V67" s="43" t="s">
        <v>42</v>
      </c>
      <c r="W67" s="44">
        <f>IFERROR(SUM(W65:W66),"0")</f>
        <v>0</v>
      </c>
      <c r="X67" s="44">
        <f>IFERROR(SUM(X65:X66),"0")</f>
        <v>0</v>
      </c>
      <c r="Y67" s="44">
        <f>IFERROR(IF(Y65="",0,Y65),"0")+IFERROR(IF(Y66="",0,Y66),"0")</f>
        <v>0</v>
      </c>
      <c r="Z67" s="68"/>
      <c r="AA67" s="68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8"/>
      <c r="O68" s="215" t="s">
        <v>43</v>
      </c>
      <c r="P68" s="216"/>
      <c r="Q68" s="216"/>
      <c r="R68" s="216"/>
      <c r="S68" s="216"/>
      <c r="T68" s="216"/>
      <c r="U68" s="217"/>
      <c r="V68" s="43" t="s">
        <v>0</v>
      </c>
      <c r="W68" s="44">
        <f>IFERROR(SUMPRODUCT(W65:W66*H65:H66),"0")</f>
        <v>0</v>
      </c>
      <c r="X68" s="44">
        <f>IFERROR(SUMPRODUCT(X65:X66*H65:H66),"0")</f>
        <v>0</v>
      </c>
      <c r="Y68" s="43"/>
      <c r="Z68" s="68"/>
      <c r="AA68" s="68"/>
    </row>
    <row r="69" spans="1:67" ht="16.5" customHeight="1" x14ac:dyDescent="0.25">
      <c r="A69" s="246" t="s">
        <v>144</v>
      </c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66"/>
      <c r="AA69" s="66"/>
    </row>
    <row r="70" spans="1:67" ht="14.25" customHeight="1" x14ac:dyDescent="0.25">
      <c r="A70" s="235" t="s">
        <v>145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67"/>
      <c r="AA70" s="67"/>
    </row>
    <row r="71" spans="1:67" ht="27" customHeight="1" x14ac:dyDescent="0.25">
      <c r="A71" s="64" t="s">
        <v>146</v>
      </c>
      <c r="B71" s="64" t="s">
        <v>147</v>
      </c>
      <c r="C71" s="37">
        <v>4301135271</v>
      </c>
      <c r="D71" s="208">
        <v>4607111033659</v>
      </c>
      <c r="E71" s="208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9"/>
      <c r="N71" s="38">
        <v>180</v>
      </c>
      <c r="O71" s="3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10"/>
      <c r="Q71" s="210"/>
      <c r="R71" s="210"/>
      <c r="S71" s="211"/>
      <c r="T71" s="40" t="s">
        <v>49</v>
      </c>
      <c r="U71" s="40" t="s">
        <v>49</v>
      </c>
      <c r="V71" s="41" t="s">
        <v>42</v>
      </c>
      <c r="W71" s="59">
        <v>0</v>
      </c>
      <c r="X71" s="56">
        <f>IFERROR(IF(W71="","",W71),"")</f>
        <v>0</v>
      </c>
      <c r="Y71" s="42">
        <f>IFERROR(IF(W71="","",W71*0.01788),"")</f>
        <v>0</v>
      </c>
      <c r="Z71" s="69" t="s">
        <v>49</v>
      </c>
      <c r="AA71" s="70" t="s">
        <v>49</v>
      </c>
      <c r="AE71" s="83"/>
      <c r="BB71" s="108" t="s">
        <v>90</v>
      </c>
      <c r="BL71" s="83">
        <f>IFERROR(W71*I71,"0")</f>
        <v>0</v>
      </c>
      <c r="BM71" s="83">
        <f>IFERROR(X71*I71,"0")</f>
        <v>0</v>
      </c>
      <c r="BN71" s="83">
        <f>IFERROR(W71/J71,"0")</f>
        <v>0</v>
      </c>
      <c r="BO71" s="83">
        <f>IFERROR(X71/J71,"0")</f>
        <v>0</v>
      </c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8"/>
      <c r="O72" s="215" t="s">
        <v>43</v>
      </c>
      <c r="P72" s="216"/>
      <c r="Q72" s="216"/>
      <c r="R72" s="216"/>
      <c r="S72" s="216"/>
      <c r="T72" s="216"/>
      <c r="U72" s="217"/>
      <c r="V72" s="43" t="s">
        <v>42</v>
      </c>
      <c r="W72" s="44">
        <f>IFERROR(SUM(W71:W71),"0")</f>
        <v>0</v>
      </c>
      <c r="X72" s="44">
        <f>IFERROR(SUM(X71:X71),"0")</f>
        <v>0</v>
      </c>
      <c r="Y72" s="44">
        <f>IFERROR(IF(Y71="",0,Y71),"0")</f>
        <v>0</v>
      </c>
      <c r="Z72" s="68"/>
      <c r="AA72" s="68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8"/>
      <c r="O73" s="215" t="s">
        <v>43</v>
      </c>
      <c r="P73" s="216"/>
      <c r="Q73" s="216"/>
      <c r="R73" s="216"/>
      <c r="S73" s="216"/>
      <c r="T73" s="216"/>
      <c r="U73" s="217"/>
      <c r="V73" s="43" t="s">
        <v>0</v>
      </c>
      <c r="W73" s="44">
        <f>IFERROR(SUMPRODUCT(W71:W71*H71:H71),"0")</f>
        <v>0</v>
      </c>
      <c r="X73" s="44">
        <f>IFERROR(SUMPRODUCT(X71:X71*H71:H71),"0")</f>
        <v>0</v>
      </c>
      <c r="Y73" s="43"/>
      <c r="Z73" s="68"/>
      <c r="AA73" s="68"/>
    </row>
    <row r="74" spans="1:67" ht="16.5" customHeight="1" x14ac:dyDescent="0.25">
      <c r="A74" s="246" t="s">
        <v>148</v>
      </c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66"/>
      <c r="AA74" s="66"/>
    </row>
    <row r="75" spans="1:67" ht="14.25" customHeight="1" x14ac:dyDescent="0.25">
      <c r="A75" s="235" t="s">
        <v>149</v>
      </c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67"/>
      <c r="AA75" s="67"/>
    </row>
    <row r="76" spans="1:67" ht="27" customHeight="1" x14ac:dyDescent="0.25">
      <c r="A76" s="64" t="s">
        <v>150</v>
      </c>
      <c r="B76" s="64" t="s">
        <v>151</v>
      </c>
      <c r="C76" s="37">
        <v>4301131021</v>
      </c>
      <c r="D76" s="208">
        <v>4607111034137</v>
      </c>
      <c r="E76" s="208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10"/>
      <c r="Q76" s="210"/>
      <c r="R76" s="210"/>
      <c r="S76" s="211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ht="27" customHeight="1" x14ac:dyDescent="0.25">
      <c r="A77" s="64" t="s">
        <v>152</v>
      </c>
      <c r="B77" s="64" t="s">
        <v>153</v>
      </c>
      <c r="C77" s="37">
        <v>4301131022</v>
      </c>
      <c r="D77" s="208">
        <v>4607111034120</v>
      </c>
      <c r="E77" s="208"/>
      <c r="F77" s="63">
        <v>0.3</v>
      </c>
      <c r="G77" s="38">
        <v>12</v>
      </c>
      <c r="H77" s="63">
        <v>3.6</v>
      </c>
      <c r="I77" s="63">
        <v>4.3036000000000003</v>
      </c>
      <c r="J77" s="38">
        <v>70</v>
      </c>
      <c r="K77" s="38" t="s">
        <v>91</v>
      </c>
      <c r="L77" s="39" t="s">
        <v>84</v>
      </c>
      <c r="M77" s="39"/>
      <c r="N77" s="38">
        <v>180</v>
      </c>
      <c r="O77" s="30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10"/>
      <c r="Q77" s="210"/>
      <c r="R77" s="210"/>
      <c r="S77" s="211"/>
      <c r="T77" s="40" t="s">
        <v>49</v>
      </c>
      <c r="U77" s="40" t="s">
        <v>49</v>
      </c>
      <c r="V77" s="41" t="s">
        <v>42</v>
      </c>
      <c r="W77" s="59">
        <v>0</v>
      </c>
      <c r="X77" s="56">
        <f>IFERROR(IF(W77="","",W77),"")</f>
        <v>0</v>
      </c>
      <c r="Y77" s="42">
        <f>IFERROR(IF(W77="","",W77*0.01788),"")</f>
        <v>0</v>
      </c>
      <c r="Z77" s="69" t="s">
        <v>49</v>
      </c>
      <c r="AA77" s="70" t="s">
        <v>49</v>
      </c>
      <c r="AE77" s="83"/>
      <c r="BB77" s="110" t="s">
        <v>90</v>
      </c>
      <c r="BL77" s="83">
        <f>IFERROR(W77*I77,"0")</f>
        <v>0</v>
      </c>
      <c r="BM77" s="83">
        <f>IFERROR(X77*I77,"0")</f>
        <v>0</v>
      </c>
      <c r="BN77" s="83">
        <f>IFERROR(W77/J77,"0")</f>
        <v>0</v>
      </c>
      <c r="BO77" s="83">
        <f>IFERROR(X77/J77,"0")</f>
        <v>0</v>
      </c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8"/>
      <c r="O78" s="215" t="s">
        <v>43</v>
      </c>
      <c r="P78" s="216"/>
      <c r="Q78" s="216"/>
      <c r="R78" s="216"/>
      <c r="S78" s="216"/>
      <c r="T78" s="216"/>
      <c r="U78" s="217"/>
      <c r="V78" s="43" t="s">
        <v>42</v>
      </c>
      <c r="W78" s="44">
        <f>IFERROR(SUM(W76:W77),"0")</f>
        <v>0</v>
      </c>
      <c r="X78" s="44">
        <f>IFERROR(SUM(X76:X77),"0")</f>
        <v>0</v>
      </c>
      <c r="Y78" s="44">
        <f>IFERROR(IF(Y76="",0,Y76),"0")+IFERROR(IF(Y77="",0,Y77),"0")</f>
        <v>0</v>
      </c>
      <c r="Z78" s="68"/>
      <c r="AA78" s="68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8"/>
      <c r="O79" s="215" t="s">
        <v>43</v>
      </c>
      <c r="P79" s="216"/>
      <c r="Q79" s="216"/>
      <c r="R79" s="216"/>
      <c r="S79" s="216"/>
      <c r="T79" s="216"/>
      <c r="U79" s="217"/>
      <c r="V79" s="43" t="s">
        <v>0</v>
      </c>
      <c r="W79" s="44">
        <f>IFERROR(SUMPRODUCT(W76:W77*H76:H77),"0")</f>
        <v>0</v>
      </c>
      <c r="X79" s="44">
        <f>IFERROR(SUMPRODUCT(X76:X77*H76:H77),"0")</f>
        <v>0</v>
      </c>
      <c r="Y79" s="43"/>
      <c r="Z79" s="68"/>
      <c r="AA79" s="68"/>
    </row>
    <row r="80" spans="1:67" ht="16.5" customHeight="1" x14ac:dyDescent="0.25">
      <c r="A80" s="246" t="s">
        <v>154</v>
      </c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66"/>
      <c r="AA80" s="66"/>
    </row>
    <row r="81" spans="1:67" ht="14.25" customHeight="1" x14ac:dyDescent="0.25">
      <c r="A81" s="235" t="s">
        <v>145</v>
      </c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67"/>
      <c r="AA81" s="67"/>
    </row>
    <row r="82" spans="1:67" ht="27" customHeight="1" x14ac:dyDescent="0.25">
      <c r="A82" s="64" t="s">
        <v>155</v>
      </c>
      <c r="B82" s="64" t="s">
        <v>156</v>
      </c>
      <c r="C82" s="37">
        <v>4301135285</v>
      </c>
      <c r="D82" s="208">
        <v>4607111036407</v>
      </c>
      <c r="E82" s="208"/>
      <c r="F82" s="63">
        <v>0.3</v>
      </c>
      <c r="G82" s="38">
        <v>14</v>
      </c>
      <c r="H82" s="63">
        <v>4.2</v>
      </c>
      <c r="I82" s="63">
        <v>4.5292000000000003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3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10"/>
      <c r="Q82" s="210"/>
      <c r="R82" s="210"/>
      <c r="S82" s="211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ref="X82:X87" si="12">IFERROR(IF(W82="","",W82),"")</f>
        <v>0</v>
      </c>
      <c r="Y82" s="42">
        <f t="shared" ref="Y82:Y87" si="13">IFERROR(IF(W82="","",W82*0.01788),"")</f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ref="BL82:BL87" si="14">IFERROR(W82*I82,"0")</f>
        <v>0</v>
      </c>
      <c r="BM82" s="83">
        <f t="shared" ref="BM82:BM87" si="15">IFERROR(X82*I82,"0")</f>
        <v>0</v>
      </c>
      <c r="BN82" s="83">
        <f t="shared" ref="BN82:BN87" si="16">IFERROR(W82/J82,"0")</f>
        <v>0</v>
      </c>
      <c r="BO82" s="83">
        <f t="shared" ref="BO82:BO87" si="17">IFERROR(X82/J82,"0")</f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4301135286</v>
      </c>
      <c r="D83" s="208">
        <v>4607111033628</v>
      </c>
      <c r="E83" s="20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3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10"/>
      <c r="Q83" s="210"/>
      <c r="R83" s="210"/>
      <c r="S83" s="211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4301135292</v>
      </c>
      <c r="D84" s="208">
        <v>4607111033451</v>
      </c>
      <c r="E84" s="20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10"/>
      <c r="Q84" s="210"/>
      <c r="R84" s="210"/>
      <c r="S84" s="211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4301135295</v>
      </c>
      <c r="D85" s="208">
        <v>4607111035141</v>
      </c>
      <c r="E85" s="208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10"/>
      <c r="Q85" s="210"/>
      <c r="R85" s="210"/>
      <c r="S85" s="211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4301135290</v>
      </c>
      <c r="D86" s="208">
        <v>4607111035028</v>
      </c>
      <c r="E86" s="208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10"/>
      <c r="Q86" s="210"/>
      <c r="R86" s="210"/>
      <c r="S86" s="211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165</v>
      </c>
      <c r="B87" s="64" t="s">
        <v>166</v>
      </c>
      <c r="C87" s="37">
        <v>4301135296</v>
      </c>
      <c r="D87" s="208">
        <v>4607111033444</v>
      </c>
      <c r="E87" s="208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91</v>
      </c>
      <c r="L87" s="39" t="s">
        <v>84</v>
      </c>
      <c r="M87" s="39"/>
      <c r="N87" s="38">
        <v>180</v>
      </c>
      <c r="O87" s="30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0"/>
      <c r="Q87" s="210"/>
      <c r="R87" s="210"/>
      <c r="S87" s="211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90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8"/>
      <c r="O88" s="215" t="s">
        <v>43</v>
      </c>
      <c r="P88" s="216"/>
      <c r="Q88" s="216"/>
      <c r="R88" s="216"/>
      <c r="S88" s="216"/>
      <c r="T88" s="216"/>
      <c r="U88" s="217"/>
      <c r="V88" s="43" t="s">
        <v>42</v>
      </c>
      <c r="W88" s="44">
        <f>IFERROR(SUM(W82:W87),"0")</f>
        <v>0</v>
      </c>
      <c r="X88" s="44">
        <f>IFERROR(SUM(X82:X87),"0")</f>
        <v>0</v>
      </c>
      <c r="Y88" s="44">
        <f>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8"/>
      <c r="O89" s="215" t="s">
        <v>43</v>
      </c>
      <c r="P89" s="216"/>
      <c r="Q89" s="216"/>
      <c r="R89" s="216"/>
      <c r="S89" s="216"/>
      <c r="T89" s="216"/>
      <c r="U89" s="217"/>
      <c r="V89" s="43" t="s">
        <v>0</v>
      </c>
      <c r="W89" s="44">
        <f>IFERROR(SUMPRODUCT(W82:W87*H82:H87),"0")</f>
        <v>0</v>
      </c>
      <c r="X89" s="44">
        <f>IFERROR(SUMPRODUCT(X82:X87*H82:H87),"0")</f>
        <v>0</v>
      </c>
      <c r="Y89" s="43"/>
      <c r="Z89" s="68"/>
      <c r="AA89" s="68"/>
    </row>
    <row r="90" spans="1:67" ht="16.5" customHeight="1" x14ac:dyDescent="0.25">
      <c r="A90" s="246" t="s">
        <v>167</v>
      </c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66"/>
      <c r="AA90" s="66"/>
    </row>
    <row r="91" spans="1:67" ht="14.25" customHeight="1" x14ac:dyDescent="0.25">
      <c r="A91" s="235" t="s">
        <v>167</v>
      </c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67"/>
      <c r="AA91" s="67"/>
    </row>
    <row r="92" spans="1:67" ht="27" customHeight="1" x14ac:dyDescent="0.25">
      <c r="A92" s="64" t="s">
        <v>168</v>
      </c>
      <c r="B92" s="64" t="s">
        <v>169</v>
      </c>
      <c r="C92" s="37">
        <v>4301136042</v>
      </c>
      <c r="D92" s="208">
        <v>4607025784012</v>
      </c>
      <c r="E92" s="208"/>
      <c r="F92" s="63">
        <v>0.09</v>
      </c>
      <c r="G92" s="38">
        <v>24</v>
      </c>
      <c r="H92" s="63">
        <v>2.16</v>
      </c>
      <c r="I92" s="63">
        <v>2.4912000000000001</v>
      </c>
      <c r="J92" s="38">
        <v>126</v>
      </c>
      <c r="K92" s="38" t="s">
        <v>91</v>
      </c>
      <c r="L92" s="39" t="s">
        <v>84</v>
      </c>
      <c r="M92" s="39"/>
      <c r="N92" s="38">
        <v>180</v>
      </c>
      <c r="O92" s="29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10"/>
      <c r="Q92" s="210"/>
      <c r="R92" s="210"/>
      <c r="S92" s="211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IFERROR(IF(W92="","",W92*0.00936),"")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27" customHeight="1" x14ac:dyDescent="0.25">
      <c r="A93" s="64" t="s">
        <v>170</v>
      </c>
      <c r="B93" s="64" t="s">
        <v>171</v>
      </c>
      <c r="C93" s="37">
        <v>4301136040</v>
      </c>
      <c r="D93" s="208">
        <v>4607025784319</v>
      </c>
      <c r="E93" s="208"/>
      <c r="F93" s="63">
        <v>0.36</v>
      </c>
      <c r="G93" s="38">
        <v>10</v>
      </c>
      <c r="H93" s="63">
        <v>3.6</v>
      </c>
      <c r="I93" s="63">
        <v>4.2439999999999998</v>
      </c>
      <c r="J93" s="38">
        <v>70</v>
      </c>
      <c r="K93" s="38" t="s">
        <v>91</v>
      </c>
      <c r="L93" s="39" t="s">
        <v>84</v>
      </c>
      <c r="M93" s="39"/>
      <c r="N93" s="38">
        <v>180</v>
      </c>
      <c r="O93" s="29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10"/>
      <c r="Q93" s="210"/>
      <c r="R93" s="210"/>
      <c r="S93" s="211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IFERROR(IF(W93="","",W93*0.01788),"")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16.5" customHeight="1" x14ac:dyDescent="0.25">
      <c r="A94" s="64" t="s">
        <v>172</v>
      </c>
      <c r="B94" s="64" t="s">
        <v>173</v>
      </c>
      <c r="C94" s="37">
        <v>4301136039</v>
      </c>
      <c r="D94" s="208">
        <v>4607111035370</v>
      </c>
      <c r="E94" s="208"/>
      <c r="F94" s="63">
        <v>0.14000000000000001</v>
      </c>
      <c r="G94" s="38">
        <v>22</v>
      </c>
      <c r="H94" s="63">
        <v>3.08</v>
      </c>
      <c r="I94" s="63">
        <v>3.464</v>
      </c>
      <c r="J94" s="38">
        <v>84</v>
      </c>
      <c r="K94" s="38" t="s">
        <v>85</v>
      </c>
      <c r="L94" s="39" t="s">
        <v>84</v>
      </c>
      <c r="M94" s="39"/>
      <c r="N94" s="38">
        <v>180</v>
      </c>
      <c r="O94" s="29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10"/>
      <c r="Q94" s="210"/>
      <c r="R94" s="210"/>
      <c r="S94" s="211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IFERROR(IF(W94="","",W94*0.0155),"")</f>
        <v>0</v>
      </c>
      <c r="Z94" s="69" t="s">
        <v>49</v>
      </c>
      <c r="AA94" s="70" t="s">
        <v>49</v>
      </c>
      <c r="AE94" s="83"/>
      <c r="BB94" s="119" t="s">
        <v>90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8"/>
      <c r="O95" s="215" t="s">
        <v>43</v>
      </c>
      <c r="P95" s="216"/>
      <c r="Q95" s="216"/>
      <c r="R95" s="216"/>
      <c r="S95" s="216"/>
      <c r="T95" s="216"/>
      <c r="U95" s="217"/>
      <c r="V95" s="43" t="s">
        <v>42</v>
      </c>
      <c r="W95" s="44">
        <f>IFERROR(SUM(W92:W94),"0")</f>
        <v>0</v>
      </c>
      <c r="X95" s="44">
        <f>IFERROR(SUM(X92:X94),"0")</f>
        <v>0</v>
      </c>
      <c r="Y95" s="44">
        <f>IFERROR(IF(Y92="",0,Y92),"0")+IFERROR(IF(Y93="",0,Y93),"0")+IFERROR(IF(Y94="",0,Y94),"0")</f>
        <v>0</v>
      </c>
      <c r="Z95" s="68"/>
      <c r="AA95" s="68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8"/>
      <c r="O96" s="215" t="s">
        <v>43</v>
      </c>
      <c r="P96" s="216"/>
      <c r="Q96" s="216"/>
      <c r="R96" s="216"/>
      <c r="S96" s="216"/>
      <c r="T96" s="216"/>
      <c r="U96" s="217"/>
      <c r="V96" s="43" t="s">
        <v>0</v>
      </c>
      <c r="W96" s="44">
        <f>IFERROR(SUMPRODUCT(W92:W94*H92:H94),"0")</f>
        <v>0</v>
      </c>
      <c r="X96" s="44">
        <f>IFERROR(SUMPRODUCT(X92:X94*H92:H94),"0")</f>
        <v>0</v>
      </c>
      <c r="Y96" s="43"/>
      <c r="Z96" s="68"/>
      <c r="AA96" s="68"/>
    </row>
    <row r="97" spans="1:67" ht="16.5" customHeight="1" x14ac:dyDescent="0.25">
      <c r="A97" s="246" t="s">
        <v>174</v>
      </c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66"/>
      <c r="AA97" s="66"/>
    </row>
    <row r="98" spans="1:67" ht="14.25" customHeight="1" x14ac:dyDescent="0.25">
      <c r="A98" s="235" t="s">
        <v>81</v>
      </c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67"/>
      <c r="AA98" s="67"/>
    </row>
    <row r="99" spans="1:67" ht="27" customHeight="1" x14ac:dyDescent="0.25">
      <c r="A99" s="64" t="s">
        <v>175</v>
      </c>
      <c r="B99" s="64" t="s">
        <v>176</v>
      </c>
      <c r="C99" s="37">
        <v>4301070975</v>
      </c>
      <c r="D99" s="208">
        <v>4607111033970</v>
      </c>
      <c r="E99" s="208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10"/>
      <c r="Q99" s="210"/>
      <c r="R99" s="210"/>
      <c r="S99" s="211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4301070976</v>
      </c>
      <c r="D100" s="208">
        <v>4607111034144</v>
      </c>
      <c r="E100" s="208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10"/>
      <c r="Q100" s="210"/>
      <c r="R100" s="210"/>
      <c r="S100" s="211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4301070973</v>
      </c>
      <c r="D101" s="208">
        <v>4607111033987</v>
      </c>
      <c r="E101" s="208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10"/>
      <c r="Q101" s="210"/>
      <c r="R101" s="210"/>
      <c r="S101" s="211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4301070974</v>
      </c>
      <c r="D102" s="208">
        <v>4607111034151</v>
      </c>
      <c r="E102" s="208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8" t="s">
        <v>85</v>
      </c>
      <c r="L102" s="39" t="s">
        <v>84</v>
      </c>
      <c r="M102" s="39"/>
      <c r="N102" s="38">
        <v>180</v>
      </c>
      <c r="O102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10"/>
      <c r="Q102" s="210"/>
      <c r="R102" s="210"/>
      <c r="S102" s="211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8"/>
      <c r="O103" s="215" t="s">
        <v>43</v>
      </c>
      <c r="P103" s="216"/>
      <c r="Q103" s="216"/>
      <c r="R103" s="216"/>
      <c r="S103" s="216"/>
      <c r="T103" s="216"/>
      <c r="U103" s="217"/>
      <c r="V103" s="43" t="s">
        <v>42</v>
      </c>
      <c r="W103" s="44">
        <f>IFERROR(SUM(W99:W102),"0")</f>
        <v>0</v>
      </c>
      <c r="X103" s="44">
        <f>IFERROR(SUM(X99:X102),"0")</f>
        <v>0</v>
      </c>
      <c r="Y103" s="44">
        <f>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8"/>
      <c r="O104" s="215" t="s">
        <v>43</v>
      </c>
      <c r="P104" s="216"/>
      <c r="Q104" s="216"/>
      <c r="R104" s="216"/>
      <c r="S104" s="216"/>
      <c r="T104" s="216"/>
      <c r="U104" s="217"/>
      <c r="V104" s="43" t="s">
        <v>0</v>
      </c>
      <c r="W104" s="44">
        <f>IFERROR(SUMPRODUCT(W99:W102*H99:H102),"0")</f>
        <v>0</v>
      </c>
      <c r="X104" s="44">
        <f>IFERROR(SUMPRODUCT(X99:X102*H99:H102),"0")</f>
        <v>0</v>
      </c>
      <c r="Y104" s="43"/>
      <c r="Z104" s="68"/>
      <c r="AA104" s="68"/>
    </row>
    <row r="105" spans="1:67" ht="16.5" customHeight="1" x14ac:dyDescent="0.25">
      <c r="A105" s="246" t="s">
        <v>183</v>
      </c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66"/>
      <c r="AA105" s="66"/>
    </row>
    <row r="106" spans="1:67" ht="14.25" customHeight="1" x14ac:dyDescent="0.25">
      <c r="A106" s="235" t="s">
        <v>145</v>
      </c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67"/>
      <c r="AA106" s="67"/>
    </row>
    <row r="107" spans="1:67" ht="27" customHeight="1" x14ac:dyDescent="0.25">
      <c r="A107" s="64" t="s">
        <v>184</v>
      </c>
      <c r="B107" s="64" t="s">
        <v>185</v>
      </c>
      <c r="C107" s="37">
        <v>4301135299</v>
      </c>
      <c r="D107" s="208">
        <v>4607111033994</v>
      </c>
      <c r="E107" s="208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9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0"/>
      <c r="Q107" s="210"/>
      <c r="R107" s="210"/>
      <c r="S107" s="211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90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186</v>
      </c>
      <c r="B108" s="64" t="s">
        <v>187</v>
      </c>
      <c r="C108" s="37">
        <v>4301135289</v>
      </c>
      <c r="D108" s="208">
        <v>4607111034014</v>
      </c>
      <c r="E108" s="208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9"/>
      <c r="N108" s="38">
        <v>180</v>
      </c>
      <c r="O108" s="29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10"/>
      <c r="Q108" s="210"/>
      <c r="R108" s="210"/>
      <c r="S108" s="211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90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8"/>
      <c r="O109" s="215" t="s">
        <v>43</v>
      </c>
      <c r="P109" s="216"/>
      <c r="Q109" s="216"/>
      <c r="R109" s="216"/>
      <c r="S109" s="216"/>
      <c r="T109" s="216"/>
      <c r="U109" s="217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8"/>
      <c r="O110" s="215" t="s">
        <v>43</v>
      </c>
      <c r="P110" s="216"/>
      <c r="Q110" s="216"/>
      <c r="R110" s="216"/>
      <c r="S110" s="216"/>
      <c r="T110" s="216"/>
      <c r="U110" s="217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46" t="s">
        <v>188</v>
      </c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66"/>
      <c r="AA111" s="66"/>
    </row>
    <row r="112" spans="1:67" ht="14.25" customHeight="1" x14ac:dyDescent="0.25">
      <c r="A112" s="235" t="s">
        <v>145</v>
      </c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67"/>
      <c r="AA112" s="67"/>
    </row>
    <row r="113" spans="1:67" ht="16.5" customHeight="1" x14ac:dyDescent="0.25">
      <c r="A113" s="64" t="s">
        <v>189</v>
      </c>
      <c r="B113" s="64" t="s">
        <v>190</v>
      </c>
      <c r="C113" s="37">
        <v>4301135311</v>
      </c>
      <c r="D113" s="208">
        <v>4607111039095</v>
      </c>
      <c r="E113" s="208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91</v>
      </c>
      <c r="L113" s="39" t="s">
        <v>84</v>
      </c>
      <c r="M113" s="39"/>
      <c r="N113" s="38">
        <v>180</v>
      </c>
      <c r="O113" s="289" t="s">
        <v>191</v>
      </c>
      <c r="P113" s="210"/>
      <c r="Q113" s="210"/>
      <c r="R113" s="210"/>
      <c r="S113" s="211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192</v>
      </c>
      <c r="AE113" s="83"/>
      <c r="BB113" s="126" t="s">
        <v>90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193</v>
      </c>
      <c r="B114" s="64" t="s">
        <v>194</v>
      </c>
      <c r="C114" s="37">
        <v>4301135282</v>
      </c>
      <c r="D114" s="208">
        <v>4607111034199</v>
      </c>
      <c r="E114" s="208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91</v>
      </c>
      <c r="L114" s="39" t="s">
        <v>84</v>
      </c>
      <c r="M114" s="39"/>
      <c r="N114" s="38">
        <v>180</v>
      </c>
      <c r="O114" s="2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10"/>
      <c r="Q114" s="210"/>
      <c r="R114" s="210"/>
      <c r="S114" s="211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90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8"/>
      <c r="O115" s="215" t="s">
        <v>43</v>
      </c>
      <c r="P115" s="216"/>
      <c r="Q115" s="216"/>
      <c r="R115" s="216"/>
      <c r="S115" s="216"/>
      <c r="T115" s="216"/>
      <c r="U115" s="217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8"/>
      <c r="O116" s="215" t="s">
        <v>43</v>
      </c>
      <c r="P116" s="216"/>
      <c r="Q116" s="216"/>
      <c r="R116" s="216"/>
      <c r="S116" s="216"/>
      <c r="T116" s="216"/>
      <c r="U116" s="217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46" t="s">
        <v>195</v>
      </c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66"/>
      <c r="AA117" s="66"/>
    </row>
    <row r="118" spans="1:67" ht="14.25" customHeight="1" x14ac:dyDescent="0.25">
      <c r="A118" s="235" t="s">
        <v>145</v>
      </c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67"/>
      <c r="AA118" s="67"/>
    </row>
    <row r="119" spans="1:67" ht="27" customHeight="1" x14ac:dyDescent="0.25">
      <c r="A119" s="64" t="s">
        <v>196</v>
      </c>
      <c r="B119" s="64" t="s">
        <v>197</v>
      </c>
      <c r="C119" s="37">
        <v>4301130003</v>
      </c>
      <c r="D119" s="208">
        <v>4607111034687</v>
      </c>
      <c r="E119" s="208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91</v>
      </c>
      <c r="L119" s="39" t="s">
        <v>84</v>
      </c>
      <c r="M119" s="39"/>
      <c r="N119" s="38">
        <v>180</v>
      </c>
      <c r="O119" s="28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10"/>
      <c r="Q119" s="210"/>
      <c r="R119" s="210"/>
      <c r="S119" s="211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198</v>
      </c>
      <c r="AA119" s="70" t="s">
        <v>49</v>
      </c>
      <c r="AE119" s="83"/>
      <c r="BB119" s="128" t="s">
        <v>90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199</v>
      </c>
      <c r="B120" s="64" t="s">
        <v>200</v>
      </c>
      <c r="C120" s="37">
        <v>4301135275</v>
      </c>
      <c r="D120" s="208">
        <v>4607111034380</v>
      </c>
      <c r="E120" s="208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91</v>
      </c>
      <c r="L120" s="39" t="s">
        <v>84</v>
      </c>
      <c r="M120" s="39"/>
      <c r="N120" s="38">
        <v>180</v>
      </c>
      <c r="O120" s="2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10"/>
      <c r="Q120" s="210"/>
      <c r="R120" s="210"/>
      <c r="S120" s="211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90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201</v>
      </c>
      <c r="B121" s="64" t="s">
        <v>202</v>
      </c>
      <c r="C121" s="37">
        <v>4301135277</v>
      </c>
      <c r="D121" s="208">
        <v>4607111034397</v>
      </c>
      <c r="E121" s="208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91</v>
      </c>
      <c r="L121" s="39" t="s">
        <v>84</v>
      </c>
      <c r="M121" s="39"/>
      <c r="N121" s="38">
        <v>180</v>
      </c>
      <c r="O121" s="285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10"/>
      <c r="Q121" s="210"/>
      <c r="R121" s="210"/>
      <c r="S121" s="211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90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8"/>
      <c r="O122" s="215" t="s">
        <v>43</v>
      </c>
      <c r="P122" s="216"/>
      <c r="Q122" s="216"/>
      <c r="R122" s="216"/>
      <c r="S122" s="216"/>
      <c r="T122" s="216"/>
      <c r="U122" s="217"/>
      <c r="V122" s="43" t="s">
        <v>42</v>
      </c>
      <c r="W122" s="44">
        <f>IFERROR(SUM(W119:W121),"0")</f>
        <v>0</v>
      </c>
      <c r="X122" s="44">
        <f>IFERROR(SUM(X119:X121),"0")</f>
        <v>0</v>
      </c>
      <c r="Y122" s="44">
        <f>IFERROR(IF(Y119="",0,Y119),"0")+IFERROR(IF(Y120="",0,Y120),"0")+IFERROR(IF(Y121="",0,Y121),"0")</f>
        <v>0</v>
      </c>
      <c r="Z122" s="68"/>
      <c r="AA122" s="68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8"/>
      <c r="O123" s="215" t="s">
        <v>43</v>
      </c>
      <c r="P123" s="216"/>
      <c r="Q123" s="216"/>
      <c r="R123" s="216"/>
      <c r="S123" s="216"/>
      <c r="T123" s="216"/>
      <c r="U123" s="217"/>
      <c r="V123" s="43" t="s">
        <v>0</v>
      </c>
      <c r="W123" s="44">
        <f>IFERROR(SUMPRODUCT(W119:W121*H119:H121),"0")</f>
        <v>0</v>
      </c>
      <c r="X123" s="44">
        <f>IFERROR(SUMPRODUCT(X119:X121*H119:H121),"0")</f>
        <v>0</v>
      </c>
      <c r="Y123" s="43"/>
      <c r="Z123" s="68"/>
      <c r="AA123" s="68"/>
    </row>
    <row r="124" spans="1:67" ht="16.5" customHeight="1" x14ac:dyDescent="0.25">
      <c r="A124" s="246" t="s">
        <v>203</v>
      </c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66"/>
      <c r="AA124" s="66"/>
    </row>
    <row r="125" spans="1:67" ht="14.25" customHeight="1" x14ac:dyDescent="0.25">
      <c r="A125" s="235" t="s">
        <v>145</v>
      </c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67"/>
      <c r="AA125" s="67"/>
    </row>
    <row r="126" spans="1:67" ht="27" customHeight="1" x14ac:dyDescent="0.25">
      <c r="A126" s="64" t="s">
        <v>204</v>
      </c>
      <c r="B126" s="64" t="s">
        <v>205</v>
      </c>
      <c r="C126" s="37">
        <v>4301135279</v>
      </c>
      <c r="D126" s="208">
        <v>4607111035806</v>
      </c>
      <c r="E126" s="208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91</v>
      </c>
      <c r="L126" s="39" t="s">
        <v>84</v>
      </c>
      <c r="M126" s="39"/>
      <c r="N126" s="38">
        <v>180</v>
      </c>
      <c r="O126" s="2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10"/>
      <c r="Q126" s="210"/>
      <c r="R126" s="210"/>
      <c r="S126" s="211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90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8"/>
      <c r="O127" s="215" t="s">
        <v>43</v>
      </c>
      <c r="P127" s="216"/>
      <c r="Q127" s="216"/>
      <c r="R127" s="216"/>
      <c r="S127" s="216"/>
      <c r="T127" s="216"/>
      <c r="U127" s="217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8"/>
      <c r="O128" s="215" t="s">
        <v>43</v>
      </c>
      <c r="P128" s="216"/>
      <c r="Q128" s="216"/>
      <c r="R128" s="216"/>
      <c r="S128" s="216"/>
      <c r="T128" s="216"/>
      <c r="U128" s="217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46" t="s">
        <v>206</v>
      </c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66"/>
      <c r="AA129" s="66"/>
    </row>
    <row r="130" spans="1:67" ht="14.25" customHeight="1" x14ac:dyDescent="0.25">
      <c r="A130" s="235" t="s">
        <v>207</v>
      </c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67"/>
      <c r="AA130" s="67"/>
    </row>
    <row r="131" spans="1:67" ht="27" customHeight="1" x14ac:dyDescent="0.25">
      <c r="A131" s="64" t="s">
        <v>208</v>
      </c>
      <c r="B131" s="64" t="s">
        <v>209</v>
      </c>
      <c r="C131" s="37">
        <v>4301070768</v>
      </c>
      <c r="D131" s="208">
        <v>4607111035639</v>
      </c>
      <c r="E131" s="208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210</v>
      </c>
      <c r="L131" s="39" t="s">
        <v>84</v>
      </c>
      <c r="M131" s="39"/>
      <c r="N131" s="38">
        <v>180</v>
      </c>
      <c r="O131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10"/>
      <c r="Q131" s="210"/>
      <c r="R131" s="210"/>
      <c r="S131" s="211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90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211</v>
      </c>
      <c r="B132" s="64" t="s">
        <v>212</v>
      </c>
      <c r="C132" s="37">
        <v>4301070797</v>
      </c>
      <c r="D132" s="208">
        <v>4607111035646</v>
      </c>
      <c r="E132" s="208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213</v>
      </c>
      <c r="L132" s="39" t="s">
        <v>84</v>
      </c>
      <c r="M132" s="39"/>
      <c r="N132" s="38">
        <v>180</v>
      </c>
      <c r="O132" s="28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10"/>
      <c r="Q132" s="210"/>
      <c r="R132" s="210"/>
      <c r="S132" s="211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90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8"/>
      <c r="O133" s="215" t="s">
        <v>43</v>
      </c>
      <c r="P133" s="216"/>
      <c r="Q133" s="216"/>
      <c r="R133" s="216"/>
      <c r="S133" s="216"/>
      <c r="T133" s="216"/>
      <c r="U133" s="217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8"/>
      <c r="O134" s="215" t="s">
        <v>43</v>
      </c>
      <c r="P134" s="216"/>
      <c r="Q134" s="216"/>
      <c r="R134" s="216"/>
      <c r="S134" s="216"/>
      <c r="T134" s="216"/>
      <c r="U134" s="217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46" t="s">
        <v>214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66"/>
      <c r="AA135" s="66"/>
    </row>
    <row r="136" spans="1:67" ht="14.25" customHeight="1" x14ac:dyDescent="0.25">
      <c r="A136" s="235" t="s">
        <v>145</v>
      </c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67"/>
      <c r="AA136" s="67"/>
    </row>
    <row r="137" spans="1:67" ht="27" customHeight="1" x14ac:dyDescent="0.25">
      <c r="A137" s="64" t="s">
        <v>215</v>
      </c>
      <c r="B137" s="64" t="s">
        <v>216</v>
      </c>
      <c r="C137" s="37">
        <v>4301135281</v>
      </c>
      <c r="D137" s="208">
        <v>4607111036568</v>
      </c>
      <c r="E137" s="208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91</v>
      </c>
      <c r="L137" s="39" t="s">
        <v>84</v>
      </c>
      <c r="M137" s="39"/>
      <c r="N137" s="38">
        <v>180</v>
      </c>
      <c r="O137" s="2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10"/>
      <c r="Q137" s="210"/>
      <c r="R137" s="210"/>
      <c r="S137" s="211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90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8"/>
      <c r="O138" s="215" t="s">
        <v>43</v>
      </c>
      <c r="P138" s="216"/>
      <c r="Q138" s="216"/>
      <c r="R138" s="216"/>
      <c r="S138" s="216"/>
      <c r="T138" s="216"/>
      <c r="U138" s="217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8"/>
      <c r="O139" s="215" t="s">
        <v>43</v>
      </c>
      <c r="P139" s="216"/>
      <c r="Q139" s="216"/>
      <c r="R139" s="216"/>
      <c r="S139" s="216"/>
      <c r="T139" s="216"/>
      <c r="U139" s="217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48" t="s">
        <v>217</v>
      </c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55"/>
      <c r="AA140" s="55"/>
    </row>
    <row r="141" spans="1:67" ht="16.5" customHeight="1" x14ac:dyDescent="0.25">
      <c r="A141" s="246" t="s">
        <v>218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66"/>
      <c r="AA141" s="66"/>
    </row>
    <row r="142" spans="1:67" ht="14.25" customHeight="1" x14ac:dyDescent="0.25">
      <c r="A142" s="235" t="s">
        <v>145</v>
      </c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67"/>
      <c r="AA142" s="67"/>
    </row>
    <row r="143" spans="1:67" ht="16.5" customHeight="1" x14ac:dyDescent="0.25">
      <c r="A143" s="64" t="s">
        <v>219</v>
      </c>
      <c r="B143" s="64" t="s">
        <v>220</v>
      </c>
      <c r="C143" s="37">
        <v>4301135317</v>
      </c>
      <c r="D143" s="208">
        <v>4607111039057</v>
      </c>
      <c r="E143" s="208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141</v>
      </c>
      <c r="L143" s="39" t="s">
        <v>84</v>
      </c>
      <c r="M143" s="39"/>
      <c r="N143" s="38">
        <v>180</v>
      </c>
      <c r="O143" s="281" t="s">
        <v>221</v>
      </c>
      <c r="P143" s="210"/>
      <c r="Q143" s="210"/>
      <c r="R143" s="210"/>
      <c r="S143" s="211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90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18"/>
      <c r="O144" s="215" t="s">
        <v>43</v>
      </c>
      <c r="P144" s="216"/>
      <c r="Q144" s="216"/>
      <c r="R144" s="216"/>
      <c r="S144" s="216"/>
      <c r="T144" s="216"/>
      <c r="U144" s="217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8"/>
      <c r="O145" s="215" t="s">
        <v>43</v>
      </c>
      <c r="P145" s="216"/>
      <c r="Q145" s="216"/>
      <c r="R145" s="216"/>
      <c r="S145" s="216"/>
      <c r="T145" s="216"/>
      <c r="U145" s="217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6.5" customHeight="1" x14ac:dyDescent="0.25">
      <c r="A146" s="246" t="s">
        <v>222</v>
      </c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66"/>
      <c r="AA146" s="66"/>
    </row>
    <row r="147" spans="1:67" ht="14.25" customHeight="1" x14ac:dyDescent="0.25">
      <c r="A147" s="235" t="s">
        <v>207</v>
      </c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67"/>
      <c r="AA147" s="67"/>
    </row>
    <row r="148" spans="1:67" ht="16.5" customHeight="1" x14ac:dyDescent="0.25">
      <c r="A148" s="64" t="s">
        <v>223</v>
      </c>
      <c r="B148" s="64" t="s">
        <v>224</v>
      </c>
      <c r="C148" s="37">
        <v>4301071010</v>
      </c>
      <c r="D148" s="208">
        <v>4607111037701</v>
      </c>
      <c r="E148" s="208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85</v>
      </c>
      <c r="L148" s="39" t="s">
        <v>84</v>
      </c>
      <c r="M148" s="39"/>
      <c r="N148" s="38">
        <v>180</v>
      </c>
      <c r="O148" s="27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0"/>
      <c r="Q148" s="210"/>
      <c r="R148" s="210"/>
      <c r="S148" s="211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90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18"/>
      <c r="O149" s="215" t="s">
        <v>43</v>
      </c>
      <c r="P149" s="216"/>
      <c r="Q149" s="216"/>
      <c r="R149" s="216"/>
      <c r="S149" s="216"/>
      <c r="T149" s="216"/>
      <c r="U149" s="217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8"/>
      <c r="O150" s="215" t="s">
        <v>43</v>
      </c>
      <c r="P150" s="216"/>
      <c r="Q150" s="216"/>
      <c r="R150" s="216"/>
      <c r="S150" s="216"/>
      <c r="T150" s="216"/>
      <c r="U150" s="217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46" t="s">
        <v>225</v>
      </c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66"/>
      <c r="AA151" s="66"/>
    </row>
    <row r="152" spans="1:67" ht="14.25" customHeight="1" x14ac:dyDescent="0.25">
      <c r="A152" s="235" t="s">
        <v>81</v>
      </c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67"/>
      <c r="AA152" s="67"/>
    </row>
    <row r="153" spans="1:67" ht="16.5" customHeight="1" x14ac:dyDescent="0.25">
      <c r="A153" s="64" t="s">
        <v>226</v>
      </c>
      <c r="B153" s="64" t="s">
        <v>227</v>
      </c>
      <c r="C153" s="37">
        <v>4301071026</v>
      </c>
      <c r="D153" s="208">
        <v>4607111036384</v>
      </c>
      <c r="E153" s="208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280" t="s">
        <v>228</v>
      </c>
      <c r="P153" s="210"/>
      <c r="Q153" s="210"/>
      <c r="R153" s="210"/>
      <c r="S153" s="211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229</v>
      </c>
      <c r="B154" s="64" t="s">
        <v>230</v>
      </c>
      <c r="C154" s="37">
        <v>4301070956</v>
      </c>
      <c r="D154" s="208">
        <v>4640242180250</v>
      </c>
      <c r="E154" s="208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6" t="s">
        <v>231</v>
      </c>
      <c r="P154" s="210"/>
      <c r="Q154" s="210"/>
      <c r="R154" s="210"/>
      <c r="S154" s="211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232</v>
      </c>
      <c r="B155" s="64" t="s">
        <v>233</v>
      </c>
      <c r="C155" s="37">
        <v>4301071028</v>
      </c>
      <c r="D155" s="208">
        <v>4607111036216</v>
      </c>
      <c r="E155" s="208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85</v>
      </c>
      <c r="L155" s="39" t="s">
        <v>84</v>
      </c>
      <c r="M155" s="39"/>
      <c r="N155" s="38">
        <v>180</v>
      </c>
      <c r="O155" s="27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0"/>
      <c r="Q155" s="210"/>
      <c r="R155" s="210"/>
      <c r="S155" s="211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4301071027</v>
      </c>
      <c r="D156" s="208">
        <v>4607111036278</v>
      </c>
      <c r="E156" s="208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85</v>
      </c>
      <c r="L156" s="39" t="s">
        <v>84</v>
      </c>
      <c r="M156" s="39"/>
      <c r="N156" s="38">
        <v>180</v>
      </c>
      <c r="O156" s="278" t="s">
        <v>236</v>
      </c>
      <c r="P156" s="210"/>
      <c r="Q156" s="210"/>
      <c r="R156" s="210"/>
      <c r="S156" s="211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18"/>
      <c r="O157" s="215" t="s">
        <v>43</v>
      </c>
      <c r="P157" s="216"/>
      <c r="Q157" s="216"/>
      <c r="R157" s="216"/>
      <c r="S157" s="216"/>
      <c r="T157" s="216"/>
      <c r="U157" s="217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8"/>
      <c r="O158" s="215" t="s">
        <v>43</v>
      </c>
      <c r="P158" s="216"/>
      <c r="Q158" s="216"/>
      <c r="R158" s="216"/>
      <c r="S158" s="216"/>
      <c r="T158" s="216"/>
      <c r="U158" s="217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35" t="s">
        <v>237</v>
      </c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67"/>
      <c r="AA159" s="67"/>
    </row>
    <row r="160" spans="1:67" ht="27" customHeight="1" x14ac:dyDescent="0.25">
      <c r="A160" s="64" t="s">
        <v>238</v>
      </c>
      <c r="B160" s="64" t="s">
        <v>239</v>
      </c>
      <c r="C160" s="37">
        <v>4301080153</v>
      </c>
      <c r="D160" s="208">
        <v>4607111036827</v>
      </c>
      <c r="E160" s="208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85</v>
      </c>
      <c r="L160" s="39" t="s">
        <v>84</v>
      </c>
      <c r="M160" s="39"/>
      <c r="N160" s="38">
        <v>90</v>
      </c>
      <c r="O160" s="2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0"/>
      <c r="Q160" s="210"/>
      <c r="R160" s="210"/>
      <c r="S160" s="211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240</v>
      </c>
      <c r="B161" s="64" t="s">
        <v>241</v>
      </c>
      <c r="C161" s="37">
        <v>4301080154</v>
      </c>
      <c r="D161" s="208">
        <v>4607111036834</v>
      </c>
      <c r="E161" s="208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85</v>
      </c>
      <c r="L161" s="39" t="s">
        <v>84</v>
      </c>
      <c r="M161" s="39"/>
      <c r="N161" s="38">
        <v>90</v>
      </c>
      <c r="O161" s="2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0"/>
      <c r="Q161" s="210"/>
      <c r="R161" s="210"/>
      <c r="S161" s="211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18"/>
      <c r="O162" s="215" t="s">
        <v>43</v>
      </c>
      <c r="P162" s="216"/>
      <c r="Q162" s="216"/>
      <c r="R162" s="216"/>
      <c r="S162" s="216"/>
      <c r="T162" s="216"/>
      <c r="U162" s="217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8"/>
      <c r="O163" s="215" t="s">
        <v>43</v>
      </c>
      <c r="P163" s="216"/>
      <c r="Q163" s="216"/>
      <c r="R163" s="216"/>
      <c r="S163" s="216"/>
      <c r="T163" s="216"/>
      <c r="U163" s="217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48" t="s">
        <v>242</v>
      </c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55"/>
      <c r="AA164" s="55"/>
    </row>
    <row r="165" spans="1:67" ht="16.5" customHeight="1" x14ac:dyDescent="0.25">
      <c r="A165" s="246" t="s">
        <v>243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66"/>
      <c r="AA165" s="66"/>
    </row>
    <row r="166" spans="1:67" ht="14.25" customHeight="1" x14ac:dyDescent="0.25">
      <c r="A166" s="235" t="s">
        <v>87</v>
      </c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67"/>
      <c r="AA166" s="67"/>
    </row>
    <row r="167" spans="1:67" ht="16.5" customHeight="1" x14ac:dyDescent="0.25">
      <c r="A167" s="64" t="s">
        <v>244</v>
      </c>
      <c r="B167" s="64" t="s">
        <v>245</v>
      </c>
      <c r="C167" s="37">
        <v>4301132097</v>
      </c>
      <c r="D167" s="208">
        <v>4607111035721</v>
      </c>
      <c r="E167" s="208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91</v>
      </c>
      <c r="L167" s="39" t="s">
        <v>84</v>
      </c>
      <c r="M167" s="39"/>
      <c r="N167" s="38">
        <v>365</v>
      </c>
      <c r="O167" s="2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0"/>
      <c r="Q167" s="210"/>
      <c r="R167" s="210"/>
      <c r="S167" s="211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90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246</v>
      </c>
      <c r="B168" s="64" t="s">
        <v>247</v>
      </c>
      <c r="C168" s="37">
        <v>4301132100</v>
      </c>
      <c r="D168" s="208">
        <v>4607111035691</v>
      </c>
      <c r="E168" s="208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9"/>
      <c r="N168" s="38">
        <v>365</v>
      </c>
      <c r="O168" s="27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0"/>
      <c r="Q168" s="210"/>
      <c r="R168" s="210"/>
      <c r="S168" s="211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90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18"/>
      <c r="O169" s="215" t="s">
        <v>43</v>
      </c>
      <c r="P169" s="216"/>
      <c r="Q169" s="216"/>
      <c r="R169" s="216"/>
      <c r="S169" s="216"/>
      <c r="T169" s="216"/>
      <c r="U169" s="217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8"/>
      <c r="O170" s="215" t="s">
        <v>43</v>
      </c>
      <c r="P170" s="216"/>
      <c r="Q170" s="216"/>
      <c r="R170" s="216"/>
      <c r="S170" s="216"/>
      <c r="T170" s="216"/>
      <c r="U170" s="217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46" t="s">
        <v>248</v>
      </c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66"/>
      <c r="AA171" s="66"/>
    </row>
    <row r="172" spans="1:67" ht="14.25" customHeight="1" x14ac:dyDescent="0.25">
      <c r="A172" s="235" t="s">
        <v>248</v>
      </c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67"/>
      <c r="AA172" s="67"/>
    </row>
    <row r="173" spans="1:67" ht="27" customHeight="1" x14ac:dyDescent="0.25">
      <c r="A173" s="64" t="s">
        <v>249</v>
      </c>
      <c r="B173" s="64" t="s">
        <v>250</v>
      </c>
      <c r="C173" s="37">
        <v>4301133002</v>
      </c>
      <c r="D173" s="208">
        <v>4607111035783</v>
      </c>
      <c r="E173" s="208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213</v>
      </c>
      <c r="L173" s="39" t="s">
        <v>84</v>
      </c>
      <c r="M173" s="39"/>
      <c r="N173" s="38">
        <v>180</v>
      </c>
      <c r="O173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0"/>
      <c r="Q173" s="210"/>
      <c r="R173" s="210"/>
      <c r="S173" s="211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90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18"/>
      <c r="O174" s="215" t="s">
        <v>43</v>
      </c>
      <c r="P174" s="216"/>
      <c r="Q174" s="216"/>
      <c r="R174" s="216"/>
      <c r="S174" s="216"/>
      <c r="T174" s="216"/>
      <c r="U174" s="217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8"/>
      <c r="O175" s="215" t="s">
        <v>43</v>
      </c>
      <c r="P175" s="216"/>
      <c r="Q175" s="216"/>
      <c r="R175" s="216"/>
      <c r="S175" s="216"/>
      <c r="T175" s="216"/>
      <c r="U175" s="217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46" t="s">
        <v>242</v>
      </c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66"/>
      <c r="AA176" s="66"/>
    </row>
    <row r="177" spans="1:67" ht="14.25" customHeight="1" x14ac:dyDescent="0.25">
      <c r="A177" s="235" t="s">
        <v>251</v>
      </c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67"/>
      <c r="AA177" s="67"/>
    </row>
    <row r="178" spans="1:67" ht="27" customHeight="1" x14ac:dyDescent="0.25">
      <c r="A178" s="64" t="s">
        <v>252</v>
      </c>
      <c r="B178" s="64" t="s">
        <v>253</v>
      </c>
      <c r="C178" s="37">
        <v>4301051319</v>
      </c>
      <c r="D178" s="208">
        <v>4680115881204</v>
      </c>
      <c r="E178" s="208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85</v>
      </c>
      <c r="L178" s="39" t="s">
        <v>255</v>
      </c>
      <c r="M178" s="39"/>
      <c r="N178" s="38">
        <v>365</v>
      </c>
      <c r="O178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0"/>
      <c r="Q178" s="210"/>
      <c r="R178" s="210"/>
      <c r="S178" s="211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254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18"/>
      <c r="O179" s="215" t="s">
        <v>43</v>
      </c>
      <c r="P179" s="216"/>
      <c r="Q179" s="216"/>
      <c r="R179" s="216"/>
      <c r="S179" s="216"/>
      <c r="T179" s="216"/>
      <c r="U179" s="217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8"/>
      <c r="O180" s="215" t="s">
        <v>43</v>
      </c>
      <c r="P180" s="216"/>
      <c r="Q180" s="216"/>
      <c r="R180" s="216"/>
      <c r="S180" s="216"/>
      <c r="T180" s="216"/>
      <c r="U180" s="217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46" t="s">
        <v>256</v>
      </c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66"/>
      <c r="AA181" s="66"/>
    </row>
    <row r="182" spans="1:67" ht="14.25" customHeight="1" x14ac:dyDescent="0.25">
      <c r="A182" s="235" t="s">
        <v>87</v>
      </c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67"/>
      <c r="AA182" s="67"/>
    </row>
    <row r="183" spans="1:67" ht="27" customHeight="1" x14ac:dyDescent="0.25">
      <c r="A183" s="64" t="s">
        <v>257</v>
      </c>
      <c r="B183" s="64" t="s">
        <v>258</v>
      </c>
      <c r="C183" s="37">
        <v>4301132079</v>
      </c>
      <c r="D183" s="208">
        <v>4607111038487</v>
      </c>
      <c r="E183" s="208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91</v>
      </c>
      <c r="L183" s="39" t="s">
        <v>84</v>
      </c>
      <c r="M183" s="39"/>
      <c r="N183" s="38">
        <v>180</v>
      </c>
      <c r="O183" s="27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0"/>
      <c r="Q183" s="210"/>
      <c r="R183" s="210"/>
      <c r="S183" s="211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90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18"/>
      <c r="O184" s="215" t="s">
        <v>43</v>
      </c>
      <c r="P184" s="216"/>
      <c r="Q184" s="216"/>
      <c r="R184" s="216"/>
      <c r="S184" s="216"/>
      <c r="T184" s="216"/>
      <c r="U184" s="217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8"/>
      <c r="O185" s="215" t="s">
        <v>43</v>
      </c>
      <c r="P185" s="216"/>
      <c r="Q185" s="216"/>
      <c r="R185" s="216"/>
      <c r="S185" s="216"/>
      <c r="T185" s="216"/>
      <c r="U185" s="217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48" t="s">
        <v>259</v>
      </c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55"/>
      <c r="AA186" s="55"/>
    </row>
    <row r="187" spans="1:67" ht="16.5" customHeight="1" x14ac:dyDescent="0.25">
      <c r="A187" s="246" t="s">
        <v>260</v>
      </c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66"/>
      <c r="AA187" s="66"/>
    </row>
    <row r="188" spans="1:67" ht="14.25" customHeight="1" x14ac:dyDescent="0.25">
      <c r="A188" s="235" t="s">
        <v>81</v>
      </c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67"/>
      <c r="AA188" s="67"/>
    </row>
    <row r="189" spans="1:67" ht="16.5" customHeight="1" x14ac:dyDescent="0.25">
      <c r="A189" s="64" t="s">
        <v>261</v>
      </c>
      <c r="B189" s="64" t="s">
        <v>262</v>
      </c>
      <c r="C189" s="37">
        <v>4301070913</v>
      </c>
      <c r="D189" s="208">
        <v>4607111036957</v>
      </c>
      <c r="E189" s="208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85</v>
      </c>
      <c r="L189" s="39" t="s">
        <v>84</v>
      </c>
      <c r="M189" s="39"/>
      <c r="N189" s="38">
        <v>180</v>
      </c>
      <c r="O189" s="26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0"/>
      <c r="Q189" s="210"/>
      <c r="R189" s="210"/>
      <c r="S189" s="211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18"/>
      <c r="O190" s="215" t="s">
        <v>43</v>
      </c>
      <c r="P190" s="216"/>
      <c r="Q190" s="216"/>
      <c r="R190" s="216"/>
      <c r="S190" s="216"/>
      <c r="T190" s="216"/>
      <c r="U190" s="217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8"/>
      <c r="O191" s="215" t="s">
        <v>43</v>
      </c>
      <c r="P191" s="216"/>
      <c r="Q191" s="216"/>
      <c r="R191" s="216"/>
      <c r="S191" s="216"/>
      <c r="T191" s="216"/>
      <c r="U191" s="217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46" t="s">
        <v>263</v>
      </c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66"/>
      <c r="AA192" s="66"/>
    </row>
    <row r="193" spans="1:67" ht="14.25" customHeight="1" x14ac:dyDescent="0.25">
      <c r="A193" s="235" t="s">
        <v>81</v>
      </c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67"/>
      <c r="AA193" s="67"/>
    </row>
    <row r="194" spans="1:67" ht="16.5" customHeight="1" x14ac:dyDescent="0.25">
      <c r="A194" s="64" t="s">
        <v>264</v>
      </c>
      <c r="B194" s="64" t="s">
        <v>265</v>
      </c>
      <c r="C194" s="37">
        <v>4301070948</v>
      </c>
      <c r="D194" s="208">
        <v>4607111037022</v>
      </c>
      <c r="E194" s="208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10"/>
      <c r="Q194" s="210"/>
      <c r="R194" s="210"/>
      <c r="S194" s="211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266</v>
      </c>
      <c r="B195" s="64" t="s">
        <v>267</v>
      </c>
      <c r="C195" s="37">
        <v>4301070990</v>
      </c>
      <c r="D195" s="208">
        <v>4607111038494</v>
      </c>
      <c r="E195" s="208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10"/>
      <c r="Q195" s="210"/>
      <c r="R195" s="210"/>
      <c r="S195" s="211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4301070966</v>
      </c>
      <c r="D196" s="208">
        <v>4607111038135</v>
      </c>
      <c r="E196" s="208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10"/>
      <c r="Q196" s="210"/>
      <c r="R196" s="210"/>
      <c r="S196" s="211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18"/>
      <c r="O197" s="215" t="s">
        <v>43</v>
      </c>
      <c r="P197" s="216"/>
      <c r="Q197" s="216"/>
      <c r="R197" s="216"/>
      <c r="S197" s="216"/>
      <c r="T197" s="216"/>
      <c r="U197" s="217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8"/>
      <c r="O198" s="215" t="s">
        <v>43</v>
      </c>
      <c r="P198" s="216"/>
      <c r="Q198" s="216"/>
      <c r="R198" s="216"/>
      <c r="S198" s="216"/>
      <c r="T198" s="216"/>
      <c r="U198" s="217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67" ht="16.5" customHeight="1" x14ac:dyDescent="0.25">
      <c r="A199" s="246" t="s">
        <v>270</v>
      </c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66"/>
      <c r="AA199" s="66"/>
    </row>
    <row r="200" spans="1:67" ht="14.25" customHeight="1" x14ac:dyDescent="0.25">
      <c r="A200" s="235" t="s">
        <v>81</v>
      </c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67"/>
      <c r="AA200" s="67"/>
    </row>
    <row r="201" spans="1:67" ht="27" customHeight="1" x14ac:dyDescent="0.25">
      <c r="A201" s="64" t="s">
        <v>271</v>
      </c>
      <c r="B201" s="64" t="s">
        <v>272</v>
      </c>
      <c r="C201" s="37">
        <v>4301070996</v>
      </c>
      <c r="D201" s="208">
        <v>4607111038654</v>
      </c>
      <c r="E201" s="208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10"/>
      <c r="Q201" s="210"/>
      <c r="R201" s="210"/>
      <c r="S201" s="211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18">IFERROR(IF(W201="","",W201),"")</f>
        <v>0</v>
      </c>
      <c r="Y201" s="42">
        <f t="shared" ref="Y201:Y206" si="19">IFERROR(IF(W201="","",W201*0.0155),"")</f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ref="BL201:BL206" si="20">IFERROR(W201*I201,"0")</f>
        <v>0</v>
      </c>
      <c r="BM201" s="83">
        <f t="shared" ref="BM201:BM206" si="21">IFERROR(X201*I201,"0")</f>
        <v>0</v>
      </c>
      <c r="BN201" s="83">
        <f t="shared" ref="BN201:BN206" si="22">IFERROR(W201/J201,"0")</f>
        <v>0</v>
      </c>
      <c r="BO201" s="83">
        <f t="shared" ref="BO201:BO206" si="23">IFERROR(X201/J201,"0")</f>
        <v>0</v>
      </c>
    </row>
    <row r="202" spans="1:67" ht="27" customHeight="1" x14ac:dyDescent="0.25">
      <c r="A202" s="64" t="s">
        <v>273</v>
      </c>
      <c r="B202" s="64" t="s">
        <v>274</v>
      </c>
      <c r="C202" s="37">
        <v>4301070997</v>
      </c>
      <c r="D202" s="208">
        <v>4607111038586</v>
      </c>
      <c r="E202" s="208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10"/>
      <c r="Q202" s="210"/>
      <c r="R202" s="210"/>
      <c r="S202" s="211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4301070962</v>
      </c>
      <c r="D203" s="208">
        <v>4607111038609</v>
      </c>
      <c r="E203" s="208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10"/>
      <c r="Q203" s="210"/>
      <c r="R203" s="210"/>
      <c r="S203" s="211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4301070963</v>
      </c>
      <c r="D204" s="208">
        <v>4607111038630</v>
      </c>
      <c r="E204" s="208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10"/>
      <c r="Q204" s="210"/>
      <c r="R204" s="210"/>
      <c r="S204" s="211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4301070959</v>
      </c>
      <c r="D205" s="208">
        <v>4607111038616</v>
      </c>
      <c r="E205" s="208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10"/>
      <c r="Q205" s="210"/>
      <c r="R205" s="210"/>
      <c r="S205" s="211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4301070960</v>
      </c>
      <c r="D206" s="208">
        <v>4607111038623</v>
      </c>
      <c r="E206" s="208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2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10"/>
      <c r="Q206" s="210"/>
      <c r="R206" s="210"/>
      <c r="S206" s="211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x14ac:dyDescent="0.2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18"/>
      <c r="O207" s="215" t="s">
        <v>43</v>
      </c>
      <c r="P207" s="216"/>
      <c r="Q207" s="216"/>
      <c r="R207" s="216"/>
      <c r="S207" s="216"/>
      <c r="T207" s="216"/>
      <c r="U207" s="217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8"/>
      <c r="O208" s="215" t="s">
        <v>43</v>
      </c>
      <c r="P208" s="216"/>
      <c r="Q208" s="216"/>
      <c r="R208" s="216"/>
      <c r="S208" s="216"/>
      <c r="T208" s="216"/>
      <c r="U208" s="217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67" ht="16.5" customHeight="1" x14ac:dyDescent="0.25">
      <c r="A209" s="246" t="s">
        <v>283</v>
      </c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66"/>
      <c r="AA209" s="66"/>
    </row>
    <row r="210" spans="1:67" ht="14.25" customHeight="1" x14ac:dyDescent="0.25">
      <c r="A210" s="235" t="s">
        <v>81</v>
      </c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67"/>
      <c r="AA210" s="67"/>
    </row>
    <row r="211" spans="1:67" ht="27" customHeight="1" x14ac:dyDescent="0.25">
      <c r="A211" s="64" t="s">
        <v>284</v>
      </c>
      <c r="B211" s="64" t="s">
        <v>285</v>
      </c>
      <c r="C211" s="37">
        <v>4301070915</v>
      </c>
      <c r="D211" s="208">
        <v>4607111035882</v>
      </c>
      <c r="E211" s="208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5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10"/>
      <c r="Q211" s="210"/>
      <c r="R211" s="210"/>
      <c r="S211" s="211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286</v>
      </c>
      <c r="B212" s="64" t="s">
        <v>287</v>
      </c>
      <c r="C212" s="37">
        <v>4301070921</v>
      </c>
      <c r="D212" s="208">
        <v>4607111035905</v>
      </c>
      <c r="E212" s="208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10"/>
      <c r="Q212" s="210"/>
      <c r="R212" s="210"/>
      <c r="S212" s="211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4301070917</v>
      </c>
      <c r="D213" s="208">
        <v>4607111035912</v>
      </c>
      <c r="E213" s="208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10"/>
      <c r="Q213" s="210"/>
      <c r="R213" s="210"/>
      <c r="S213" s="211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4301070920</v>
      </c>
      <c r="D214" s="208">
        <v>4607111035929</v>
      </c>
      <c r="E214" s="208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10"/>
      <c r="Q214" s="210"/>
      <c r="R214" s="210"/>
      <c r="S214" s="211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x14ac:dyDescent="0.2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18"/>
      <c r="O215" s="215" t="s">
        <v>43</v>
      </c>
      <c r="P215" s="216"/>
      <c r="Q215" s="216"/>
      <c r="R215" s="216"/>
      <c r="S215" s="216"/>
      <c r="T215" s="216"/>
      <c r="U215" s="217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8"/>
      <c r="O216" s="215" t="s">
        <v>43</v>
      </c>
      <c r="P216" s="216"/>
      <c r="Q216" s="216"/>
      <c r="R216" s="216"/>
      <c r="S216" s="216"/>
      <c r="T216" s="216"/>
      <c r="U216" s="217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67" ht="16.5" customHeight="1" x14ac:dyDescent="0.25">
      <c r="A217" s="246" t="s">
        <v>292</v>
      </c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66"/>
      <c r="AA217" s="66"/>
    </row>
    <row r="218" spans="1:67" ht="14.25" customHeight="1" x14ac:dyDescent="0.25">
      <c r="A218" s="235" t="s">
        <v>251</v>
      </c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67"/>
      <c r="AA218" s="67"/>
    </row>
    <row r="219" spans="1:67" ht="27" customHeight="1" x14ac:dyDescent="0.25">
      <c r="A219" s="64" t="s">
        <v>293</v>
      </c>
      <c r="B219" s="64" t="s">
        <v>294</v>
      </c>
      <c r="C219" s="37">
        <v>4301051320</v>
      </c>
      <c r="D219" s="208">
        <v>4680115881334</v>
      </c>
      <c r="E219" s="208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85</v>
      </c>
      <c r="L219" s="39" t="s">
        <v>255</v>
      </c>
      <c r="M219" s="39"/>
      <c r="N219" s="38">
        <v>365</v>
      </c>
      <c r="O219" s="2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10"/>
      <c r="Q219" s="210"/>
      <c r="R219" s="210"/>
      <c r="S219" s="211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83"/>
      <c r="BB219" s="162" t="s">
        <v>254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18"/>
      <c r="O220" s="215" t="s">
        <v>43</v>
      </c>
      <c r="P220" s="216"/>
      <c r="Q220" s="216"/>
      <c r="R220" s="216"/>
      <c r="S220" s="216"/>
      <c r="T220" s="216"/>
      <c r="U220" s="217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8"/>
      <c r="O221" s="215" t="s">
        <v>43</v>
      </c>
      <c r="P221" s="216"/>
      <c r="Q221" s="216"/>
      <c r="R221" s="216"/>
      <c r="S221" s="216"/>
      <c r="T221" s="216"/>
      <c r="U221" s="217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67" ht="16.5" customHeight="1" x14ac:dyDescent="0.25">
      <c r="A222" s="246" t="s">
        <v>295</v>
      </c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66"/>
      <c r="AA222" s="66"/>
    </row>
    <row r="223" spans="1:67" ht="14.25" customHeight="1" x14ac:dyDescent="0.25">
      <c r="A223" s="235" t="s">
        <v>81</v>
      </c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67"/>
      <c r="AA223" s="67"/>
    </row>
    <row r="224" spans="1:67" ht="16.5" customHeight="1" x14ac:dyDescent="0.25">
      <c r="A224" s="64" t="s">
        <v>296</v>
      </c>
      <c r="B224" s="64" t="s">
        <v>297</v>
      </c>
      <c r="C224" s="37">
        <v>4301071033</v>
      </c>
      <c r="D224" s="208">
        <v>4607111035332</v>
      </c>
      <c r="E224" s="208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252" t="s">
        <v>298</v>
      </c>
      <c r="P224" s="210"/>
      <c r="Q224" s="210"/>
      <c r="R224" s="210"/>
      <c r="S224" s="211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16.5" customHeight="1" x14ac:dyDescent="0.25">
      <c r="A225" s="64" t="s">
        <v>299</v>
      </c>
      <c r="B225" s="64" t="s">
        <v>300</v>
      </c>
      <c r="C225" s="37">
        <v>4301071000</v>
      </c>
      <c r="D225" s="208">
        <v>4607111038708</v>
      </c>
      <c r="E225" s="208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10"/>
      <c r="Q225" s="210"/>
      <c r="R225" s="210"/>
      <c r="S225" s="211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18"/>
      <c r="O226" s="215" t="s">
        <v>43</v>
      </c>
      <c r="P226" s="216"/>
      <c r="Q226" s="216"/>
      <c r="R226" s="216"/>
      <c r="S226" s="216"/>
      <c r="T226" s="216"/>
      <c r="U226" s="217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8"/>
      <c r="O227" s="215" t="s">
        <v>43</v>
      </c>
      <c r="P227" s="216"/>
      <c r="Q227" s="216"/>
      <c r="R227" s="216"/>
      <c r="S227" s="216"/>
      <c r="T227" s="216"/>
      <c r="U227" s="217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67" ht="27.75" customHeight="1" x14ac:dyDescent="0.2">
      <c r="A228" s="248" t="s">
        <v>301</v>
      </c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55"/>
      <c r="AA228" s="55"/>
    </row>
    <row r="229" spans="1:67" ht="16.5" customHeight="1" x14ac:dyDescent="0.25">
      <c r="A229" s="246" t="s">
        <v>302</v>
      </c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66"/>
      <c r="AA229" s="66"/>
    </row>
    <row r="230" spans="1:67" ht="14.25" customHeight="1" x14ac:dyDescent="0.25">
      <c r="A230" s="235" t="s">
        <v>81</v>
      </c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67"/>
      <c r="AA230" s="67"/>
    </row>
    <row r="231" spans="1:67" ht="27" customHeight="1" x14ac:dyDescent="0.25">
      <c r="A231" s="64" t="s">
        <v>303</v>
      </c>
      <c r="B231" s="64" t="s">
        <v>304</v>
      </c>
      <c r="C231" s="37">
        <v>4301071029</v>
      </c>
      <c r="D231" s="208">
        <v>4607111035899</v>
      </c>
      <c r="E231" s="208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85</v>
      </c>
      <c r="L231" s="39" t="s">
        <v>84</v>
      </c>
      <c r="M231" s="39"/>
      <c r="N231" s="38">
        <v>180</v>
      </c>
      <c r="O231" s="250" t="s">
        <v>305</v>
      </c>
      <c r="P231" s="210"/>
      <c r="Q231" s="210"/>
      <c r="R231" s="210"/>
      <c r="S231" s="211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65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18"/>
      <c r="O232" s="215" t="s">
        <v>43</v>
      </c>
      <c r="P232" s="216"/>
      <c r="Q232" s="216"/>
      <c r="R232" s="216"/>
      <c r="S232" s="216"/>
      <c r="T232" s="216"/>
      <c r="U232" s="217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8"/>
      <c r="O233" s="215" t="s">
        <v>43</v>
      </c>
      <c r="P233" s="216"/>
      <c r="Q233" s="216"/>
      <c r="R233" s="216"/>
      <c r="S233" s="216"/>
      <c r="T233" s="216"/>
      <c r="U233" s="217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46" t="s">
        <v>306</v>
      </c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66"/>
      <c r="AA234" s="66"/>
    </row>
    <row r="235" spans="1:67" ht="14.25" customHeight="1" x14ac:dyDescent="0.25">
      <c r="A235" s="235" t="s">
        <v>81</v>
      </c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67"/>
      <c r="AA235" s="67"/>
    </row>
    <row r="236" spans="1:67" ht="27" customHeight="1" x14ac:dyDescent="0.25">
      <c r="A236" s="64" t="s">
        <v>307</v>
      </c>
      <c r="B236" s="64" t="s">
        <v>308</v>
      </c>
      <c r="C236" s="37">
        <v>4301070870</v>
      </c>
      <c r="D236" s="208">
        <v>4607111036711</v>
      </c>
      <c r="E236" s="208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85</v>
      </c>
      <c r="L236" s="39" t="s">
        <v>84</v>
      </c>
      <c r="M236" s="39"/>
      <c r="N236" s="38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10"/>
      <c r="Q236" s="210"/>
      <c r="R236" s="210"/>
      <c r="S236" s="211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27" customHeight="1" x14ac:dyDescent="0.25">
      <c r="A237" s="64" t="s">
        <v>309</v>
      </c>
      <c r="B237" s="64" t="s">
        <v>310</v>
      </c>
      <c r="C237" s="37">
        <v>4301070991</v>
      </c>
      <c r="D237" s="208">
        <v>4607111038180</v>
      </c>
      <c r="E237" s="208"/>
      <c r="F237" s="63">
        <v>0.4</v>
      </c>
      <c r="G237" s="38">
        <v>16</v>
      </c>
      <c r="H237" s="63">
        <v>6.4</v>
      </c>
      <c r="I237" s="63">
        <v>6.71</v>
      </c>
      <c r="J237" s="38">
        <v>84</v>
      </c>
      <c r="K237" s="38" t="s">
        <v>85</v>
      </c>
      <c r="L237" s="39" t="s">
        <v>84</v>
      </c>
      <c r="M237" s="39"/>
      <c r="N237" s="38">
        <v>180</v>
      </c>
      <c r="O237" s="247" t="s">
        <v>311</v>
      </c>
      <c r="P237" s="210"/>
      <c r="Q237" s="210"/>
      <c r="R237" s="210"/>
      <c r="S237" s="211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18"/>
      <c r="O238" s="215" t="s">
        <v>43</v>
      </c>
      <c r="P238" s="216"/>
      <c r="Q238" s="216"/>
      <c r="R238" s="216"/>
      <c r="S238" s="216"/>
      <c r="T238" s="216"/>
      <c r="U238" s="217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8"/>
      <c r="O239" s="215" t="s">
        <v>43</v>
      </c>
      <c r="P239" s="216"/>
      <c r="Q239" s="216"/>
      <c r="R239" s="216"/>
      <c r="S239" s="216"/>
      <c r="T239" s="216"/>
      <c r="U239" s="217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48" t="s">
        <v>312</v>
      </c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55"/>
      <c r="AA240" s="55"/>
    </row>
    <row r="241" spans="1:67" ht="16.5" customHeight="1" x14ac:dyDescent="0.25">
      <c r="A241" s="246" t="s">
        <v>312</v>
      </c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66"/>
      <c r="AA241" s="66"/>
    </row>
    <row r="242" spans="1:67" ht="14.25" customHeight="1" x14ac:dyDescent="0.25">
      <c r="A242" s="235" t="s">
        <v>81</v>
      </c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67"/>
      <c r="AA242" s="67"/>
    </row>
    <row r="243" spans="1:67" ht="27" customHeight="1" x14ac:dyDescent="0.25">
      <c r="A243" s="64" t="s">
        <v>313</v>
      </c>
      <c r="B243" s="64" t="s">
        <v>314</v>
      </c>
      <c r="C243" s="37">
        <v>4301071014</v>
      </c>
      <c r="D243" s="208">
        <v>4640242181264</v>
      </c>
      <c r="E243" s="208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85</v>
      </c>
      <c r="L243" s="39" t="s">
        <v>84</v>
      </c>
      <c r="M243" s="39"/>
      <c r="N243" s="38">
        <v>180</v>
      </c>
      <c r="O243" s="249" t="s">
        <v>315</v>
      </c>
      <c r="P243" s="210"/>
      <c r="Q243" s="210"/>
      <c r="R243" s="210"/>
      <c r="S243" s="211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316</v>
      </c>
      <c r="B244" s="64" t="s">
        <v>317</v>
      </c>
      <c r="C244" s="37">
        <v>4301071021</v>
      </c>
      <c r="D244" s="208">
        <v>4640242181325</v>
      </c>
      <c r="E244" s="208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244" t="s">
        <v>318</v>
      </c>
      <c r="P244" s="210"/>
      <c r="Q244" s="210"/>
      <c r="R244" s="210"/>
      <c r="S244" s="211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319</v>
      </c>
      <c r="B245" s="64" t="s">
        <v>320</v>
      </c>
      <c r="C245" s="37">
        <v>4301070993</v>
      </c>
      <c r="D245" s="208">
        <v>4640242180670</v>
      </c>
      <c r="E245" s="208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245" t="s">
        <v>321</v>
      </c>
      <c r="P245" s="210"/>
      <c r="Q245" s="210"/>
      <c r="R245" s="210"/>
      <c r="S245" s="211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8"/>
      <c r="O246" s="215" t="s">
        <v>43</v>
      </c>
      <c r="P246" s="216"/>
      <c r="Q246" s="216"/>
      <c r="R246" s="216"/>
      <c r="S246" s="216"/>
      <c r="T246" s="216"/>
      <c r="U246" s="217"/>
      <c r="V246" s="43" t="s">
        <v>42</v>
      </c>
      <c r="W246" s="44">
        <f>IFERROR(SUM(W243:W245),"0")</f>
        <v>0</v>
      </c>
      <c r="X246" s="44">
        <f>IFERROR(SUM(X243:X245),"0")</f>
        <v>0</v>
      </c>
      <c r="Y246" s="44">
        <f>IFERROR(IF(Y243="",0,Y243),"0")+IFERROR(IF(Y244="",0,Y244),"0")+IFERROR(IF(Y245="",0,Y245),"0")</f>
        <v>0</v>
      </c>
      <c r="Z246" s="68"/>
      <c r="AA246" s="68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8"/>
      <c r="O247" s="215" t="s">
        <v>43</v>
      </c>
      <c r="P247" s="216"/>
      <c r="Q247" s="216"/>
      <c r="R247" s="216"/>
      <c r="S247" s="216"/>
      <c r="T247" s="216"/>
      <c r="U247" s="217"/>
      <c r="V247" s="43" t="s">
        <v>0</v>
      </c>
      <c r="W247" s="44">
        <f>IFERROR(SUMPRODUCT(W243:W245*H243:H245),"0")</f>
        <v>0</v>
      </c>
      <c r="X247" s="44">
        <f>IFERROR(SUMPRODUCT(X243:X245*H243:H245),"0")</f>
        <v>0</v>
      </c>
      <c r="Y247" s="43"/>
      <c r="Z247" s="68"/>
      <c r="AA247" s="68"/>
    </row>
    <row r="248" spans="1:67" ht="16.5" customHeight="1" x14ac:dyDescent="0.25">
      <c r="A248" s="246" t="s">
        <v>322</v>
      </c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66"/>
      <c r="AA248" s="66"/>
    </row>
    <row r="249" spans="1:67" ht="14.25" customHeight="1" x14ac:dyDescent="0.25">
      <c r="A249" s="235" t="s">
        <v>149</v>
      </c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67"/>
      <c r="AA249" s="67"/>
    </row>
    <row r="250" spans="1:67" ht="27" customHeight="1" x14ac:dyDescent="0.25">
      <c r="A250" s="64" t="s">
        <v>323</v>
      </c>
      <c r="B250" s="64" t="s">
        <v>324</v>
      </c>
      <c r="C250" s="37">
        <v>4301131019</v>
      </c>
      <c r="D250" s="208">
        <v>4640242180427</v>
      </c>
      <c r="E250" s="208"/>
      <c r="F250" s="63">
        <v>1.8</v>
      </c>
      <c r="G250" s="38">
        <v>1</v>
      </c>
      <c r="H250" s="63">
        <v>1.8</v>
      </c>
      <c r="I250" s="63">
        <v>1.915</v>
      </c>
      <c r="J250" s="38">
        <v>234</v>
      </c>
      <c r="K250" s="38" t="s">
        <v>141</v>
      </c>
      <c r="L250" s="39" t="s">
        <v>84</v>
      </c>
      <c r="M250" s="39"/>
      <c r="N250" s="38">
        <v>180</v>
      </c>
      <c r="O250" s="241" t="s">
        <v>325</v>
      </c>
      <c r="P250" s="210"/>
      <c r="Q250" s="210"/>
      <c r="R250" s="210"/>
      <c r="S250" s="211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IFERROR(IF(W250="","",W250*0.00502),"")</f>
        <v>0</v>
      </c>
      <c r="Z250" s="69" t="s">
        <v>49</v>
      </c>
      <c r="AA250" s="70" t="s">
        <v>49</v>
      </c>
      <c r="AE250" s="83"/>
      <c r="BB250" s="171" t="s">
        <v>90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18"/>
      <c r="O251" s="215" t="s">
        <v>43</v>
      </c>
      <c r="P251" s="216"/>
      <c r="Q251" s="216"/>
      <c r="R251" s="216"/>
      <c r="S251" s="216"/>
      <c r="T251" s="216"/>
      <c r="U251" s="217"/>
      <c r="V251" s="43" t="s">
        <v>42</v>
      </c>
      <c r="W251" s="44">
        <f>IFERROR(SUM(W250:W250),"0")</f>
        <v>0</v>
      </c>
      <c r="X251" s="44">
        <f>IFERROR(SUM(X250:X250),"0")</f>
        <v>0</v>
      </c>
      <c r="Y251" s="44">
        <f>IFERROR(IF(Y250="",0,Y250),"0")</f>
        <v>0</v>
      </c>
      <c r="Z251" s="68"/>
      <c r="AA251" s="68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8"/>
      <c r="O252" s="215" t="s">
        <v>43</v>
      </c>
      <c r="P252" s="216"/>
      <c r="Q252" s="216"/>
      <c r="R252" s="216"/>
      <c r="S252" s="216"/>
      <c r="T252" s="216"/>
      <c r="U252" s="217"/>
      <c r="V252" s="43" t="s">
        <v>0</v>
      </c>
      <c r="W252" s="44">
        <f>IFERROR(SUMPRODUCT(W250:W250*H250:H250),"0")</f>
        <v>0</v>
      </c>
      <c r="X252" s="44">
        <f>IFERROR(SUMPRODUCT(X250:X250*H250:H250),"0")</f>
        <v>0</v>
      </c>
      <c r="Y252" s="43"/>
      <c r="Z252" s="68"/>
      <c r="AA252" s="68"/>
    </row>
    <row r="253" spans="1:67" ht="14.25" customHeight="1" x14ac:dyDescent="0.25">
      <c r="A253" s="235" t="s">
        <v>87</v>
      </c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67"/>
      <c r="AA253" s="67"/>
    </row>
    <row r="254" spans="1:67" ht="27" customHeight="1" x14ac:dyDescent="0.25">
      <c r="A254" s="64" t="s">
        <v>326</v>
      </c>
      <c r="B254" s="64" t="s">
        <v>327</v>
      </c>
      <c r="C254" s="37">
        <v>4301132080</v>
      </c>
      <c r="D254" s="208">
        <v>4640242180397</v>
      </c>
      <c r="E254" s="208"/>
      <c r="F254" s="63">
        <v>1</v>
      </c>
      <c r="G254" s="38">
        <v>6</v>
      </c>
      <c r="H254" s="63">
        <v>6</v>
      </c>
      <c r="I254" s="63">
        <v>6.26</v>
      </c>
      <c r="J254" s="38">
        <v>84</v>
      </c>
      <c r="K254" s="38" t="s">
        <v>85</v>
      </c>
      <c r="L254" s="39" t="s">
        <v>84</v>
      </c>
      <c r="M254" s="39"/>
      <c r="N254" s="38">
        <v>180</v>
      </c>
      <c r="O254" s="242" t="s">
        <v>328</v>
      </c>
      <c r="P254" s="210"/>
      <c r="Q254" s="210"/>
      <c r="R254" s="210"/>
      <c r="S254" s="211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2" t="s">
        <v>90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ht="27" customHeight="1" x14ac:dyDescent="0.25">
      <c r="A255" s="64" t="s">
        <v>329</v>
      </c>
      <c r="B255" s="64" t="s">
        <v>330</v>
      </c>
      <c r="C255" s="37">
        <v>4301132104</v>
      </c>
      <c r="D255" s="208">
        <v>4640242181219</v>
      </c>
      <c r="E255" s="208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141</v>
      </c>
      <c r="L255" s="39" t="s">
        <v>84</v>
      </c>
      <c r="M255" s="39"/>
      <c r="N255" s="38">
        <v>180</v>
      </c>
      <c r="O255" s="243" t="s">
        <v>331</v>
      </c>
      <c r="P255" s="210"/>
      <c r="Q255" s="210"/>
      <c r="R255" s="210"/>
      <c r="S255" s="211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IFERROR(IF(W255="","",W255*0.00502),"")</f>
        <v>0</v>
      </c>
      <c r="Z255" s="69" t="s">
        <v>49</v>
      </c>
      <c r="AA255" s="70" t="s">
        <v>49</v>
      </c>
      <c r="AE255" s="83"/>
      <c r="BB255" s="173" t="s">
        <v>90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18"/>
      <c r="O256" s="215" t="s">
        <v>43</v>
      </c>
      <c r="P256" s="216"/>
      <c r="Q256" s="216"/>
      <c r="R256" s="216"/>
      <c r="S256" s="216"/>
      <c r="T256" s="216"/>
      <c r="U256" s="217"/>
      <c r="V256" s="43" t="s">
        <v>42</v>
      </c>
      <c r="W256" s="44">
        <f>IFERROR(SUM(W254:W255),"0")</f>
        <v>0</v>
      </c>
      <c r="X256" s="44">
        <f>IFERROR(SUM(X254:X255),"0")</f>
        <v>0</v>
      </c>
      <c r="Y256" s="44">
        <f>IFERROR(IF(Y254="",0,Y254),"0")+IFERROR(IF(Y255="",0,Y255),"0")</f>
        <v>0</v>
      </c>
      <c r="Z256" s="68"/>
      <c r="AA256" s="68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8"/>
      <c r="O257" s="215" t="s">
        <v>43</v>
      </c>
      <c r="P257" s="216"/>
      <c r="Q257" s="216"/>
      <c r="R257" s="216"/>
      <c r="S257" s="216"/>
      <c r="T257" s="216"/>
      <c r="U257" s="217"/>
      <c r="V257" s="43" t="s">
        <v>0</v>
      </c>
      <c r="W257" s="44">
        <f>IFERROR(SUMPRODUCT(W254:W255*H254:H255),"0")</f>
        <v>0</v>
      </c>
      <c r="X257" s="44">
        <f>IFERROR(SUMPRODUCT(X254:X255*H254:H255),"0")</f>
        <v>0</v>
      </c>
      <c r="Y257" s="43"/>
      <c r="Z257" s="68"/>
      <c r="AA257" s="68"/>
    </row>
    <row r="258" spans="1:67" ht="14.25" customHeight="1" x14ac:dyDescent="0.25">
      <c r="A258" s="235" t="s">
        <v>167</v>
      </c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67"/>
      <c r="AA258" s="67"/>
    </row>
    <row r="259" spans="1:67" ht="27" customHeight="1" x14ac:dyDescent="0.25">
      <c r="A259" s="64" t="s">
        <v>332</v>
      </c>
      <c r="B259" s="64" t="s">
        <v>333</v>
      </c>
      <c r="C259" s="37">
        <v>4301136028</v>
      </c>
      <c r="D259" s="208">
        <v>4640242180304</v>
      </c>
      <c r="E259" s="208"/>
      <c r="F259" s="63">
        <v>2.7</v>
      </c>
      <c r="G259" s="38">
        <v>1</v>
      </c>
      <c r="H259" s="63">
        <v>2.7</v>
      </c>
      <c r="I259" s="63">
        <v>2.8906000000000001</v>
      </c>
      <c r="J259" s="38">
        <v>126</v>
      </c>
      <c r="K259" s="38" t="s">
        <v>91</v>
      </c>
      <c r="L259" s="39" t="s">
        <v>84</v>
      </c>
      <c r="M259" s="39"/>
      <c r="N259" s="38">
        <v>180</v>
      </c>
      <c r="O259" s="238" t="s">
        <v>334</v>
      </c>
      <c r="P259" s="210"/>
      <c r="Q259" s="210"/>
      <c r="R259" s="210"/>
      <c r="S259" s="211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IFERROR(IF(W259="","",W259*0.00936),"")</f>
        <v>0</v>
      </c>
      <c r="Z259" s="69" t="s">
        <v>49</v>
      </c>
      <c r="AA259" s="70" t="s">
        <v>49</v>
      </c>
      <c r="AE259" s="83"/>
      <c r="BB259" s="174" t="s">
        <v>90</v>
      </c>
      <c r="BL259" s="83">
        <f>IFERROR(W259*I259,"0")</f>
        <v>0</v>
      </c>
      <c r="BM259" s="83">
        <f>IFERROR(X259*I259,"0")</f>
        <v>0</v>
      </c>
      <c r="BN259" s="83">
        <f>IFERROR(W259/J259,"0")</f>
        <v>0</v>
      </c>
      <c r="BO259" s="83">
        <f>IFERROR(X259/J259,"0")</f>
        <v>0</v>
      </c>
    </row>
    <row r="260" spans="1:67" ht="37.5" customHeight="1" x14ac:dyDescent="0.25">
      <c r="A260" s="64" t="s">
        <v>335</v>
      </c>
      <c r="B260" s="64" t="s">
        <v>336</v>
      </c>
      <c r="C260" s="37">
        <v>4301136027</v>
      </c>
      <c r="D260" s="208">
        <v>4640242180298</v>
      </c>
      <c r="E260" s="208"/>
      <c r="F260" s="63">
        <v>2.7</v>
      </c>
      <c r="G260" s="38">
        <v>1</v>
      </c>
      <c r="H260" s="63">
        <v>2.7</v>
      </c>
      <c r="I260" s="63">
        <v>2.8919999999999999</v>
      </c>
      <c r="J260" s="38">
        <v>126</v>
      </c>
      <c r="K260" s="38" t="s">
        <v>91</v>
      </c>
      <c r="L260" s="39" t="s">
        <v>84</v>
      </c>
      <c r="M260" s="39"/>
      <c r="N260" s="38">
        <v>180</v>
      </c>
      <c r="O260" s="23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10"/>
      <c r="Q260" s="210"/>
      <c r="R260" s="210"/>
      <c r="S260" s="211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337</v>
      </c>
      <c r="B261" s="64" t="s">
        <v>338</v>
      </c>
      <c r="C261" s="37">
        <v>4301136026</v>
      </c>
      <c r="D261" s="208">
        <v>4640242180236</v>
      </c>
      <c r="E261" s="208"/>
      <c r="F261" s="63">
        <v>5</v>
      </c>
      <c r="G261" s="38">
        <v>1</v>
      </c>
      <c r="H261" s="63">
        <v>5</v>
      </c>
      <c r="I261" s="63">
        <v>5.2350000000000003</v>
      </c>
      <c r="J261" s="38">
        <v>84</v>
      </c>
      <c r="K261" s="38" t="s">
        <v>85</v>
      </c>
      <c r="L261" s="39" t="s">
        <v>84</v>
      </c>
      <c r="M261" s="39"/>
      <c r="N261" s="38">
        <v>180</v>
      </c>
      <c r="O261" s="240" t="s">
        <v>339</v>
      </c>
      <c r="P261" s="210"/>
      <c r="Q261" s="210"/>
      <c r="R261" s="210"/>
      <c r="S261" s="211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6" t="s">
        <v>90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340</v>
      </c>
      <c r="B262" s="64" t="s">
        <v>341</v>
      </c>
      <c r="C262" s="37">
        <v>4301136029</v>
      </c>
      <c r="D262" s="208">
        <v>4640242180410</v>
      </c>
      <c r="E262" s="208"/>
      <c r="F262" s="63">
        <v>2.2400000000000002</v>
      </c>
      <c r="G262" s="38">
        <v>1</v>
      </c>
      <c r="H262" s="63">
        <v>2.2400000000000002</v>
      </c>
      <c r="I262" s="63">
        <v>2.4319999999999999</v>
      </c>
      <c r="J262" s="38">
        <v>126</v>
      </c>
      <c r="K262" s="38" t="s">
        <v>91</v>
      </c>
      <c r="L262" s="39" t="s">
        <v>84</v>
      </c>
      <c r="M262" s="39"/>
      <c r="N262" s="38">
        <v>180</v>
      </c>
      <c r="O262" s="2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10"/>
      <c r="Q262" s="210"/>
      <c r="R262" s="210"/>
      <c r="S262" s="211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IFERROR(IF(W262="","",W262*0.00936),"")</f>
        <v>0</v>
      </c>
      <c r="Z262" s="69" t="s">
        <v>49</v>
      </c>
      <c r="AA262" s="70" t="s">
        <v>49</v>
      </c>
      <c r="AE262" s="83"/>
      <c r="BB262" s="177" t="s">
        <v>90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8"/>
      <c r="O263" s="215" t="s">
        <v>43</v>
      </c>
      <c r="P263" s="216"/>
      <c r="Q263" s="216"/>
      <c r="R263" s="216"/>
      <c r="S263" s="216"/>
      <c r="T263" s="216"/>
      <c r="U263" s="217"/>
      <c r="V263" s="43" t="s">
        <v>42</v>
      </c>
      <c r="W263" s="44">
        <f>IFERROR(SUM(W259:W262),"0")</f>
        <v>0</v>
      </c>
      <c r="X263" s="44">
        <f>IFERROR(SUM(X259:X262),"0")</f>
        <v>0</v>
      </c>
      <c r="Y263" s="44">
        <f>IFERROR(IF(Y259="",0,Y259),"0")+IFERROR(IF(Y260="",0,Y260),"0")+IFERROR(IF(Y261="",0,Y261),"0")+IFERROR(IF(Y262="",0,Y262),"0")</f>
        <v>0</v>
      </c>
      <c r="Z263" s="68"/>
      <c r="AA263" s="68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8"/>
      <c r="O264" s="215" t="s">
        <v>43</v>
      </c>
      <c r="P264" s="216"/>
      <c r="Q264" s="216"/>
      <c r="R264" s="216"/>
      <c r="S264" s="216"/>
      <c r="T264" s="216"/>
      <c r="U264" s="217"/>
      <c r="V264" s="43" t="s">
        <v>0</v>
      </c>
      <c r="W264" s="44">
        <f>IFERROR(SUMPRODUCT(W259:W262*H259:H262),"0")</f>
        <v>0</v>
      </c>
      <c r="X264" s="44">
        <f>IFERROR(SUMPRODUCT(X259:X262*H259:H262),"0")</f>
        <v>0</v>
      </c>
      <c r="Y264" s="43"/>
      <c r="Z264" s="68"/>
      <c r="AA264" s="68"/>
    </row>
    <row r="265" spans="1:67" ht="14.25" customHeight="1" x14ac:dyDescent="0.25">
      <c r="A265" s="235" t="s">
        <v>145</v>
      </c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67"/>
      <c r="AA265" s="67"/>
    </row>
    <row r="266" spans="1:67" ht="27" customHeight="1" x14ac:dyDescent="0.25">
      <c r="A266" s="64" t="s">
        <v>342</v>
      </c>
      <c r="B266" s="64" t="s">
        <v>343</v>
      </c>
      <c r="C266" s="37">
        <v>4301135191</v>
      </c>
      <c r="D266" s="208">
        <v>4640242180373</v>
      </c>
      <c r="E266" s="208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91</v>
      </c>
      <c r="L266" s="39" t="s">
        <v>84</v>
      </c>
      <c r="M266" s="39"/>
      <c r="N266" s="38">
        <v>180</v>
      </c>
      <c r="O266" s="236" t="s">
        <v>344</v>
      </c>
      <c r="P266" s="210"/>
      <c r="Q266" s="210"/>
      <c r="R266" s="210"/>
      <c r="S266" s="211"/>
      <c r="T266" s="40" t="s">
        <v>49</v>
      </c>
      <c r="U266" s="40" t="s">
        <v>49</v>
      </c>
      <c r="V266" s="41" t="s">
        <v>42</v>
      </c>
      <c r="W266" s="59">
        <v>0</v>
      </c>
      <c r="X266" s="56">
        <f t="shared" ref="X266:X286" si="24">IFERROR(IF(W266="","",W266),"")</f>
        <v>0</v>
      </c>
      <c r="Y266" s="42">
        <f t="shared" ref="Y266:Y271" si="25">IFERROR(IF(W266="","",W266*0.00936),"")</f>
        <v>0</v>
      </c>
      <c r="Z266" s="69" t="s">
        <v>49</v>
      </c>
      <c r="AA266" s="70" t="s">
        <v>49</v>
      </c>
      <c r="AE266" s="83"/>
      <c r="BB266" s="178" t="s">
        <v>90</v>
      </c>
      <c r="BL266" s="83">
        <f t="shared" ref="BL266:BL286" si="26">IFERROR(W266*I266,"0")</f>
        <v>0</v>
      </c>
      <c r="BM266" s="83">
        <f t="shared" ref="BM266:BM286" si="27">IFERROR(X266*I266,"0")</f>
        <v>0</v>
      </c>
      <c r="BN266" s="83">
        <f t="shared" ref="BN266:BN286" si="28">IFERROR(W266/J266,"0")</f>
        <v>0</v>
      </c>
      <c r="BO266" s="83">
        <f t="shared" ref="BO266:BO286" si="29">IFERROR(X266/J266,"0")</f>
        <v>0</v>
      </c>
    </row>
    <row r="267" spans="1:67" ht="27" customHeight="1" x14ac:dyDescent="0.25">
      <c r="A267" s="64" t="s">
        <v>345</v>
      </c>
      <c r="B267" s="64" t="s">
        <v>346</v>
      </c>
      <c r="C267" s="37">
        <v>4301135195</v>
      </c>
      <c r="D267" s="208">
        <v>4640242180366</v>
      </c>
      <c r="E267" s="208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237" t="s">
        <v>347</v>
      </c>
      <c r="P267" s="210"/>
      <c r="Q267" s="210"/>
      <c r="R267" s="210"/>
      <c r="S267" s="211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si="24"/>
        <v>0</v>
      </c>
      <c r="Y267" s="42">
        <f t="shared" si="25"/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 t="shared" si="26"/>
        <v>0</v>
      </c>
      <c r="BM267" s="83">
        <f t="shared" si="27"/>
        <v>0</v>
      </c>
      <c r="BN267" s="83">
        <f t="shared" si="28"/>
        <v>0</v>
      </c>
      <c r="BO267" s="83">
        <f t="shared" si="29"/>
        <v>0</v>
      </c>
    </row>
    <row r="268" spans="1:67" ht="27" customHeight="1" x14ac:dyDescent="0.25">
      <c r="A268" s="64" t="s">
        <v>348</v>
      </c>
      <c r="B268" s="64" t="s">
        <v>349</v>
      </c>
      <c r="C268" s="37">
        <v>4301135188</v>
      </c>
      <c r="D268" s="208">
        <v>4640242180335</v>
      </c>
      <c r="E268" s="208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91</v>
      </c>
      <c r="L268" s="39" t="s">
        <v>84</v>
      </c>
      <c r="M268" s="39"/>
      <c r="N268" s="38">
        <v>180</v>
      </c>
      <c r="O268" s="229" t="s">
        <v>350</v>
      </c>
      <c r="P268" s="210"/>
      <c r="Q268" s="210"/>
      <c r="R268" s="210"/>
      <c r="S268" s="211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90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37.5" customHeight="1" x14ac:dyDescent="0.25">
      <c r="A269" s="64" t="s">
        <v>351</v>
      </c>
      <c r="B269" s="64" t="s">
        <v>352</v>
      </c>
      <c r="C269" s="37">
        <v>4301135189</v>
      </c>
      <c r="D269" s="208">
        <v>4640242180342</v>
      </c>
      <c r="E269" s="208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91</v>
      </c>
      <c r="L269" s="39" t="s">
        <v>84</v>
      </c>
      <c r="M269" s="39"/>
      <c r="N269" s="38">
        <v>180</v>
      </c>
      <c r="O269" s="23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10"/>
      <c r="Q269" s="210"/>
      <c r="R269" s="210"/>
      <c r="S269" s="211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90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353</v>
      </c>
      <c r="B270" s="64" t="s">
        <v>354</v>
      </c>
      <c r="C270" s="37">
        <v>4301135190</v>
      </c>
      <c r="D270" s="208">
        <v>4640242180359</v>
      </c>
      <c r="E270" s="208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91</v>
      </c>
      <c r="L270" s="39" t="s">
        <v>84</v>
      </c>
      <c r="M270" s="39"/>
      <c r="N270" s="38">
        <v>180</v>
      </c>
      <c r="O270" s="231" t="s">
        <v>355</v>
      </c>
      <c r="P270" s="210"/>
      <c r="Q270" s="210"/>
      <c r="R270" s="210"/>
      <c r="S270" s="211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90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356</v>
      </c>
      <c r="B271" s="64" t="s">
        <v>357</v>
      </c>
      <c r="C271" s="37">
        <v>4301135187</v>
      </c>
      <c r="D271" s="208">
        <v>4640242180328</v>
      </c>
      <c r="E271" s="208"/>
      <c r="F271" s="63">
        <v>3.5</v>
      </c>
      <c r="G271" s="38">
        <v>1</v>
      </c>
      <c r="H271" s="63">
        <v>3.5</v>
      </c>
      <c r="I271" s="63">
        <v>3.6920000000000002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232" t="s">
        <v>358</v>
      </c>
      <c r="P271" s="210"/>
      <c r="Q271" s="210"/>
      <c r="R271" s="210"/>
      <c r="S271" s="211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90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27" customHeight="1" x14ac:dyDescent="0.25">
      <c r="A272" s="64" t="s">
        <v>359</v>
      </c>
      <c r="B272" s="64" t="s">
        <v>360</v>
      </c>
      <c r="C272" s="37">
        <v>4301135186</v>
      </c>
      <c r="D272" s="208">
        <v>4640242180311</v>
      </c>
      <c r="E272" s="208"/>
      <c r="F272" s="63">
        <v>5.5</v>
      </c>
      <c r="G272" s="38">
        <v>1</v>
      </c>
      <c r="H272" s="63">
        <v>5.5</v>
      </c>
      <c r="I272" s="63">
        <v>5.7350000000000003</v>
      </c>
      <c r="J272" s="38">
        <v>84</v>
      </c>
      <c r="K272" s="38" t="s">
        <v>85</v>
      </c>
      <c r="L272" s="39" t="s">
        <v>84</v>
      </c>
      <c r="M272" s="39"/>
      <c r="N272" s="38">
        <v>180</v>
      </c>
      <c r="O272" s="233" t="s">
        <v>361</v>
      </c>
      <c r="P272" s="210"/>
      <c r="Q272" s="210"/>
      <c r="R272" s="210"/>
      <c r="S272" s="211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83"/>
      <c r="BB272" s="184" t="s">
        <v>90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362</v>
      </c>
      <c r="B273" s="64" t="s">
        <v>363</v>
      </c>
      <c r="C273" s="37">
        <v>4301135194</v>
      </c>
      <c r="D273" s="208">
        <v>4640242180380</v>
      </c>
      <c r="E273" s="208"/>
      <c r="F273" s="63">
        <v>1.8</v>
      </c>
      <c r="G273" s="38">
        <v>1</v>
      </c>
      <c r="H273" s="63">
        <v>1.8</v>
      </c>
      <c r="I273" s="63">
        <v>1.9119999999999999</v>
      </c>
      <c r="J273" s="38">
        <v>234</v>
      </c>
      <c r="K273" s="38" t="s">
        <v>141</v>
      </c>
      <c r="L273" s="39" t="s">
        <v>84</v>
      </c>
      <c r="M273" s="39"/>
      <c r="N273" s="38">
        <v>180</v>
      </c>
      <c r="O273" s="224" t="s">
        <v>364</v>
      </c>
      <c r="P273" s="210"/>
      <c r="Q273" s="210"/>
      <c r="R273" s="210"/>
      <c r="S273" s="211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IFERROR(IF(W273="","",W273*0.00502),"")</f>
        <v>0</v>
      </c>
      <c r="Z273" s="69" t="s">
        <v>49</v>
      </c>
      <c r="AA273" s="70" t="s">
        <v>49</v>
      </c>
      <c r="AE273" s="83"/>
      <c r="BB273" s="185" t="s">
        <v>90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365</v>
      </c>
      <c r="B274" s="64" t="s">
        <v>366</v>
      </c>
      <c r="C274" s="37">
        <v>4301135192</v>
      </c>
      <c r="D274" s="208">
        <v>4640242180380</v>
      </c>
      <c r="E274" s="208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5" t="s">
        <v>367</v>
      </c>
      <c r="P274" s="210"/>
      <c r="Q274" s="210"/>
      <c r="R274" s="210"/>
      <c r="S274" s="211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6" t="s">
        <v>90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368</v>
      </c>
      <c r="B275" s="64" t="s">
        <v>369</v>
      </c>
      <c r="C275" s="37">
        <v>4301135320</v>
      </c>
      <c r="D275" s="208">
        <v>4640242181592</v>
      </c>
      <c r="E275" s="208"/>
      <c r="F275" s="63">
        <v>3.5</v>
      </c>
      <c r="G275" s="38">
        <v>1</v>
      </c>
      <c r="H275" s="63">
        <v>3.5</v>
      </c>
      <c r="I275" s="63">
        <v>3.6850000000000001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6" t="s">
        <v>370</v>
      </c>
      <c r="P275" s="210"/>
      <c r="Q275" s="210"/>
      <c r="R275" s="210"/>
      <c r="S275" s="211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90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371</v>
      </c>
      <c r="B276" s="64" t="s">
        <v>372</v>
      </c>
      <c r="C276" s="37">
        <v>4301135193</v>
      </c>
      <c r="D276" s="208">
        <v>4640242180403</v>
      </c>
      <c r="E276" s="208"/>
      <c r="F276" s="63">
        <v>3</v>
      </c>
      <c r="G276" s="38">
        <v>1</v>
      </c>
      <c r="H276" s="63">
        <v>3</v>
      </c>
      <c r="I276" s="63">
        <v>3.1920000000000002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7" t="s">
        <v>373</v>
      </c>
      <c r="P276" s="210"/>
      <c r="Q276" s="210"/>
      <c r="R276" s="210"/>
      <c r="S276" s="211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90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374</v>
      </c>
      <c r="B277" s="64" t="s">
        <v>375</v>
      </c>
      <c r="C277" s="37">
        <v>4301135304</v>
      </c>
      <c r="D277" s="208">
        <v>4640242181240</v>
      </c>
      <c r="E277" s="208"/>
      <c r="F277" s="63">
        <v>0.3</v>
      </c>
      <c r="G277" s="38">
        <v>9</v>
      </c>
      <c r="H277" s="63">
        <v>2.7</v>
      </c>
      <c r="I277" s="63">
        <v>2.88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8" t="s">
        <v>376</v>
      </c>
      <c r="P277" s="210"/>
      <c r="Q277" s="210"/>
      <c r="R277" s="210"/>
      <c r="S277" s="211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90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377</v>
      </c>
      <c r="B278" s="64" t="s">
        <v>378</v>
      </c>
      <c r="C278" s="37">
        <v>4301135310</v>
      </c>
      <c r="D278" s="208">
        <v>4640242181318</v>
      </c>
      <c r="E278" s="208"/>
      <c r="F278" s="63">
        <v>0.3</v>
      </c>
      <c r="G278" s="38">
        <v>9</v>
      </c>
      <c r="H278" s="63">
        <v>2.7</v>
      </c>
      <c r="I278" s="63">
        <v>2.988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219" t="s">
        <v>379</v>
      </c>
      <c r="P278" s="210"/>
      <c r="Q278" s="210"/>
      <c r="R278" s="210"/>
      <c r="S278" s="211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90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380</v>
      </c>
      <c r="B279" s="64" t="s">
        <v>381</v>
      </c>
      <c r="C279" s="37">
        <v>4301135306</v>
      </c>
      <c r="D279" s="208">
        <v>4640242181578</v>
      </c>
      <c r="E279" s="208"/>
      <c r="F279" s="63">
        <v>0.3</v>
      </c>
      <c r="G279" s="38">
        <v>9</v>
      </c>
      <c r="H279" s="63">
        <v>2.7</v>
      </c>
      <c r="I279" s="63">
        <v>2.8450000000000002</v>
      </c>
      <c r="J279" s="38">
        <v>234</v>
      </c>
      <c r="K279" s="38" t="s">
        <v>141</v>
      </c>
      <c r="L279" s="39" t="s">
        <v>84</v>
      </c>
      <c r="M279" s="39"/>
      <c r="N279" s="38">
        <v>180</v>
      </c>
      <c r="O279" s="220" t="s">
        <v>382</v>
      </c>
      <c r="P279" s="210"/>
      <c r="Q279" s="210"/>
      <c r="R279" s="210"/>
      <c r="S279" s="211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IFERROR(IF(W279="","",W279*0.00502),"")</f>
        <v>0</v>
      </c>
      <c r="Z279" s="69" t="s">
        <v>49</v>
      </c>
      <c r="AA279" s="70" t="s">
        <v>49</v>
      </c>
      <c r="AE279" s="83"/>
      <c r="BB279" s="191" t="s">
        <v>90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383</v>
      </c>
      <c r="B280" s="64" t="s">
        <v>384</v>
      </c>
      <c r="C280" s="37">
        <v>4301135305</v>
      </c>
      <c r="D280" s="208">
        <v>4640242181394</v>
      </c>
      <c r="E280" s="208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141</v>
      </c>
      <c r="L280" s="39" t="s">
        <v>84</v>
      </c>
      <c r="M280" s="39"/>
      <c r="N280" s="38">
        <v>180</v>
      </c>
      <c r="O280" s="221" t="s">
        <v>385</v>
      </c>
      <c r="P280" s="210"/>
      <c r="Q280" s="210"/>
      <c r="R280" s="210"/>
      <c r="S280" s="211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90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386</v>
      </c>
      <c r="B281" s="64" t="s">
        <v>387</v>
      </c>
      <c r="C281" s="37">
        <v>4301135309</v>
      </c>
      <c r="D281" s="208">
        <v>4640242181332</v>
      </c>
      <c r="E281" s="208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141</v>
      </c>
      <c r="L281" s="39" t="s">
        <v>84</v>
      </c>
      <c r="M281" s="39"/>
      <c r="N281" s="38">
        <v>180</v>
      </c>
      <c r="O281" s="222" t="s">
        <v>388</v>
      </c>
      <c r="P281" s="210"/>
      <c r="Q281" s="210"/>
      <c r="R281" s="210"/>
      <c r="S281" s="211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90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389</v>
      </c>
      <c r="B282" s="64" t="s">
        <v>390</v>
      </c>
      <c r="C282" s="37">
        <v>4301135308</v>
      </c>
      <c r="D282" s="208">
        <v>4640242181349</v>
      </c>
      <c r="E282" s="208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141</v>
      </c>
      <c r="L282" s="39" t="s">
        <v>84</v>
      </c>
      <c r="M282" s="39"/>
      <c r="N282" s="38">
        <v>180</v>
      </c>
      <c r="O282" s="223" t="s">
        <v>391</v>
      </c>
      <c r="P282" s="210"/>
      <c r="Q282" s="210"/>
      <c r="R282" s="210"/>
      <c r="S282" s="211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90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392</v>
      </c>
      <c r="B283" s="64" t="s">
        <v>393</v>
      </c>
      <c r="C283" s="37">
        <v>4301135307</v>
      </c>
      <c r="D283" s="208">
        <v>4640242181370</v>
      </c>
      <c r="E283" s="208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141</v>
      </c>
      <c r="L283" s="39" t="s">
        <v>84</v>
      </c>
      <c r="M283" s="39"/>
      <c r="N283" s="38">
        <v>180</v>
      </c>
      <c r="O283" s="209" t="s">
        <v>394</v>
      </c>
      <c r="P283" s="210"/>
      <c r="Q283" s="210"/>
      <c r="R283" s="210"/>
      <c r="S283" s="211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90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395</v>
      </c>
      <c r="B284" s="64" t="s">
        <v>396</v>
      </c>
      <c r="C284" s="37">
        <v>4301135318</v>
      </c>
      <c r="D284" s="208">
        <v>4607111037480</v>
      </c>
      <c r="E284" s="208"/>
      <c r="F284" s="63">
        <v>1</v>
      </c>
      <c r="G284" s="38">
        <v>4</v>
      </c>
      <c r="H284" s="63">
        <v>4</v>
      </c>
      <c r="I284" s="63">
        <v>4.2724000000000002</v>
      </c>
      <c r="J284" s="38">
        <v>84</v>
      </c>
      <c r="K284" s="38" t="s">
        <v>85</v>
      </c>
      <c r="L284" s="39" t="s">
        <v>84</v>
      </c>
      <c r="M284" s="39"/>
      <c r="N284" s="38">
        <v>180</v>
      </c>
      <c r="O284" s="212" t="s">
        <v>397</v>
      </c>
      <c r="P284" s="210"/>
      <c r="Q284" s="210"/>
      <c r="R284" s="210"/>
      <c r="S284" s="211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83"/>
      <c r="BB284" s="196" t="s">
        <v>90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398</v>
      </c>
      <c r="B285" s="64" t="s">
        <v>399</v>
      </c>
      <c r="C285" s="37">
        <v>4301135319</v>
      </c>
      <c r="D285" s="208">
        <v>4607111037473</v>
      </c>
      <c r="E285" s="208"/>
      <c r="F285" s="63">
        <v>1</v>
      </c>
      <c r="G285" s="38">
        <v>4</v>
      </c>
      <c r="H285" s="63">
        <v>4</v>
      </c>
      <c r="I285" s="63">
        <v>4.2300000000000004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213" t="s">
        <v>400</v>
      </c>
      <c r="P285" s="210"/>
      <c r="Q285" s="210"/>
      <c r="R285" s="210"/>
      <c r="S285" s="211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90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401</v>
      </c>
      <c r="B286" s="64" t="s">
        <v>402</v>
      </c>
      <c r="C286" s="37">
        <v>4301135198</v>
      </c>
      <c r="D286" s="208">
        <v>4640242180663</v>
      </c>
      <c r="E286" s="208"/>
      <c r="F286" s="63">
        <v>0.9</v>
      </c>
      <c r="G286" s="38">
        <v>4</v>
      </c>
      <c r="H286" s="63">
        <v>3.6</v>
      </c>
      <c r="I286" s="63">
        <v>3.83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14" t="s">
        <v>403</v>
      </c>
      <c r="P286" s="210"/>
      <c r="Q286" s="210"/>
      <c r="R286" s="210"/>
      <c r="S286" s="211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90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18"/>
      <c r="O287" s="215" t="s">
        <v>43</v>
      </c>
      <c r="P287" s="216"/>
      <c r="Q287" s="216"/>
      <c r="R287" s="216"/>
      <c r="S287" s="216"/>
      <c r="T287" s="216"/>
      <c r="U287" s="217"/>
      <c r="V287" s="43" t="s">
        <v>42</v>
      </c>
      <c r="W287" s="44">
        <f>IFERROR(SUM(W266:W286),"0")</f>
        <v>0</v>
      </c>
      <c r="X287" s="44">
        <f>IFERROR(SUM(X266:X286),"0")</f>
        <v>0</v>
      </c>
      <c r="Y287" s="4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68"/>
      <c r="AA287" s="68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8"/>
      <c r="O288" s="215" t="s">
        <v>43</v>
      </c>
      <c r="P288" s="216"/>
      <c r="Q288" s="216"/>
      <c r="R288" s="216"/>
      <c r="S288" s="216"/>
      <c r="T288" s="216"/>
      <c r="U288" s="217"/>
      <c r="V288" s="43" t="s">
        <v>0</v>
      </c>
      <c r="W288" s="44">
        <f>IFERROR(SUMPRODUCT(W266:W286*H266:H286),"0")</f>
        <v>0</v>
      </c>
      <c r="X288" s="44">
        <f>IFERROR(SUMPRODUCT(X266:X286*H266:H286),"0")</f>
        <v>0</v>
      </c>
      <c r="Y288" s="43"/>
      <c r="Z288" s="68"/>
      <c r="AA288" s="68"/>
    </row>
    <row r="289" spans="1:36" ht="1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6"/>
      <c r="O289" s="202" t="s">
        <v>36</v>
      </c>
      <c r="P289" s="203"/>
      <c r="Q289" s="203"/>
      <c r="R289" s="203"/>
      <c r="S289" s="203"/>
      <c r="T289" s="203"/>
      <c r="U289" s="204"/>
      <c r="V289" s="43" t="s">
        <v>0</v>
      </c>
      <c r="W289" s="44">
        <f>IFERROR(W24+W33+W41+W51+W62+W68+W73+W79+W89+W96+W104+W110+W116+W123+W128+W134+W139+W145+W150+W158+W163+W170+W175+W180+W185+W191+W198+W208+W216+W221+W227+W233+W239+W247+W252+W257+W264+W288,"0")</f>
        <v>0</v>
      </c>
      <c r="X289" s="44">
        <f>IFERROR(X24+X33+X41+X51+X62+X68+X73+X79+X89+X96+X104+X110+X116+X123+X128+X134+X139+X145+X150+X158+X163+X170+X175+X180+X185+X191+X198+X208+X216+X221+X227+X233+X239+X247+X252+X257+X264+X288,"0")</f>
        <v>0</v>
      </c>
      <c r="Y289" s="43"/>
      <c r="Z289" s="68"/>
      <c r="AA289" s="68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6"/>
      <c r="O290" s="202" t="s">
        <v>37</v>
      </c>
      <c r="P290" s="203"/>
      <c r="Q290" s="203"/>
      <c r="R290" s="203"/>
      <c r="S290" s="203"/>
      <c r="T290" s="203"/>
      <c r="U290" s="204"/>
      <c r="V290" s="43" t="s">
        <v>0</v>
      </c>
      <c r="W290" s="44">
        <f>IFERROR(SUM(BL22:BL286),"0")</f>
        <v>0</v>
      </c>
      <c r="X290" s="44">
        <f>IFERROR(SUM(BM22:BM286),"0")</f>
        <v>0</v>
      </c>
      <c r="Y290" s="43"/>
      <c r="Z290" s="68"/>
      <c r="AA290" s="68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6"/>
      <c r="O291" s="202" t="s">
        <v>38</v>
      </c>
      <c r="P291" s="203"/>
      <c r="Q291" s="203"/>
      <c r="R291" s="203"/>
      <c r="S291" s="203"/>
      <c r="T291" s="203"/>
      <c r="U291" s="204"/>
      <c r="V291" s="43" t="s">
        <v>23</v>
      </c>
      <c r="W291" s="45">
        <f>ROUNDUP(SUM(BN22:BN286),0)</f>
        <v>0</v>
      </c>
      <c r="X291" s="45">
        <f>ROUNDUP(SUM(BO22:BO286),0)</f>
        <v>0</v>
      </c>
      <c r="Y291" s="43"/>
      <c r="Z291" s="68"/>
      <c r="AA291" s="68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6"/>
      <c r="O292" s="202" t="s">
        <v>39</v>
      </c>
      <c r="P292" s="203"/>
      <c r="Q292" s="203"/>
      <c r="R292" s="203"/>
      <c r="S292" s="203"/>
      <c r="T292" s="203"/>
      <c r="U292" s="204"/>
      <c r="V292" s="43" t="s">
        <v>0</v>
      </c>
      <c r="W292" s="44">
        <f>GrossWeightTotal+PalletQtyTotal*25</f>
        <v>0</v>
      </c>
      <c r="X292" s="44">
        <f>GrossWeightTotalR+PalletQtyTotalR*25</f>
        <v>0</v>
      </c>
      <c r="Y292" s="43"/>
      <c r="Z292" s="68"/>
      <c r="AA292" s="68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6"/>
      <c r="O293" s="202" t="s">
        <v>40</v>
      </c>
      <c r="P293" s="203"/>
      <c r="Q293" s="203"/>
      <c r="R293" s="203"/>
      <c r="S293" s="203"/>
      <c r="T293" s="203"/>
      <c r="U293" s="204"/>
      <c r="V293" s="43" t="s">
        <v>23</v>
      </c>
      <c r="W293" s="44">
        <f>IFERROR(W23+W32+W40+W50+W61+W67+W72+W78+W88+W95+W103+W109+W115+W122+W127+W133+W138+W144+W149+W157+W162+W169+W174+W179+W184+W190+W197+W207+W215+W220+W226+W232+W238+W246+W251+W256+W263+W287,"0")</f>
        <v>0</v>
      </c>
      <c r="X293" s="44">
        <f>IFERROR(X23+X32+X40+X50+X61+X67+X72+X78+X88+X95+X103+X109+X115+X122+X127+X133+X138+X144+X149+X157+X162+X169+X174+X179+X184+X190+X197+X207+X215+X220+X226+X232+X238+X246+X251+X256+X263+X287,"0")</f>
        <v>0</v>
      </c>
      <c r="Y293" s="43"/>
      <c r="Z293" s="68"/>
      <c r="AA293" s="68"/>
    </row>
    <row r="294" spans="1:36" ht="14.25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6"/>
      <c r="O294" s="202" t="s">
        <v>41</v>
      </c>
      <c r="P294" s="203"/>
      <c r="Q294" s="203"/>
      <c r="R294" s="203"/>
      <c r="S294" s="203"/>
      <c r="T294" s="203"/>
      <c r="U294" s="204"/>
      <c r="V294" s="46" t="s">
        <v>55</v>
      </c>
      <c r="W294" s="43"/>
      <c r="X294" s="43"/>
      <c r="Y294" s="43">
        <f>IFERROR(Y23+Y32+Y40+Y50+Y61+Y67+Y72+Y78+Y88+Y95+Y103+Y109+Y115+Y122+Y127+Y133+Y138+Y144+Y149+Y157+Y162+Y169+Y174+Y179+Y184+Y190+Y197+Y207+Y215+Y220+Y226+Y232+Y238+Y246+Y251+Y256+Y263+Y287,"0")</f>
        <v>0</v>
      </c>
      <c r="Z294" s="68"/>
      <c r="AA294" s="68"/>
    </row>
    <row r="295" spans="1:36" ht="13.5" thickBot="1" x14ac:dyDescent="0.25"/>
    <row r="296" spans="1:36" ht="27" thickTop="1" thickBot="1" x14ac:dyDescent="0.25">
      <c r="A296" s="47" t="s">
        <v>9</v>
      </c>
      <c r="B296" s="82" t="s">
        <v>80</v>
      </c>
      <c r="C296" s="199" t="s">
        <v>48</v>
      </c>
      <c r="D296" s="199" t="s">
        <v>48</v>
      </c>
      <c r="E296" s="199" t="s">
        <v>48</v>
      </c>
      <c r="F296" s="199" t="s">
        <v>48</v>
      </c>
      <c r="G296" s="199" t="s">
        <v>48</v>
      </c>
      <c r="H296" s="199" t="s">
        <v>48</v>
      </c>
      <c r="I296" s="199" t="s">
        <v>48</v>
      </c>
      <c r="J296" s="199" t="s">
        <v>48</v>
      </c>
      <c r="K296" s="199" t="s">
        <v>48</v>
      </c>
      <c r="L296" s="199" t="s">
        <v>48</v>
      </c>
      <c r="M296" s="207"/>
      <c r="N296" s="199" t="s">
        <v>48</v>
      </c>
      <c r="O296" s="199" t="s">
        <v>48</v>
      </c>
      <c r="P296" s="199" t="s">
        <v>48</v>
      </c>
      <c r="Q296" s="199" t="s">
        <v>48</v>
      </c>
      <c r="R296" s="199" t="s">
        <v>48</v>
      </c>
      <c r="S296" s="199" t="s">
        <v>48</v>
      </c>
      <c r="T296" s="199" t="s">
        <v>217</v>
      </c>
      <c r="U296" s="199" t="s">
        <v>217</v>
      </c>
      <c r="V296" s="199" t="s">
        <v>217</v>
      </c>
      <c r="W296" s="199" t="s">
        <v>242</v>
      </c>
      <c r="X296" s="199" t="s">
        <v>242</v>
      </c>
      <c r="Y296" s="199" t="s">
        <v>242</v>
      </c>
      <c r="Z296" s="199" t="s">
        <v>242</v>
      </c>
      <c r="AA296" s="199" t="s">
        <v>259</v>
      </c>
      <c r="AB296" s="199" t="s">
        <v>259</v>
      </c>
      <c r="AC296" s="199" t="s">
        <v>259</v>
      </c>
      <c r="AD296" s="199" t="s">
        <v>259</v>
      </c>
      <c r="AE296" s="199" t="s">
        <v>259</v>
      </c>
      <c r="AF296" s="199" t="s">
        <v>259</v>
      </c>
      <c r="AG296" s="199" t="s">
        <v>301</v>
      </c>
      <c r="AH296" s="199" t="s">
        <v>301</v>
      </c>
      <c r="AI296" s="199" t="s">
        <v>312</v>
      </c>
      <c r="AJ296" s="199" t="s">
        <v>312</v>
      </c>
    </row>
    <row r="297" spans="1:36" ht="14.25" customHeight="1" thickTop="1" x14ac:dyDescent="0.2">
      <c r="A297" s="200" t="s">
        <v>10</v>
      </c>
      <c r="B297" s="199" t="s">
        <v>80</v>
      </c>
      <c r="C297" s="199" t="s">
        <v>86</v>
      </c>
      <c r="D297" s="199" t="s">
        <v>98</v>
      </c>
      <c r="E297" s="199" t="s">
        <v>108</v>
      </c>
      <c r="F297" s="199" t="s">
        <v>123</v>
      </c>
      <c r="G297" s="199" t="s">
        <v>138</v>
      </c>
      <c r="H297" s="199" t="s">
        <v>144</v>
      </c>
      <c r="I297" s="199" t="s">
        <v>148</v>
      </c>
      <c r="J297" s="199" t="s">
        <v>154</v>
      </c>
      <c r="K297" s="199" t="s">
        <v>167</v>
      </c>
      <c r="L297" s="199" t="s">
        <v>174</v>
      </c>
      <c r="M297" s="1"/>
      <c r="N297" s="199" t="s">
        <v>183</v>
      </c>
      <c r="O297" s="199" t="s">
        <v>188</v>
      </c>
      <c r="P297" s="199" t="s">
        <v>195</v>
      </c>
      <c r="Q297" s="199" t="s">
        <v>203</v>
      </c>
      <c r="R297" s="199" t="s">
        <v>206</v>
      </c>
      <c r="S297" s="199" t="s">
        <v>214</v>
      </c>
      <c r="T297" s="199" t="s">
        <v>218</v>
      </c>
      <c r="U297" s="199" t="s">
        <v>222</v>
      </c>
      <c r="V297" s="199" t="s">
        <v>225</v>
      </c>
      <c r="W297" s="199" t="s">
        <v>243</v>
      </c>
      <c r="X297" s="199" t="s">
        <v>248</v>
      </c>
      <c r="Y297" s="199" t="s">
        <v>242</v>
      </c>
      <c r="Z297" s="199" t="s">
        <v>256</v>
      </c>
      <c r="AA297" s="199" t="s">
        <v>260</v>
      </c>
      <c r="AB297" s="199" t="s">
        <v>263</v>
      </c>
      <c r="AC297" s="199" t="s">
        <v>270</v>
      </c>
      <c r="AD297" s="199" t="s">
        <v>283</v>
      </c>
      <c r="AE297" s="199" t="s">
        <v>292</v>
      </c>
      <c r="AF297" s="199" t="s">
        <v>295</v>
      </c>
      <c r="AG297" s="199" t="s">
        <v>302</v>
      </c>
      <c r="AH297" s="199" t="s">
        <v>306</v>
      </c>
      <c r="AI297" s="199" t="s">
        <v>312</v>
      </c>
      <c r="AJ297" s="199" t="s">
        <v>322</v>
      </c>
    </row>
    <row r="298" spans="1:36" ht="13.5" thickBot="1" x14ac:dyDescent="0.25">
      <c r="A298" s="201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thickTop="1" thickBot="1" x14ac:dyDescent="0.25">
      <c r="A299" s="47" t="s">
        <v>13</v>
      </c>
      <c r="B299" s="53">
        <f>IFERROR(W22*H22,"0")</f>
        <v>0</v>
      </c>
      <c r="C299" s="53">
        <f>IFERROR(W28*H28,"0")+IFERROR(W29*H29,"0")+IFERROR(W30*H30,"0")+IFERROR(W31*H31,"0")</f>
        <v>0</v>
      </c>
      <c r="D299" s="53">
        <f>IFERROR(W36*H36,"0")+IFERROR(W37*H37,"0")+IFERROR(W38*H38,"0")+IFERROR(W39*H39,"0")</f>
        <v>0</v>
      </c>
      <c r="E299" s="53">
        <f>IFERROR(W44*H44,"0")+IFERROR(W45*H45,"0")+IFERROR(W46*H46,"0")+IFERROR(W47*H47,"0")+IFERROR(W48*H48,"0")+IFERROR(W49*H49,"0")</f>
        <v>0</v>
      </c>
      <c r="F299" s="53">
        <f>IFERROR(W54*H54,"0")+IFERROR(W55*H55,"0")+IFERROR(W56*H56,"0")+IFERROR(W57*H57,"0")+IFERROR(W58*H58,"0")+IFERROR(W59*H59,"0")+IFERROR(W60*H60,"0")</f>
        <v>0</v>
      </c>
      <c r="G299" s="53">
        <f>IFERROR(W65*H65,"0")+IFERROR(W66*H66,"0")</f>
        <v>0</v>
      </c>
      <c r="H299" s="53">
        <f>IFERROR(W71*H71,"0")</f>
        <v>0</v>
      </c>
      <c r="I299" s="53">
        <f>IFERROR(W76*H76,"0")+IFERROR(W77*H77,"0")</f>
        <v>0</v>
      </c>
      <c r="J299" s="53">
        <f>IFERROR(W82*H82,"0")+IFERROR(W83*H83,"0")+IFERROR(W84*H84,"0")+IFERROR(W85*H85,"0")+IFERROR(W86*H86,"0")+IFERROR(W87*H87,"0")</f>
        <v>0</v>
      </c>
      <c r="K299" s="53">
        <f>IFERROR(W92*H92,"0")+IFERROR(W93*H93,"0")+IFERROR(W94*H94,"0")</f>
        <v>0</v>
      </c>
      <c r="L299" s="53">
        <f>IFERROR(W99*H99,"0")+IFERROR(W100*H100,"0")+IFERROR(W101*H101,"0")+IFERROR(W102*H102,"0")</f>
        <v>0</v>
      </c>
      <c r="M299" s="1"/>
      <c r="N299" s="53">
        <f>IFERROR(W107*H107,"0")+IFERROR(W108*H108,"0")</f>
        <v>0</v>
      </c>
      <c r="O299" s="53">
        <f>IFERROR(W113*H113,"0")+IFERROR(W114*H114,"0")</f>
        <v>0</v>
      </c>
      <c r="P299" s="53">
        <f>IFERROR(W119*H119,"0")+IFERROR(W120*H120,"0")+IFERROR(W121*H121,"0")</f>
        <v>0</v>
      </c>
      <c r="Q299" s="53">
        <f>IFERROR(W126*H126,"0")</f>
        <v>0</v>
      </c>
      <c r="R299" s="53">
        <f>IFERROR(W131*H131,"0")+IFERROR(W132*H132,"0")</f>
        <v>0</v>
      </c>
      <c r="S299" s="53">
        <f>IFERROR(W137*H137,"0")</f>
        <v>0</v>
      </c>
      <c r="T299" s="53">
        <f>IFERROR(W143*H143,"0")</f>
        <v>0</v>
      </c>
      <c r="U299" s="53">
        <f>IFERROR(W148*H148,"0")</f>
        <v>0</v>
      </c>
      <c r="V299" s="53">
        <f>IFERROR(W153*H153,"0")+IFERROR(W154*H154,"0")+IFERROR(W155*H155,"0")+IFERROR(W156*H156,"0")+IFERROR(W160*H160,"0")+IFERROR(W161*H161,"0")</f>
        <v>0</v>
      </c>
      <c r="W299" s="53">
        <f>IFERROR(W167*H167,"0")+IFERROR(W168*H168,"0")</f>
        <v>0</v>
      </c>
      <c r="X299" s="53">
        <f>IFERROR(W173*H173,"0")</f>
        <v>0</v>
      </c>
      <c r="Y299" s="53">
        <f>IFERROR(W178*H178,"0")</f>
        <v>0</v>
      </c>
      <c r="Z299" s="53">
        <f>IFERROR(W183*H183,"0")</f>
        <v>0</v>
      </c>
      <c r="AA299" s="53">
        <f>IFERROR(W189*H189,"0")</f>
        <v>0</v>
      </c>
      <c r="AB299" s="53">
        <f>IFERROR(W194*H194,"0")+IFERROR(W195*H195,"0")+IFERROR(W196*H196,"0")</f>
        <v>0</v>
      </c>
      <c r="AC299" s="53">
        <f>IFERROR(W201*H201,"0")+IFERROR(W202*H202,"0")+IFERROR(W203*H203,"0")+IFERROR(W204*H204,"0")+IFERROR(W205*H205,"0")+IFERROR(W206*H206,"0")</f>
        <v>0</v>
      </c>
      <c r="AD299" s="53">
        <f>IFERROR(W211*H211,"0")+IFERROR(W212*H212,"0")+IFERROR(W213*H213,"0")+IFERROR(W214*H214,"0")</f>
        <v>0</v>
      </c>
      <c r="AE299" s="53">
        <f>IFERROR(W219*H219,"0")</f>
        <v>0</v>
      </c>
      <c r="AF299" s="53">
        <f>IFERROR(W224*H224,"0")+IFERROR(W225*H225,"0")</f>
        <v>0</v>
      </c>
      <c r="AG299" s="53">
        <f>IFERROR(W231*H231,"0")</f>
        <v>0</v>
      </c>
      <c r="AH299" s="53">
        <f>IFERROR(W236*H236,"0")+IFERROR(W237*H237,"0")</f>
        <v>0</v>
      </c>
      <c r="AI299" s="53">
        <f>IFERROR(W243*H243,"0")+IFERROR(W244*H244,"0")+IFERROR(W245*H245,"0")</f>
        <v>0</v>
      </c>
      <c r="AJ299" s="53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0</v>
      </c>
    </row>
    <row r="300" spans="1:36" ht="13.5" thickTop="1" x14ac:dyDescent="0.2">
      <c r="C300" s="1"/>
    </row>
    <row r="301" spans="1:36" ht="19.5" customHeight="1" x14ac:dyDescent="0.2">
      <c r="A301" s="71" t="s">
        <v>65</v>
      </c>
      <c r="B301" s="71" t="s">
        <v>66</v>
      </c>
      <c r="C301" s="71" t="s">
        <v>68</v>
      </c>
    </row>
    <row r="302" spans="1:36" x14ac:dyDescent="0.2">
      <c r="A302" s="72">
        <f>SUMPRODUCT(--(BB:BB="ЗПФ"),--(V:V="кор"),H:H,X:X)+SUMPRODUCT(--(BB:BB="ЗПФ"),--(V:V="кг"),X:X)</f>
        <v>0</v>
      </c>
      <c r="B302" s="73">
        <f>SUMPRODUCT(--(BB:BB="ПГП"),--(V:V="кор"),H:H,X:X)+SUMPRODUCT(--(BB:BB="ПГП"),--(V:V="кг"),X:X)</f>
        <v>0</v>
      </c>
      <c r="C302" s="73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O67:U67"/>
    <mergeCell ref="A67:N68"/>
    <mergeCell ref="O68:U68"/>
    <mergeCell ref="A69:Y69"/>
    <mergeCell ref="A70:Y70"/>
    <mergeCell ref="D71:E71"/>
    <mergeCell ref="O71:S71"/>
    <mergeCell ref="O72:U72"/>
    <mergeCell ref="A72:N73"/>
    <mergeCell ref="O73:U73"/>
    <mergeCell ref="A74:Y74"/>
    <mergeCell ref="A75:Y75"/>
    <mergeCell ref="D76:E76"/>
    <mergeCell ref="O76:S76"/>
    <mergeCell ref="D77:E77"/>
    <mergeCell ref="O77:S77"/>
    <mergeCell ref="O78:U78"/>
    <mergeCell ref="A78:N79"/>
    <mergeCell ref="O79:U79"/>
    <mergeCell ref="A80:Y80"/>
    <mergeCell ref="A81:Y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A91:Y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O246:U246"/>
    <mergeCell ref="A246:N247"/>
    <mergeCell ref="O247:U247"/>
    <mergeCell ref="A248:Y248"/>
    <mergeCell ref="A249:Y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O263:U263"/>
    <mergeCell ref="A263:N264"/>
    <mergeCell ref="O264:U264"/>
    <mergeCell ref="A265:Y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O287:U287"/>
    <mergeCell ref="A287:N288"/>
    <mergeCell ref="O288:U288"/>
    <mergeCell ref="O289:U289"/>
    <mergeCell ref="A289:N294"/>
    <mergeCell ref="O290:U290"/>
    <mergeCell ref="O291:U291"/>
    <mergeCell ref="O292:U292"/>
    <mergeCell ref="O293:U293"/>
    <mergeCell ref="O294:U294"/>
    <mergeCell ref="C296:S296"/>
    <mergeCell ref="T296:V296"/>
    <mergeCell ref="W296:Z296"/>
    <mergeCell ref="AA296:AF296"/>
    <mergeCell ref="AG296:AH296"/>
    <mergeCell ref="AI296:AJ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N297:N298"/>
    <mergeCell ref="O297:O298"/>
    <mergeCell ref="P297:P298"/>
    <mergeCell ref="Q297:Q298"/>
    <mergeCell ref="R297:R298"/>
    <mergeCell ref="S297:S298"/>
    <mergeCell ref="T297:T298"/>
    <mergeCell ref="U297:U298"/>
    <mergeCell ref="AE297:AE298"/>
    <mergeCell ref="AF297:AF298"/>
    <mergeCell ref="AG297:AG298"/>
    <mergeCell ref="AH297:AH298"/>
    <mergeCell ref="AI297:AI298"/>
    <mergeCell ref="AJ297:AJ298"/>
    <mergeCell ref="V297:V298"/>
    <mergeCell ref="W297:W298"/>
    <mergeCell ref="X297:X298"/>
    <mergeCell ref="Y297:Y298"/>
    <mergeCell ref="Z297:Z298"/>
    <mergeCell ref="AA297:AA298"/>
    <mergeCell ref="AB297:AB298"/>
    <mergeCell ref="AC297:AC298"/>
    <mergeCell ref="AD297:AD298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9"/>
    </row>
    <row r="3" spans="2:8" x14ac:dyDescent="0.2">
      <c r="B3" s="54" t="s">
        <v>405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407</v>
      </c>
      <c r="C6" s="54" t="s">
        <v>408</v>
      </c>
      <c r="D6" s="54" t="s">
        <v>409</v>
      </c>
      <c r="E6" s="54" t="s">
        <v>49</v>
      </c>
    </row>
    <row r="7" spans="2:8" x14ac:dyDescent="0.2">
      <c r="B7" s="54" t="s">
        <v>410</v>
      </c>
      <c r="C7" s="54" t="s">
        <v>411</v>
      </c>
      <c r="D7" s="54" t="s">
        <v>412</v>
      </c>
      <c r="E7" s="54" t="s">
        <v>49</v>
      </c>
    </row>
    <row r="8" spans="2:8" x14ac:dyDescent="0.2">
      <c r="B8" s="54" t="s">
        <v>413</v>
      </c>
      <c r="C8" s="54" t="s">
        <v>414</v>
      </c>
      <c r="D8" s="54" t="s">
        <v>415</v>
      </c>
      <c r="E8" s="54" t="s">
        <v>49</v>
      </c>
    </row>
    <row r="9" spans="2:8" x14ac:dyDescent="0.2">
      <c r="B9" s="54" t="s">
        <v>416</v>
      </c>
      <c r="C9" s="54" t="s">
        <v>417</v>
      </c>
      <c r="D9" s="54" t="s">
        <v>418</v>
      </c>
      <c r="E9" s="54" t="s">
        <v>49</v>
      </c>
    </row>
    <row r="10" spans="2:8" x14ac:dyDescent="0.2">
      <c r="B10" s="54" t="s">
        <v>419</v>
      </c>
      <c r="C10" s="54" t="s">
        <v>420</v>
      </c>
      <c r="D10" s="54" t="s">
        <v>421</v>
      </c>
      <c r="E10" s="54" t="s">
        <v>49</v>
      </c>
    </row>
    <row r="11" spans="2:8" x14ac:dyDescent="0.2">
      <c r="B11" s="54" t="s">
        <v>422</v>
      </c>
      <c r="C11" s="54" t="s">
        <v>423</v>
      </c>
      <c r="D11" s="54" t="s">
        <v>213</v>
      </c>
      <c r="E11" s="54" t="s">
        <v>49</v>
      </c>
    </row>
    <row r="13" spans="2:8" x14ac:dyDescent="0.2">
      <c r="B13" s="54" t="s">
        <v>424</v>
      </c>
      <c r="C13" s="54" t="s">
        <v>408</v>
      </c>
      <c r="D13" s="54" t="s">
        <v>49</v>
      </c>
      <c r="E13" s="54" t="s">
        <v>49</v>
      </c>
    </row>
    <row r="15" spans="2:8" x14ac:dyDescent="0.2">
      <c r="B15" s="54" t="s">
        <v>425</v>
      </c>
      <c r="C15" s="54" t="s">
        <v>411</v>
      </c>
      <c r="D15" s="54" t="s">
        <v>49</v>
      </c>
      <c r="E15" s="54" t="s">
        <v>49</v>
      </c>
    </row>
    <row r="17" spans="2:5" x14ac:dyDescent="0.2">
      <c r="B17" s="54" t="s">
        <v>426</v>
      </c>
      <c r="C17" s="54" t="s">
        <v>414</v>
      </c>
      <c r="D17" s="54" t="s">
        <v>49</v>
      </c>
      <c r="E17" s="54" t="s">
        <v>49</v>
      </c>
    </row>
    <row r="19" spans="2:5" x14ac:dyDescent="0.2">
      <c r="B19" s="54" t="s">
        <v>427</v>
      </c>
      <c r="C19" s="54" t="s">
        <v>417</v>
      </c>
      <c r="D19" s="54" t="s">
        <v>49</v>
      </c>
      <c r="E19" s="54" t="s">
        <v>49</v>
      </c>
    </row>
    <row r="21" spans="2:5" x14ac:dyDescent="0.2">
      <c r="B21" s="54" t="s">
        <v>428</v>
      </c>
      <c r="C21" s="54" t="s">
        <v>420</v>
      </c>
      <c r="D21" s="54" t="s">
        <v>49</v>
      </c>
      <c r="E21" s="54" t="s">
        <v>49</v>
      </c>
    </row>
    <row r="23" spans="2:5" x14ac:dyDescent="0.2">
      <c r="B23" s="54" t="s">
        <v>429</v>
      </c>
      <c r="C23" s="54" t="s">
        <v>423</v>
      </c>
      <c r="D23" s="54" t="s">
        <v>49</v>
      </c>
      <c r="E23" s="54" t="s">
        <v>49</v>
      </c>
    </row>
    <row r="25" spans="2:5" x14ac:dyDescent="0.2">
      <c r="B25" s="54" t="s">
        <v>430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437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438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439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440</v>
      </c>
      <c r="C35" s="54" t="s">
        <v>49</v>
      </c>
      <c r="D35" s="54" t="s">
        <v>49</v>
      </c>
      <c r="E35" s="54" t="s">
        <v>49</v>
      </c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