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70" windowHeight="122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J300" i="2" l="1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L300" i="2"/>
  <c r="K300" i="2"/>
  <c r="J300" i="2"/>
  <c r="I300" i="2"/>
  <c r="H300" i="2"/>
  <c r="G300" i="2"/>
  <c r="F300" i="2"/>
  <c r="E300" i="2"/>
  <c r="D300" i="2"/>
  <c r="C300" i="2"/>
  <c r="B300" i="2"/>
  <c r="X289" i="2"/>
  <c r="W289" i="2"/>
  <c r="Y288" i="2"/>
  <c r="W288" i="2"/>
  <c r="BO287" i="2"/>
  <c r="BN287" i="2"/>
  <c r="BL287" i="2"/>
  <c r="Y287" i="2"/>
  <c r="X287" i="2"/>
  <c r="BM287" i="2" s="1"/>
  <c r="BO286" i="2"/>
  <c r="BN286" i="2"/>
  <c r="BM286" i="2"/>
  <c r="BL286" i="2"/>
  <c r="Y286" i="2"/>
  <c r="X286" i="2"/>
  <c r="BO285" i="2"/>
  <c r="BN285" i="2"/>
  <c r="BL285" i="2"/>
  <c r="Y285" i="2"/>
  <c r="X285" i="2"/>
  <c r="BM285" i="2" s="1"/>
  <c r="BO284" i="2"/>
  <c r="BN284" i="2"/>
  <c r="BM284" i="2"/>
  <c r="BL284" i="2"/>
  <c r="Y284" i="2"/>
  <c r="X284" i="2"/>
  <c r="BO283" i="2"/>
  <c r="BN283" i="2"/>
  <c r="BL283" i="2"/>
  <c r="Y283" i="2"/>
  <c r="X283" i="2"/>
  <c r="BM283" i="2" s="1"/>
  <c r="BO282" i="2"/>
  <c r="BN282" i="2"/>
  <c r="BM282" i="2"/>
  <c r="BL282" i="2"/>
  <c r="Y282" i="2"/>
  <c r="X282" i="2"/>
  <c r="BO281" i="2"/>
  <c r="BN281" i="2"/>
  <c r="BL281" i="2"/>
  <c r="Y281" i="2"/>
  <c r="X281" i="2"/>
  <c r="BM281" i="2" s="1"/>
  <c r="BO280" i="2"/>
  <c r="BN280" i="2"/>
  <c r="BM280" i="2"/>
  <c r="BL280" i="2"/>
  <c r="Y280" i="2"/>
  <c r="X280" i="2"/>
  <c r="BO279" i="2"/>
  <c r="BN279" i="2"/>
  <c r="BL279" i="2"/>
  <c r="Y279" i="2"/>
  <c r="X279" i="2"/>
  <c r="BM279" i="2" s="1"/>
  <c r="BO278" i="2"/>
  <c r="BN278" i="2"/>
  <c r="BM278" i="2"/>
  <c r="BL278" i="2"/>
  <c r="Y278" i="2"/>
  <c r="X278" i="2"/>
  <c r="BO277" i="2"/>
  <c r="BN277" i="2"/>
  <c r="BL277" i="2"/>
  <c r="Y277" i="2"/>
  <c r="X277" i="2"/>
  <c r="BM277" i="2" s="1"/>
  <c r="BO276" i="2"/>
  <c r="BN276" i="2"/>
  <c r="BM276" i="2"/>
  <c r="BL276" i="2"/>
  <c r="Y276" i="2"/>
  <c r="X276" i="2"/>
  <c r="BO275" i="2"/>
  <c r="BN275" i="2"/>
  <c r="BL275" i="2"/>
  <c r="Y275" i="2"/>
  <c r="X275" i="2"/>
  <c r="BM275" i="2" s="1"/>
  <c r="BO274" i="2"/>
  <c r="BN274" i="2"/>
  <c r="BM274" i="2"/>
  <c r="BL274" i="2"/>
  <c r="Y274" i="2"/>
  <c r="X274" i="2"/>
  <c r="BO273" i="2"/>
  <c r="BN273" i="2"/>
  <c r="BL273" i="2"/>
  <c r="Y273" i="2"/>
  <c r="X273" i="2"/>
  <c r="BM273" i="2" s="1"/>
  <c r="BO272" i="2"/>
  <c r="BN272" i="2"/>
  <c r="BM272" i="2"/>
  <c r="BL272" i="2"/>
  <c r="Y272" i="2"/>
  <c r="X272" i="2"/>
  <c r="BO271" i="2"/>
  <c r="BN271" i="2"/>
  <c r="BL271" i="2"/>
  <c r="Y271" i="2"/>
  <c r="X271" i="2"/>
  <c r="BM271" i="2" s="1"/>
  <c r="BO270" i="2"/>
  <c r="BN270" i="2"/>
  <c r="BM270" i="2"/>
  <c r="BL270" i="2"/>
  <c r="Y270" i="2"/>
  <c r="X270" i="2"/>
  <c r="O270" i="2"/>
  <c r="BN269" i="2"/>
  <c r="BM269" i="2"/>
  <c r="BL269" i="2"/>
  <c r="Y269" i="2"/>
  <c r="X269" i="2"/>
  <c r="BO269" i="2" s="1"/>
  <c r="BO268" i="2"/>
  <c r="BN268" i="2"/>
  <c r="BM268" i="2"/>
  <c r="BL268" i="2"/>
  <c r="Y268" i="2"/>
  <c r="X268" i="2"/>
  <c r="BN267" i="2"/>
  <c r="BM267" i="2"/>
  <c r="BL267" i="2"/>
  <c r="Y267" i="2"/>
  <c r="X267" i="2"/>
  <c r="X288" i="2" s="1"/>
  <c r="X265" i="2"/>
  <c r="W265" i="2"/>
  <c r="Y264" i="2"/>
  <c r="W264" i="2"/>
  <c r="BO263" i="2"/>
  <c r="BN263" i="2"/>
  <c r="BL263" i="2"/>
  <c r="Y263" i="2"/>
  <c r="X263" i="2"/>
  <c r="BM263" i="2" s="1"/>
  <c r="O263" i="2"/>
  <c r="BO262" i="2"/>
  <c r="BN262" i="2"/>
  <c r="BM262" i="2"/>
  <c r="BL262" i="2"/>
  <c r="Y262" i="2"/>
  <c r="X262" i="2"/>
  <c r="BN261" i="2"/>
  <c r="BM261" i="2"/>
  <c r="BL261" i="2"/>
  <c r="Y261" i="2"/>
  <c r="X261" i="2"/>
  <c r="X264" i="2" s="1"/>
  <c r="O261" i="2"/>
  <c r="BO260" i="2"/>
  <c r="BN260" i="2"/>
  <c r="BM260" i="2"/>
  <c r="BL260" i="2"/>
  <c r="Y260" i="2"/>
  <c r="X260" i="2"/>
  <c r="W258" i="2"/>
  <c r="W257" i="2"/>
  <c r="BO256" i="2"/>
  <c r="BN256" i="2"/>
  <c r="BM256" i="2"/>
  <c r="BL256" i="2"/>
  <c r="Y256" i="2"/>
  <c r="Y257" i="2" s="1"/>
  <c r="X256" i="2"/>
  <c r="BN255" i="2"/>
  <c r="BM255" i="2"/>
  <c r="BL255" i="2"/>
  <c r="Y255" i="2"/>
  <c r="X255" i="2"/>
  <c r="BO255" i="2" s="1"/>
  <c r="X253" i="2"/>
  <c r="W253" i="2"/>
  <c r="Y252" i="2"/>
  <c r="X252" i="2"/>
  <c r="W252" i="2"/>
  <c r="BO251" i="2"/>
  <c r="BN251" i="2"/>
  <c r="BM251" i="2"/>
  <c r="BL251" i="2"/>
  <c r="Y251" i="2"/>
  <c r="X251" i="2"/>
  <c r="X248" i="2"/>
  <c r="W248" i="2"/>
  <c r="X247" i="2"/>
  <c r="W247" i="2"/>
  <c r="BO246" i="2"/>
  <c r="BN246" i="2"/>
  <c r="BL246" i="2"/>
  <c r="Y246" i="2"/>
  <c r="X246" i="2"/>
  <c r="BM246" i="2" s="1"/>
  <c r="BN245" i="2"/>
  <c r="BM245" i="2"/>
  <c r="BL245" i="2"/>
  <c r="Y245" i="2"/>
  <c r="Y247" i="2" s="1"/>
  <c r="X245" i="2"/>
  <c r="BO245" i="2" s="1"/>
  <c r="BO244" i="2"/>
  <c r="BN244" i="2"/>
  <c r="BL244" i="2"/>
  <c r="Y244" i="2"/>
  <c r="X244" i="2"/>
  <c r="BM244" i="2" s="1"/>
  <c r="W240" i="2"/>
  <c r="W239" i="2"/>
  <c r="BN238" i="2"/>
  <c r="BL238" i="2"/>
  <c r="Y238" i="2"/>
  <c r="X238" i="2"/>
  <c r="BO238" i="2" s="1"/>
  <c r="BN237" i="2"/>
  <c r="BL237" i="2"/>
  <c r="Y237" i="2"/>
  <c r="Y239" i="2" s="1"/>
  <c r="X237" i="2"/>
  <c r="X239" i="2" s="1"/>
  <c r="O237" i="2"/>
  <c r="W234" i="2"/>
  <c r="W233" i="2"/>
  <c r="BN232" i="2"/>
  <c r="BL232" i="2"/>
  <c r="Y232" i="2"/>
  <c r="Y233" i="2" s="1"/>
  <c r="X232" i="2"/>
  <c r="X234" i="2" s="1"/>
  <c r="W228" i="2"/>
  <c r="W227" i="2"/>
  <c r="BN226" i="2"/>
  <c r="BL226" i="2"/>
  <c r="Y226" i="2"/>
  <c r="Y227" i="2" s="1"/>
  <c r="X226" i="2"/>
  <c r="BO226" i="2" s="1"/>
  <c r="O226" i="2"/>
  <c r="BN225" i="2"/>
  <c r="BL225" i="2"/>
  <c r="Y225" i="2"/>
  <c r="X225" i="2"/>
  <c r="X228" i="2" s="1"/>
  <c r="W222" i="2"/>
  <c r="Y221" i="2"/>
  <c r="X221" i="2"/>
  <c r="W221" i="2"/>
  <c r="BO220" i="2"/>
  <c r="BN220" i="2"/>
  <c r="BM220" i="2"/>
  <c r="BL220" i="2"/>
  <c r="Y220" i="2"/>
  <c r="X220" i="2"/>
  <c r="X222" i="2" s="1"/>
  <c r="O220" i="2"/>
  <c r="W217" i="2"/>
  <c r="W216" i="2"/>
  <c r="BO215" i="2"/>
  <c r="BN215" i="2"/>
  <c r="BM215" i="2"/>
  <c r="BL215" i="2"/>
  <c r="Y215" i="2"/>
  <c r="X215" i="2"/>
  <c r="O215" i="2"/>
  <c r="BN214" i="2"/>
  <c r="BL214" i="2"/>
  <c r="Y214" i="2"/>
  <c r="X214" i="2"/>
  <c r="X216" i="2" s="1"/>
  <c r="O214" i="2"/>
  <c r="BN213" i="2"/>
  <c r="BL213" i="2"/>
  <c r="Y213" i="2"/>
  <c r="Y216" i="2" s="1"/>
  <c r="X213" i="2"/>
  <c r="BO213" i="2" s="1"/>
  <c r="O213" i="2"/>
  <c r="BO212" i="2"/>
  <c r="BN212" i="2"/>
  <c r="BM212" i="2"/>
  <c r="BL212" i="2"/>
  <c r="Y212" i="2"/>
  <c r="X212" i="2"/>
  <c r="O212" i="2"/>
  <c r="W209" i="2"/>
  <c r="W208" i="2"/>
  <c r="BO207" i="2"/>
  <c r="BN207" i="2"/>
  <c r="BM207" i="2"/>
  <c r="BL207" i="2"/>
  <c r="Y207" i="2"/>
  <c r="X207" i="2"/>
  <c r="O207" i="2"/>
  <c r="BN206" i="2"/>
  <c r="BM206" i="2"/>
  <c r="BL206" i="2"/>
  <c r="Y206" i="2"/>
  <c r="X206" i="2"/>
  <c r="BO206" i="2" s="1"/>
  <c r="O206" i="2"/>
  <c r="BO205" i="2"/>
  <c r="BN205" i="2"/>
  <c r="BM205" i="2"/>
  <c r="BL205" i="2"/>
  <c r="Y205" i="2"/>
  <c r="X205" i="2"/>
  <c r="O205" i="2"/>
  <c r="BN204" i="2"/>
  <c r="BL204" i="2"/>
  <c r="Y204" i="2"/>
  <c r="X204" i="2"/>
  <c r="BO204" i="2" s="1"/>
  <c r="O204" i="2"/>
  <c r="BN203" i="2"/>
  <c r="BL203" i="2"/>
  <c r="Y203" i="2"/>
  <c r="X203" i="2"/>
  <c r="BO203" i="2" s="1"/>
  <c r="O203" i="2"/>
  <c r="BO202" i="2"/>
  <c r="BN202" i="2"/>
  <c r="BM202" i="2"/>
  <c r="BL202" i="2"/>
  <c r="Y202" i="2"/>
  <c r="Y208" i="2" s="1"/>
  <c r="X202" i="2"/>
  <c r="X209" i="2" s="1"/>
  <c r="O202" i="2"/>
  <c r="W199" i="2"/>
  <c r="X198" i="2"/>
  <c r="W198" i="2"/>
  <c r="BO197" i="2"/>
  <c r="BN197" i="2"/>
  <c r="BM197" i="2"/>
  <c r="BL197" i="2"/>
  <c r="Y197" i="2"/>
  <c r="X197" i="2"/>
  <c r="O197" i="2"/>
  <c r="BN196" i="2"/>
  <c r="BL196" i="2"/>
  <c r="Y196" i="2"/>
  <c r="X196" i="2"/>
  <c r="BO196" i="2" s="1"/>
  <c r="O196" i="2"/>
  <c r="BO195" i="2"/>
  <c r="BN195" i="2"/>
  <c r="BM195" i="2"/>
  <c r="BL195" i="2"/>
  <c r="Y195" i="2"/>
  <c r="Y198" i="2" s="1"/>
  <c r="X195" i="2"/>
  <c r="X199" i="2" s="1"/>
  <c r="O195" i="2"/>
  <c r="X192" i="2"/>
  <c r="W192" i="2"/>
  <c r="Y191" i="2"/>
  <c r="X191" i="2"/>
  <c r="W191" i="2"/>
  <c r="BO190" i="2"/>
  <c r="BN190" i="2"/>
  <c r="BM190" i="2"/>
  <c r="BL190" i="2"/>
  <c r="Y190" i="2"/>
  <c r="X190" i="2"/>
  <c r="O190" i="2"/>
  <c r="X186" i="2"/>
  <c r="W186" i="2"/>
  <c r="Y185" i="2"/>
  <c r="X185" i="2"/>
  <c r="W185" i="2"/>
  <c r="BO184" i="2"/>
  <c r="BN184" i="2"/>
  <c r="BM184" i="2"/>
  <c r="BL184" i="2"/>
  <c r="Y184" i="2"/>
  <c r="X184" i="2"/>
  <c r="O184" i="2"/>
  <c r="X181" i="2"/>
  <c r="W181" i="2"/>
  <c r="Y180" i="2"/>
  <c r="X180" i="2"/>
  <c r="W180" i="2"/>
  <c r="BO179" i="2"/>
  <c r="BN179" i="2"/>
  <c r="BM179" i="2"/>
  <c r="BL179" i="2"/>
  <c r="Y179" i="2"/>
  <c r="X179" i="2"/>
  <c r="O179" i="2"/>
  <c r="X176" i="2"/>
  <c r="W176" i="2"/>
  <c r="Y175" i="2"/>
  <c r="X175" i="2"/>
  <c r="W175" i="2"/>
  <c r="BO174" i="2"/>
  <c r="BN174" i="2"/>
  <c r="BM174" i="2"/>
  <c r="BL174" i="2"/>
  <c r="Y174" i="2"/>
  <c r="X174" i="2"/>
  <c r="O174" i="2"/>
  <c r="W171" i="2"/>
  <c r="Y170" i="2"/>
  <c r="W170" i="2"/>
  <c r="BO169" i="2"/>
  <c r="BN169" i="2"/>
  <c r="BM169" i="2"/>
  <c r="BL169" i="2"/>
  <c r="Y169" i="2"/>
  <c r="X169" i="2"/>
  <c r="O169" i="2"/>
  <c r="BN168" i="2"/>
  <c r="BL168" i="2"/>
  <c r="Y168" i="2"/>
  <c r="X168" i="2"/>
  <c r="X171" i="2" s="1"/>
  <c r="O168" i="2"/>
  <c r="X164" i="2"/>
  <c r="W164" i="2"/>
  <c r="W163" i="2"/>
  <c r="BN162" i="2"/>
  <c r="BL162" i="2"/>
  <c r="Y162" i="2"/>
  <c r="Y163" i="2" s="1"/>
  <c r="X162" i="2"/>
  <c r="BO162" i="2" s="1"/>
  <c r="O162" i="2"/>
  <c r="BO161" i="2"/>
  <c r="BN161" i="2"/>
  <c r="BM161" i="2"/>
  <c r="BL161" i="2"/>
  <c r="Y161" i="2"/>
  <c r="X161" i="2"/>
  <c r="X163" i="2" s="1"/>
  <c r="O161" i="2"/>
  <c r="W159" i="2"/>
  <c r="W158" i="2"/>
  <c r="BO157" i="2"/>
  <c r="BN157" i="2"/>
  <c r="BM157" i="2"/>
  <c r="BL157" i="2"/>
  <c r="Y157" i="2"/>
  <c r="X157" i="2"/>
  <c r="BN156" i="2"/>
  <c r="BL156" i="2"/>
  <c r="Y156" i="2"/>
  <c r="X156" i="2"/>
  <c r="BO156" i="2" s="1"/>
  <c r="O156" i="2"/>
  <c r="BN155" i="2"/>
  <c r="BL155" i="2"/>
  <c r="Y155" i="2"/>
  <c r="X155" i="2"/>
  <c r="BO155" i="2" s="1"/>
  <c r="BN154" i="2"/>
  <c r="BL154" i="2"/>
  <c r="Y154" i="2"/>
  <c r="Y158" i="2" s="1"/>
  <c r="X154" i="2"/>
  <c r="BO154" i="2" s="1"/>
  <c r="W151" i="2"/>
  <c r="W150" i="2"/>
  <c r="BN149" i="2"/>
  <c r="BL149" i="2"/>
  <c r="Y149" i="2"/>
  <c r="Y150" i="2" s="1"/>
  <c r="X149" i="2"/>
  <c r="X151" i="2" s="1"/>
  <c r="O149" i="2"/>
  <c r="W146" i="2"/>
  <c r="W145" i="2"/>
  <c r="BN144" i="2"/>
  <c r="BL144" i="2"/>
  <c r="Y144" i="2"/>
  <c r="Y145" i="2" s="1"/>
  <c r="X144" i="2"/>
  <c r="X146" i="2" s="1"/>
  <c r="X140" i="2"/>
  <c r="W140" i="2"/>
  <c r="W139" i="2"/>
  <c r="BN138" i="2"/>
  <c r="BL138" i="2"/>
  <c r="Y138" i="2"/>
  <c r="Y139" i="2" s="1"/>
  <c r="X138" i="2"/>
  <c r="X139" i="2" s="1"/>
  <c r="O138" i="2"/>
  <c r="X135" i="2"/>
  <c r="W135" i="2"/>
  <c r="W134" i="2"/>
  <c r="BN133" i="2"/>
  <c r="BL133" i="2"/>
  <c r="Y133" i="2"/>
  <c r="Y134" i="2" s="1"/>
  <c r="X133" i="2"/>
  <c r="BM133" i="2" s="1"/>
  <c r="O133" i="2"/>
  <c r="BO132" i="2"/>
  <c r="BN132" i="2"/>
  <c r="BM132" i="2"/>
  <c r="BL132" i="2"/>
  <c r="Y132" i="2"/>
  <c r="X132" i="2"/>
  <c r="X134" i="2" s="1"/>
  <c r="O132" i="2"/>
  <c r="X129" i="2"/>
  <c r="W129" i="2"/>
  <c r="Y128" i="2"/>
  <c r="X128" i="2"/>
  <c r="W128" i="2"/>
  <c r="BO127" i="2"/>
  <c r="BN127" i="2"/>
  <c r="BM127" i="2"/>
  <c r="BL127" i="2"/>
  <c r="Y127" i="2"/>
  <c r="X127" i="2"/>
  <c r="O127" i="2"/>
  <c r="W124" i="2"/>
  <c r="W123" i="2"/>
  <c r="BO122" i="2"/>
  <c r="BN122" i="2"/>
  <c r="BM122" i="2"/>
  <c r="BL122" i="2"/>
  <c r="Y122" i="2"/>
  <c r="X122" i="2"/>
  <c r="O122" i="2"/>
  <c r="BN121" i="2"/>
  <c r="BL121" i="2"/>
  <c r="Y121" i="2"/>
  <c r="X121" i="2"/>
  <c r="BO121" i="2" s="1"/>
  <c r="O121" i="2"/>
  <c r="BN120" i="2"/>
  <c r="BL120" i="2"/>
  <c r="Y120" i="2"/>
  <c r="Y123" i="2" s="1"/>
  <c r="X120" i="2"/>
  <c r="BO120" i="2" s="1"/>
  <c r="O120" i="2"/>
  <c r="BO119" i="2"/>
  <c r="BN119" i="2"/>
  <c r="BM119" i="2"/>
  <c r="BL119" i="2"/>
  <c r="Y119" i="2"/>
  <c r="X119" i="2"/>
  <c r="O119" i="2"/>
  <c r="W116" i="2"/>
  <c r="Y115" i="2"/>
  <c r="X115" i="2"/>
  <c r="W115" i="2"/>
  <c r="BO114" i="2"/>
  <c r="BN114" i="2"/>
  <c r="BM114" i="2"/>
  <c r="BL114" i="2"/>
  <c r="Y114" i="2"/>
  <c r="X114" i="2"/>
  <c r="O114" i="2"/>
  <c r="BN113" i="2"/>
  <c r="BM113" i="2"/>
  <c r="BL113" i="2"/>
  <c r="Y113" i="2"/>
  <c r="X113" i="2"/>
  <c r="X116" i="2" s="1"/>
  <c r="X110" i="2"/>
  <c r="W110" i="2"/>
  <c r="Y109" i="2"/>
  <c r="W109" i="2"/>
  <c r="BN108" i="2"/>
  <c r="BL108" i="2"/>
  <c r="Y108" i="2"/>
  <c r="X108" i="2"/>
  <c r="BO108" i="2" s="1"/>
  <c r="O108" i="2"/>
  <c r="BO107" i="2"/>
  <c r="BN107" i="2"/>
  <c r="BM107" i="2"/>
  <c r="BL107" i="2"/>
  <c r="Y107" i="2"/>
  <c r="X107" i="2"/>
  <c r="X109" i="2" s="1"/>
  <c r="O107" i="2"/>
  <c r="W104" i="2"/>
  <c r="W103" i="2"/>
  <c r="BO102" i="2"/>
  <c r="BN102" i="2"/>
  <c r="BM102" i="2"/>
  <c r="BL102" i="2"/>
  <c r="Y102" i="2"/>
  <c r="X102" i="2"/>
  <c r="O102" i="2"/>
  <c r="BN101" i="2"/>
  <c r="BL101" i="2"/>
  <c r="Y101" i="2"/>
  <c r="X101" i="2"/>
  <c r="BO101" i="2" s="1"/>
  <c r="O101" i="2"/>
  <c r="BO100" i="2"/>
  <c r="BN100" i="2"/>
  <c r="BM100" i="2"/>
  <c r="BL100" i="2"/>
  <c r="Y100" i="2"/>
  <c r="X100" i="2"/>
  <c r="O100" i="2"/>
  <c r="BN99" i="2"/>
  <c r="BL99" i="2"/>
  <c r="Y99" i="2"/>
  <c r="Y103" i="2" s="1"/>
  <c r="X99" i="2"/>
  <c r="BO99" i="2" s="1"/>
  <c r="O99" i="2"/>
  <c r="BN98" i="2"/>
  <c r="BL98" i="2"/>
  <c r="Y98" i="2"/>
  <c r="X98" i="2"/>
  <c r="BM98" i="2" s="1"/>
  <c r="O98" i="2"/>
  <c r="W95" i="2"/>
  <c r="Y94" i="2"/>
  <c r="X94" i="2"/>
  <c r="W94" i="2"/>
  <c r="BN93" i="2"/>
  <c r="BL93" i="2"/>
  <c r="Y93" i="2"/>
  <c r="X93" i="2"/>
  <c r="BM93" i="2" s="1"/>
  <c r="O93" i="2"/>
  <c r="BO92" i="2"/>
  <c r="BN92" i="2"/>
  <c r="BM92" i="2"/>
  <c r="BL92" i="2"/>
  <c r="Y92" i="2"/>
  <c r="X92" i="2"/>
  <c r="O92" i="2"/>
  <c r="BN91" i="2"/>
  <c r="BL91" i="2"/>
  <c r="Y91" i="2"/>
  <c r="X91" i="2"/>
  <c r="BO91" i="2" s="1"/>
  <c r="O91" i="2"/>
  <c r="X88" i="2"/>
  <c r="W88" i="2"/>
  <c r="W87" i="2"/>
  <c r="BN86" i="2"/>
  <c r="BL86" i="2"/>
  <c r="Y86" i="2"/>
  <c r="X86" i="2"/>
  <c r="BO86" i="2" s="1"/>
  <c r="O86" i="2"/>
  <c r="BO85" i="2"/>
  <c r="BN85" i="2"/>
  <c r="BL85" i="2"/>
  <c r="Y85" i="2"/>
  <c r="X85" i="2"/>
  <c r="BM85" i="2" s="1"/>
  <c r="O85" i="2"/>
  <c r="BN84" i="2"/>
  <c r="BL84" i="2"/>
  <c r="Y84" i="2"/>
  <c r="X84" i="2"/>
  <c r="BM84" i="2" s="1"/>
  <c r="O84" i="2"/>
  <c r="BN83" i="2"/>
  <c r="BL83" i="2"/>
  <c r="Y83" i="2"/>
  <c r="X83" i="2"/>
  <c r="BO83" i="2" s="1"/>
  <c r="O83" i="2"/>
  <c r="BO82" i="2"/>
  <c r="BN82" i="2"/>
  <c r="BM82" i="2"/>
  <c r="BL82" i="2"/>
  <c r="Y82" i="2"/>
  <c r="X82" i="2"/>
  <c r="O82" i="2"/>
  <c r="BN81" i="2"/>
  <c r="BL81" i="2"/>
  <c r="Y81" i="2"/>
  <c r="Y87" i="2" s="1"/>
  <c r="X81" i="2"/>
  <c r="X87" i="2" s="1"/>
  <c r="O81" i="2"/>
  <c r="X78" i="2"/>
  <c r="W78" i="2"/>
  <c r="Y77" i="2"/>
  <c r="W77" i="2"/>
  <c r="BN76" i="2"/>
  <c r="BL76" i="2"/>
  <c r="Y76" i="2"/>
  <c r="X76" i="2"/>
  <c r="BO76" i="2" s="1"/>
  <c r="O76" i="2"/>
  <c r="BO75" i="2"/>
  <c r="BN75" i="2"/>
  <c r="BM75" i="2"/>
  <c r="BL75" i="2"/>
  <c r="Y75" i="2"/>
  <c r="X75" i="2"/>
  <c r="X77" i="2" s="1"/>
  <c r="O75" i="2"/>
  <c r="W72" i="2"/>
  <c r="Y71" i="2"/>
  <c r="X71" i="2"/>
  <c r="W71" i="2"/>
  <c r="BO70" i="2"/>
  <c r="BN70" i="2"/>
  <c r="BM70" i="2"/>
  <c r="BL70" i="2"/>
  <c r="Y70" i="2"/>
  <c r="X70" i="2"/>
  <c r="X72" i="2" s="1"/>
  <c r="O70" i="2"/>
  <c r="W67" i="2"/>
  <c r="W66" i="2"/>
  <c r="BO65" i="2"/>
  <c r="BN65" i="2"/>
  <c r="BM65" i="2"/>
  <c r="BL65" i="2"/>
  <c r="Y65" i="2"/>
  <c r="X65" i="2"/>
  <c r="O65" i="2"/>
  <c r="BN64" i="2"/>
  <c r="BL64" i="2"/>
  <c r="Y64" i="2"/>
  <c r="Y66" i="2" s="1"/>
  <c r="X64" i="2"/>
  <c r="BM64" i="2" s="1"/>
  <c r="O64" i="2"/>
  <c r="X61" i="2"/>
  <c r="W61" i="2"/>
  <c r="W60" i="2"/>
  <c r="BN59" i="2"/>
  <c r="BL59" i="2"/>
  <c r="Y59" i="2"/>
  <c r="X59" i="2"/>
  <c r="BO59" i="2" s="1"/>
  <c r="O59" i="2"/>
  <c r="BO58" i="2"/>
  <c r="BN58" i="2"/>
  <c r="BM58" i="2"/>
  <c r="BL58" i="2"/>
  <c r="Y58" i="2"/>
  <c r="X58" i="2"/>
  <c r="O58" i="2"/>
  <c r="BN57" i="2"/>
  <c r="BL57" i="2"/>
  <c r="Y57" i="2"/>
  <c r="X57" i="2"/>
  <c r="BO57" i="2" s="1"/>
  <c r="O57" i="2"/>
  <c r="BN56" i="2"/>
  <c r="BL56" i="2"/>
  <c r="Y56" i="2"/>
  <c r="X56" i="2"/>
  <c r="BO56" i="2" s="1"/>
  <c r="O56" i="2"/>
  <c r="BO55" i="2"/>
  <c r="BN55" i="2"/>
  <c r="BM55" i="2"/>
  <c r="BL55" i="2"/>
  <c r="Y55" i="2"/>
  <c r="X55" i="2"/>
  <c r="O55" i="2"/>
  <c r="BN54" i="2"/>
  <c r="BL54" i="2"/>
  <c r="Y54" i="2"/>
  <c r="Y60" i="2" s="1"/>
  <c r="X54" i="2"/>
  <c r="BO54" i="2" s="1"/>
  <c r="O54" i="2"/>
  <c r="W51" i="2"/>
  <c r="W50" i="2"/>
  <c r="BN49" i="2"/>
  <c r="BL49" i="2"/>
  <c r="Y49" i="2"/>
  <c r="X49" i="2"/>
  <c r="BO49" i="2" s="1"/>
  <c r="O49" i="2"/>
  <c r="BO48" i="2"/>
  <c r="BN48" i="2"/>
  <c r="BL48" i="2"/>
  <c r="Y48" i="2"/>
  <c r="X48" i="2"/>
  <c r="BM48" i="2" s="1"/>
  <c r="O48" i="2"/>
  <c r="BN47" i="2"/>
  <c r="BL47" i="2"/>
  <c r="Y47" i="2"/>
  <c r="X47" i="2"/>
  <c r="X51" i="2" s="1"/>
  <c r="O47" i="2"/>
  <c r="BN46" i="2"/>
  <c r="BL46" i="2"/>
  <c r="Y46" i="2"/>
  <c r="X46" i="2"/>
  <c r="BO46" i="2" s="1"/>
  <c r="O46" i="2"/>
  <c r="BO45" i="2"/>
  <c r="BN45" i="2"/>
  <c r="BM45" i="2"/>
  <c r="BL45" i="2"/>
  <c r="Y45" i="2"/>
  <c r="X45" i="2"/>
  <c r="O45" i="2"/>
  <c r="BN44" i="2"/>
  <c r="BL44" i="2"/>
  <c r="Y44" i="2"/>
  <c r="Y50" i="2" s="1"/>
  <c r="X44" i="2"/>
  <c r="BO44" i="2" s="1"/>
  <c r="O44" i="2"/>
  <c r="W41" i="2"/>
  <c r="Y40" i="2"/>
  <c r="W40" i="2"/>
  <c r="BN39" i="2"/>
  <c r="BL39" i="2"/>
  <c r="Y39" i="2"/>
  <c r="X39" i="2"/>
  <c r="BO39" i="2" s="1"/>
  <c r="O39" i="2"/>
  <c r="BO38" i="2"/>
  <c r="BN38" i="2"/>
  <c r="BM38" i="2"/>
  <c r="BL38" i="2"/>
  <c r="Y38" i="2"/>
  <c r="X38" i="2"/>
  <c r="O38" i="2"/>
  <c r="BN37" i="2"/>
  <c r="BL37" i="2"/>
  <c r="Y37" i="2"/>
  <c r="X37" i="2"/>
  <c r="BM37" i="2" s="1"/>
  <c r="BO36" i="2"/>
  <c r="BN36" i="2"/>
  <c r="BL36" i="2"/>
  <c r="Y36" i="2"/>
  <c r="X36" i="2"/>
  <c r="X40" i="2" s="1"/>
  <c r="O36" i="2"/>
  <c r="W33" i="2"/>
  <c r="W32" i="2"/>
  <c r="BO31" i="2"/>
  <c r="BN31" i="2"/>
  <c r="BL31" i="2"/>
  <c r="Y31" i="2"/>
  <c r="X31" i="2"/>
  <c r="BM31" i="2" s="1"/>
  <c r="O31" i="2"/>
  <c r="BN30" i="2"/>
  <c r="BL30" i="2"/>
  <c r="Y30" i="2"/>
  <c r="X30" i="2"/>
  <c r="BM30" i="2" s="1"/>
  <c r="O30" i="2"/>
  <c r="BN29" i="2"/>
  <c r="BL29" i="2"/>
  <c r="Y29" i="2"/>
  <c r="X29" i="2"/>
  <c r="BO29" i="2" s="1"/>
  <c r="O29" i="2"/>
  <c r="BO28" i="2"/>
  <c r="BN28" i="2"/>
  <c r="BM28" i="2"/>
  <c r="BL28" i="2"/>
  <c r="Y28" i="2"/>
  <c r="Y32" i="2" s="1"/>
  <c r="X28" i="2"/>
  <c r="O28" i="2"/>
  <c r="X24" i="2"/>
  <c r="W24" i="2"/>
  <c r="W290" i="2" s="1"/>
  <c r="X23" i="2"/>
  <c r="W23" i="2"/>
  <c r="W294" i="2" s="1"/>
  <c r="BO22" i="2"/>
  <c r="BN22" i="2"/>
  <c r="W292" i="2" s="1"/>
  <c r="BM22" i="2"/>
  <c r="BL22" i="2"/>
  <c r="W291" i="2" s="1"/>
  <c r="Y22" i="2"/>
  <c r="Y23" i="2" s="1"/>
  <c r="X22" i="2"/>
  <c r="O22" i="2"/>
  <c r="H10" i="2"/>
  <c r="A9" i="2"/>
  <c r="F10" i="2" s="1"/>
  <c r="D7" i="2"/>
  <c r="P6" i="2"/>
  <c r="O2" i="2"/>
  <c r="W293" i="2" l="1"/>
  <c r="Y295" i="2"/>
  <c r="BM121" i="2"/>
  <c r="BM154" i="2"/>
  <c r="BM214" i="2"/>
  <c r="BM232" i="2"/>
  <c r="BM237" i="2"/>
  <c r="X103" i="2"/>
  <c r="BM144" i="2"/>
  <c r="BM149" i="2"/>
  <c r="BM156" i="2"/>
  <c r="X170" i="2"/>
  <c r="BM204" i="2"/>
  <c r="BM226" i="2"/>
  <c r="X240" i="2"/>
  <c r="X257" i="2"/>
  <c r="X208" i="2"/>
  <c r="BO214" i="2"/>
  <c r="X217" i="2"/>
  <c r="BO232" i="2"/>
  <c r="BO237" i="2"/>
  <c r="X123" i="2"/>
  <c r="BM57" i="2"/>
  <c r="BM99" i="2"/>
  <c r="BM101" i="2"/>
  <c r="BM138" i="2"/>
  <c r="BM168" i="2"/>
  <c r="X32" i="2"/>
  <c r="X95" i="2"/>
  <c r="F9" i="2"/>
  <c r="BM47" i="2"/>
  <c r="X66" i="2"/>
  <c r="BM59" i="2"/>
  <c r="X124" i="2"/>
  <c r="X159" i="2"/>
  <c r="BM162" i="2"/>
  <c r="J9" i="2"/>
  <c r="BO30" i="2"/>
  <c r="X292" i="2" s="1"/>
  <c r="BO47" i="2"/>
  <c r="BM49" i="2"/>
  <c r="BM54" i="2"/>
  <c r="BO84" i="2"/>
  <c r="BM86" i="2"/>
  <c r="BM91" i="2"/>
  <c r="BO144" i="2"/>
  <c r="BO149" i="2"/>
  <c r="A10" i="2"/>
  <c r="BO37" i="2"/>
  <c r="BM39" i="2"/>
  <c r="BM44" i="2"/>
  <c r="BO64" i="2"/>
  <c r="X67" i="2"/>
  <c r="BM76" i="2"/>
  <c r="BM81" i="2"/>
  <c r="X104" i="2"/>
  <c r="BM108" i="2"/>
  <c r="BO133" i="2"/>
  <c r="BO138" i="2"/>
  <c r="BO168" i="2"/>
  <c r="BM196" i="2"/>
  <c r="X233" i="2"/>
  <c r="X258" i="2"/>
  <c r="BO113" i="2"/>
  <c r="BM120" i="2"/>
  <c r="X145" i="2"/>
  <c r="X150" i="2"/>
  <c r="BM213" i="2"/>
  <c r="X227" i="2"/>
  <c r="BO261" i="2"/>
  <c r="BO267" i="2"/>
  <c r="BM155" i="2"/>
  <c r="BM203" i="2"/>
  <c r="BM225" i="2"/>
  <c r="BM238" i="2"/>
  <c r="X41" i="2"/>
  <c r="X158" i="2"/>
  <c r="BM29" i="2"/>
  <c r="X291" i="2" s="1"/>
  <c r="X293" i="2" s="1"/>
  <c r="BM46" i="2"/>
  <c r="X60" i="2"/>
  <c r="BM83" i="2"/>
  <c r="X50" i="2"/>
  <c r="BO93" i="2"/>
  <c r="BO98" i="2"/>
  <c r="H9" i="2"/>
  <c r="X33" i="2"/>
  <c r="X290" i="2" s="1"/>
  <c r="BM56" i="2"/>
  <c r="BO81" i="2"/>
  <c r="BM36" i="2"/>
  <c r="BO225" i="2"/>
  <c r="X294" i="2" l="1"/>
  <c r="C303" i="2"/>
  <c r="B303" i="2"/>
  <c r="A303" i="2"/>
</calcChain>
</file>

<file path=xl/sharedStrings.xml><?xml version="1.0" encoding="utf-8"?>
<sst xmlns="http://schemas.openxmlformats.org/spreadsheetml/2006/main" count="1642" uniqueCount="424">
  <si>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</si>
  <si>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</si>
  <si>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</si>
  <si>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</si>
  <si>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</si>
  <si>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</si>
  <si>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</si>
  <si>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</si>
  <si>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</si>
  <si>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</si>
  <si>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</si>
  <si>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</si>
  <si>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</si>
  <si>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</si>
  <si>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</si>
  <si>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</si>
  <si>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</si>
  <si>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</si>
  <si>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</si>
  <si>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</si>
  <si>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</si>
  <si>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</si>
  <si>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</si>
  <si>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</si>
  <si>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</si>
  <si>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</si>
  <si>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</si>
  <si>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</si>
  <si>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</si>
  <si>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</si>
  <si>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</si>
  <si>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</si>
  <si>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</si>
  <si>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</si>
  <si>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</si>
  <si>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</si>
  <si>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</si>
  <si>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</si>
  <si>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</si>
  <si>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</si>
  <si>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</si>
  <si>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</si>
  <si>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</si>
  <si>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</si>
  <si>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</si>
  <si>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</si>
  <si>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</si>
  <si>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</si>
  <si>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</si>
  <si>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</si>
  <si>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</si>
  <si>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</si>
  <si>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</si>
  <si>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</si>
  <si>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</si>
  <si>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</si>
  <si>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</si>
  <si>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</si>
  <si>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</si>
  <si>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</si>
  <si>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</si>
  <si>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</si>
  <si>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</si>
  <si>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</si>
  <si>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</si>
  <si>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</si>
  <si>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</si>
  <si>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</si>
  <si>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</si>
  <si>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</si>
  <si>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</si>
  <si>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</si>
  <si>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10.07.2024</t>
  </si>
  <si>
    <t>06.07.2024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</si>
  <si>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</si>
  <si>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</si>
  <si>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</si>
  <si>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</si>
  <si>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</si>
  <si>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</si>
  <si>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</si>
  <si>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</si>
  <si>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</si>
  <si>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</si>
  <si>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</si>
  <si>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</si>
  <si>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</si>
  <si>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</si>
  <si>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</si>
  <si>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</si>
  <si>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</si>
  <si>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</si>
  <si>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</si>
  <si>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</si>
  <si>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</si>
  <si>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</si>
  <si>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</si>
  <si>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</si>
  <si>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</si>
  <si>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</si>
  <si>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</si>
  <si>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</si>
  <si>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</si>
  <si>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</si>
  <si>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</si>
  <si>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</si>
  <si>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</si>
  <si>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</si>
  <si>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</si>
  <si>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</si>
  <si>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</si>
  <si>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</si>
  <si>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</si>
  <si>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</si>
  <si>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</si>
  <si>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</si>
  <si>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</si>
  <si>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</si>
  <si>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</si>
  <si>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</si>
  <si>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</si>
  <si>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</si>
  <si>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</si>
  <si>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</si>
  <si>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</si>
  <si>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</si>
  <si>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</si>
  <si>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</si>
  <si>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</si>
  <si>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</si>
  <si>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</si>
  <si>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</si>
  <si>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</si>
  <si>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</si>
  <si>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</si>
  <si>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</si>
  <si>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</si>
  <si>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</si>
  <si>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</si>
  <si>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</si>
  <si>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</si>
  <si>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</si>
  <si>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</si>
  <si>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</si>
  <si>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</si>
  <si>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</si>
  <si>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</si>
  <si>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</si>
  <si>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</si>
  <si>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</si>
  <si>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</si>
  <si>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</si>
  <si>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</si>
  <si>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</si>
  <si>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</si>
  <si>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</si>
  <si>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</si>
  <si>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</si>
  <si>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</si>
  <si>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</si>
  <si>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</si>
  <si>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</si>
  <si>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</si>
  <si>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</si>
  <si>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</si>
  <si>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</si>
  <si>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</si>
  <si>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</si>
  <si>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</si>
  <si>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P002893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</si>
  <si>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</si>
  <si>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</si>
  <si>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</si>
  <si>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</si>
  <si>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</si>
  <si>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</si>
  <si>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</si>
  <si>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</si>
  <si>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</si>
  <si>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</si>
  <si>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</si>
  <si>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</si>
  <si>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</si>
  <si>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</si>
  <si>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</si>
  <si>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</si>
  <si>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</si>
  <si>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</si>
  <si>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</si>
  <si>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</si>
  <si>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</si>
  <si>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</si>
  <si>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</si>
  <si>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</si>
  <si>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</si>
  <si>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</si>
  <si>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</si>
  <si>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</si>
  <si>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</si>
  <si>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</si>
  <si>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</si>
  <si>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</si>
  <si>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</si>
  <si>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</si>
  <si>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P004095</t>
  </si>
  <si>
    <t>SU000195</t>
  </si>
  <si>
    <t>P003378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</si>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</sst>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8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3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03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84" t="s">
        <v>29</v>
      </c>
      <c r="E1" s="384"/>
      <c r="F1" s="384"/>
      <c r="G1" s="14" t="s">
        <v>71</v>
      </c>
      <c r="H1" s="384" t="s">
        <v>50</v>
      </c>
      <c r="I1" s="384"/>
      <c r="J1" s="384"/>
      <c r="K1" s="384"/>
      <c r="L1" s="384"/>
      <c r="M1" s="384"/>
      <c r="N1" s="384"/>
      <c r="O1" s="384"/>
      <c r="P1" s="384"/>
      <c r="Q1" s="385" t="s">
        <v>72</v>
      </c>
      <c r="R1" s="386"/>
      <c r="S1" s="386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7"/>
      <c r="P3" s="387"/>
      <c r="Q3" s="387"/>
      <c r="R3" s="387"/>
      <c r="S3" s="387"/>
      <c r="T3" s="387"/>
      <c r="U3" s="387"/>
      <c r="V3" s="387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66" t="s">
        <v>8</v>
      </c>
      <c r="B5" s="366"/>
      <c r="C5" s="366"/>
      <c r="D5" s="388"/>
      <c r="E5" s="388"/>
      <c r="F5" s="389" t="s">
        <v>14</v>
      </c>
      <c r="G5" s="389"/>
      <c r="H5" s="388"/>
      <c r="I5" s="388"/>
      <c r="J5" s="388"/>
      <c r="K5" s="388"/>
      <c r="L5" s="388"/>
      <c r="M5" s="76"/>
      <c r="O5" s="27" t="s">
        <v>4</v>
      </c>
      <c r="P5" s="390">
        <v>45485</v>
      </c>
      <c r="Q5" s="390"/>
      <c r="S5" s="391" t="s">
        <v>3</v>
      </c>
      <c r="T5" s="392"/>
      <c r="U5" s="393" t="s">
        <v>410</v>
      </c>
      <c r="V5" s="394"/>
      <c r="AA5" s="60"/>
      <c r="AB5" s="60"/>
      <c r="AC5" s="60"/>
    </row>
    <row r="6" spans="1:30" s="17" customFormat="1" ht="24" customHeight="1" x14ac:dyDescent="0.2">
      <c r="A6" s="366" t="s">
        <v>1</v>
      </c>
      <c r="B6" s="366"/>
      <c r="C6" s="366"/>
      <c r="D6" s="367" t="s">
        <v>80</v>
      </c>
      <c r="E6" s="367"/>
      <c r="F6" s="367"/>
      <c r="G6" s="367"/>
      <c r="H6" s="367"/>
      <c r="I6" s="367"/>
      <c r="J6" s="367"/>
      <c r="K6" s="367"/>
      <c r="L6" s="367"/>
      <c r="M6" s="77"/>
      <c r="O6" s="27" t="s">
        <v>30</v>
      </c>
      <c r="P6" s="368" t="str">
        <f>IF(P5=0," ",CHOOSE(WEEKDAY(P5,2),"Понедельник","Вторник","Среда","Четверг","Пятница","Суббота","Воскресенье"))</f>
        <v>Пятница</v>
      </c>
      <c r="Q6" s="368"/>
      <c r="S6" s="369" t="s">
        <v>5</v>
      </c>
      <c r="T6" s="370"/>
      <c r="U6" s="371" t="s">
        <v>74</v>
      </c>
      <c r="V6" s="37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9"/>
      <c r="M7" s="78"/>
      <c r="O7" s="29"/>
      <c r="P7" s="49"/>
      <c r="Q7" s="49"/>
      <c r="S7" s="369"/>
      <c r="T7" s="370"/>
      <c r="U7" s="373"/>
      <c r="V7" s="374"/>
      <c r="AA7" s="60"/>
      <c r="AB7" s="60"/>
      <c r="AC7" s="60"/>
    </row>
    <row r="8" spans="1:30" s="17" customFormat="1" ht="25.5" customHeight="1" x14ac:dyDescent="0.2">
      <c r="A8" s="380" t="s">
        <v>61</v>
      </c>
      <c r="B8" s="380"/>
      <c r="C8" s="380"/>
      <c r="D8" s="381" t="s">
        <v>81</v>
      </c>
      <c r="E8" s="381"/>
      <c r="F8" s="381"/>
      <c r="G8" s="381"/>
      <c r="H8" s="381"/>
      <c r="I8" s="381"/>
      <c r="J8" s="381"/>
      <c r="K8" s="381"/>
      <c r="L8" s="381"/>
      <c r="M8" s="79"/>
      <c r="O8" s="27" t="s">
        <v>11</v>
      </c>
      <c r="P8" s="364">
        <v>0.375</v>
      </c>
      <c r="Q8" s="364"/>
      <c r="S8" s="369"/>
      <c r="T8" s="370"/>
      <c r="U8" s="373"/>
      <c r="V8" s="374"/>
      <c r="AA8" s="60"/>
      <c r="AB8" s="60"/>
      <c r="AC8" s="60"/>
    </row>
    <row r="9" spans="1:30" s="17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357" t="s">
        <v>49</v>
      </c>
      <c r="E9" s="358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82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74"/>
      <c r="O9" s="31" t="s">
        <v>15</v>
      </c>
      <c r="P9" s="383"/>
      <c r="Q9" s="383"/>
      <c r="S9" s="369"/>
      <c r="T9" s="370"/>
      <c r="U9" s="375"/>
      <c r="V9" s="37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357"/>
      <c r="E10" s="358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359" t="str">
        <f>IFERROR(VLOOKUP($D$10,Proxy,2,FALSE),"")</f>
        <v/>
      </c>
      <c r="I10" s="359"/>
      <c r="J10" s="359"/>
      <c r="K10" s="359"/>
      <c r="L10" s="359"/>
      <c r="M10" s="75"/>
      <c r="O10" s="31" t="s">
        <v>35</v>
      </c>
      <c r="P10" s="360"/>
      <c r="Q10" s="360"/>
      <c r="T10" s="29" t="s">
        <v>12</v>
      </c>
      <c r="U10" s="361" t="s">
        <v>75</v>
      </c>
      <c r="V10" s="36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63"/>
      <c r="Q11" s="363"/>
      <c r="T11" s="29" t="s">
        <v>31</v>
      </c>
      <c r="U11" s="348" t="s">
        <v>58</v>
      </c>
      <c r="V11" s="34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47" t="s">
        <v>76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80"/>
      <c r="O12" s="27" t="s">
        <v>33</v>
      </c>
      <c r="P12" s="364"/>
      <c r="Q12" s="364"/>
      <c r="R12" s="28"/>
      <c r="S12"/>
      <c r="T12" s="29" t="s">
        <v>49</v>
      </c>
      <c r="U12" s="365"/>
      <c r="V12" s="365"/>
      <c r="W12"/>
      <c r="AA12" s="60"/>
      <c r="AB12" s="60"/>
      <c r="AC12" s="60"/>
    </row>
    <row r="13" spans="1:30" s="17" customFormat="1" ht="23.25" customHeight="1" x14ac:dyDescent="0.2">
      <c r="A13" s="347" t="s">
        <v>77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80"/>
      <c r="N13" s="31"/>
      <c r="O13" s="31" t="s">
        <v>34</v>
      </c>
      <c r="P13" s="348"/>
      <c r="Q13" s="34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47" t="s">
        <v>78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49" t="s">
        <v>79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81"/>
      <c r="N15"/>
      <c r="O15" s="350" t="s">
        <v>64</v>
      </c>
      <c r="P15" s="350"/>
      <c r="Q15" s="350"/>
      <c r="R15" s="350"/>
      <c r="S15" s="350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51"/>
      <c r="P16" s="351"/>
      <c r="Q16" s="351"/>
      <c r="R16" s="351"/>
      <c r="S16" s="35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35" t="s">
        <v>62</v>
      </c>
      <c r="B17" s="335" t="s">
        <v>52</v>
      </c>
      <c r="C17" s="353" t="s">
        <v>51</v>
      </c>
      <c r="D17" s="335" t="s">
        <v>53</v>
      </c>
      <c r="E17" s="335"/>
      <c r="F17" s="335" t="s">
        <v>24</v>
      </c>
      <c r="G17" s="335" t="s">
        <v>27</v>
      </c>
      <c r="H17" s="335" t="s">
        <v>25</v>
      </c>
      <c r="I17" s="335" t="s">
        <v>26</v>
      </c>
      <c r="J17" s="354" t="s">
        <v>16</v>
      </c>
      <c r="K17" s="354" t="s">
        <v>69</v>
      </c>
      <c r="L17" s="354" t="s">
        <v>2</v>
      </c>
      <c r="M17" s="354" t="s">
        <v>70</v>
      </c>
      <c r="N17" s="335" t="s">
        <v>28</v>
      </c>
      <c r="O17" s="335" t="s">
        <v>17</v>
      </c>
      <c r="P17" s="335"/>
      <c r="Q17" s="335"/>
      <c r="R17" s="335"/>
      <c r="S17" s="335"/>
      <c r="T17" s="352" t="s">
        <v>59</v>
      </c>
      <c r="U17" s="335"/>
      <c r="V17" s="335" t="s">
        <v>6</v>
      </c>
      <c r="W17" s="335" t="s">
        <v>44</v>
      </c>
      <c r="X17" s="336" t="s">
        <v>57</v>
      </c>
      <c r="Y17" s="335" t="s">
        <v>18</v>
      </c>
      <c r="Z17" s="338" t="s">
        <v>63</v>
      </c>
      <c r="AA17" s="338" t="s">
        <v>19</v>
      </c>
      <c r="AB17" s="339" t="s">
        <v>60</v>
      </c>
      <c r="AC17" s="340"/>
      <c r="AD17" s="341"/>
      <c r="AE17" s="345"/>
      <c r="BB17" s="346" t="s">
        <v>67</v>
      </c>
    </row>
    <row r="18" spans="1:67" ht="14.25" customHeight="1" x14ac:dyDescent="0.2">
      <c r="A18" s="335"/>
      <c r="B18" s="335"/>
      <c r="C18" s="353"/>
      <c r="D18" s="335"/>
      <c r="E18" s="335"/>
      <c r="F18" s="335" t="s">
        <v>20</v>
      </c>
      <c r="G18" s="335" t="s">
        <v>21</v>
      </c>
      <c r="H18" s="335" t="s">
        <v>22</v>
      </c>
      <c r="I18" s="335" t="s">
        <v>22</v>
      </c>
      <c r="J18" s="355"/>
      <c r="K18" s="355"/>
      <c r="L18" s="355"/>
      <c r="M18" s="355"/>
      <c r="N18" s="335"/>
      <c r="O18" s="335"/>
      <c r="P18" s="335"/>
      <c r="Q18" s="335"/>
      <c r="R18" s="335"/>
      <c r="S18" s="335"/>
      <c r="T18" s="36" t="s">
        <v>47</v>
      </c>
      <c r="U18" s="36" t="s">
        <v>46</v>
      </c>
      <c r="V18" s="335"/>
      <c r="W18" s="335"/>
      <c r="X18" s="337"/>
      <c r="Y18" s="335"/>
      <c r="Z18" s="338"/>
      <c r="AA18" s="338"/>
      <c r="AB18" s="342"/>
      <c r="AC18" s="343"/>
      <c r="AD18" s="344"/>
      <c r="AE18" s="345"/>
      <c r="BB18" s="346"/>
    </row>
    <row r="19" spans="1:67" ht="27.75" customHeight="1" x14ac:dyDescent="0.2">
      <c r="A19" s="249" t="s">
        <v>82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55"/>
      <c r="AA19" s="55"/>
    </row>
    <row r="20" spans="1:67" ht="16.5" customHeight="1" x14ac:dyDescent="0.25">
      <c r="A20" s="247" t="s">
        <v>82</v>
      </c>
      <c r="B20" s="247"/>
      <c r="C20" s="247"/>
      <c r="D20" s="247"/>
      <c r="E20" s="247"/>
      <c r="F20" s="247"/>
      <c r="G20" s="247"/>
      <c r="H20" s="247"/>
      <c r="I20" s="247"/>
      <c r="J20" s="247"/>
      <c r="K20" s="247"/>
      <c r="L20" s="247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66"/>
      <c r="AA20" s="66"/>
    </row>
    <row r="21" spans="1:67" ht="14.25" customHeight="1" x14ac:dyDescent="0.25">
      <c r="A21" s="236" t="s">
        <v>83</v>
      </c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67"/>
      <c r="AA21" s="67"/>
    </row>
    <row r="22" spans="1:67" ht="27" customHeight="1" x14ac:dyDescent="0.25">
      <c r="A22" s="64" t="s">
        <v>84</v>
      </c>
      <c r="B22" s="64" t="s">
        <v>85</v>
      </c>
      <c r="C22" s="37">
        <v>4301070899</v>
      </c>
      <c r="D22" s="209">
        <v>4607111035752</v>
      </c>
      <c r="E22" s="20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9"/>
      <c r="N22" s="38">
        <v>180</v>
      </c>
      <c r="O22" s="33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1"/>
      <c r="Q22" s="211"/>
      <c r="R22" s="211"/>
      <c r="S22" s="212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06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19"/>
      <c r="O23" s="216" t="s">
        <v>43</v>
      </c>
      <c r="P23" s="217"/>
      <c r="Q23" s="217"/>
      <c r="R23" s="217"/>
      <c r="S23" s="217"/>
      <c r="T23" s="217"/>
      <c r="U23" s="218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19"/>
      <c r="O24" s="216" t="s">
        <v>43</v>
      </c>
      <c r="P24" s="217"/>
      <c r="Q24" s="217"/>
      <c r="R24" s="217"/>
      <c r="S24" s="217"/>
      <c r="T24" s="217"/>
      <c r="U24" s="218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49" t="s">
        <v>48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55"/>
      <c r="AA25" s="55"/>
    </row>
    <row r="26" spans="1:67" ht="16.5" customHeight="1" x14ac:dyDescent="0.25">
      <c r="A26" s="247" t="s">
        <v>88</v>
      </c>
      <c r="B26" s="247"/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66"/>
      <c r="AA26" s="66"/>
    </row>
    <row r="27" spans="1:67" ht="14.25" customHeight="1" x14ac:dyDescent="0.25">
      <c r="A27" s="236" t="s">
        <v>89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67"/>
      <c r="AA27" s="67"/>
    </row>
    <row r="28" spans="1:67" ht="27" customHeight="1" x14ac:dyDescent="0.25">
      <c r="A28" s="64" t="s">
        <v>90</v>
      </c>
      <c r="B28" s="64" t="s">
        <v>91</v>
      </c>
      <c r="C28" s="37">
        <v>4301132066</v>
      </c>
      <c r="D28" s="209">
        <v>4607111036520</v>
      </c>
      <c r="E28" s="20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9"/>
      <c r="N28" s="38">
        <v>180</v>
      </c>
      <c r="O28" s="33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1"/>
      <c r="Q28" s="211"/>
      <c r="R28" s="211"/>
      <c r="S28" s="212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92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94</v>
      </c>
      <c r="B29" s="64" t="s">
        <v>95</v>
      </c>
      <c r="C29" s="37">
        <v>4301132063</v>
      </c>
      <c r="D29" s="209">
        <v>4607111036605</v>
      </c>
      <c r="E29" s="20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9"/>
      <c r="N29" s="38">
        <v>180</v>
      </c>
      <c r="O29" s="33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1"/>
      <c r="Q29" s="211"/>
      <c r="R29" s="211"/>
      <c r="S29" s="212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92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96</v>
      </c>
      <c r="B30" s="64" t="s">
        <v>97</v>
      </c>
      <c r="C30" s="37">
        <v>4301132064</v>
      </c>
      <c r="D30" s="209">
        <v>4607111036537</v>
      </c>
      <c r="E30" s="20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9"/>
      <c r="N30" s="38">
        <v>180</v>
      </c>
      <c r="O30" s="33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1"/>
      <c r="Q30" s="211"/>
      <c r="R30" s="211"/>
      <c r="S30" s="212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92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98</v>
      </c>
      <c r="B31" s="64" t="s">
        <v>99</v>
      </c>
      <c r="C31" s="37">
        <v>4301132065</v>
      </c>
      <c r="D31" s="209">
        <v>4607111036599</v>
      </c>
      <c r="E31" s="20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9"/>
      <c r="N31" s="38">
        <v>180</v>
      </c>
      <c r="O31" s="33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1"/>
      <c r="Q31" s="211"/>
      <c r="R31" s="211"/>
      <c r="S31" s="212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92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19"/>
      <c r="O32" s="216" t="s">
        <v>43</v>
      </c>
      <c r="P32" s="217"/>
      <c r="Q32" s="217"/>
      <c r="R32" s="217"/>
      <c r="S32" s="217"/>
      <c r="T32" s="217"/>
      <c r="U32" s="218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19"/>
      <c r="O33" s="216" t="s">
        <v>43</v>
      </c>
      <c r="P33" s="217"/>
      <c r="Q33" s="217"/>
      <c r="R33" s="217"/>
      <c r="S33" s="217"/>
      <c r="T33" s="217"/>
      <c r="U33" s="218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47" t="s">
        <v>100</v>
      </c>
      <c r="B34" s="247"/>
      <c r="C34" s="247"/>
      <c r="D34" s="247"/>
      <c r="E34" s="247"/>
      <c r="F34" s="247"/>
      <c r="G34" s="247"/>
      <c r="H34" s="247"/>
      <c r="I34" s="247"/>
      <c r="J34" s="247"/>
      <c r="K34" s="247"/>
      <c r="L34" s="247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66"/>
      <c r="AA34" s="66"/>
    </row>
    <row r="35" spans="1:67" ht="14.25" customHeight="1" x14ac:dyDescent="0.25">
      <c r="A35" s="236" t="s">
        <v>83</v>
      </c>
      <c r="B35" s="236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67"/>
      <c r="AA35" s="67"/>
    </row>
    <row r="36" spans="1:67" ht="27" customHeight="1" x14ac:dyDescent="0.25">
      <c r="A36" s="64" t="s">
        <v>101</v>
      </c>
      <c r="B36" s="64" t="s">
        <v>102</v>
      </c>
      <c r="C36" s="37">
        <v>4301070865</v>
      </c>
      <c r="D36" s="209">
        <v>4607111036285</v>
      </c>
      <c r="E36" s="20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9"/>
      <c r="N36" s="38">
        <v>180</v>
      </c>
      <c r="O36" s="32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1"/>
      <c r="Q36" s="211"/>
      <c r="R36" s="211"/>
      <c r="S36" s="212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103</v>
      </c>
      <c r="B37" s="64" t="s">
        <v>104</v>
      </c>
      <c r="C37" s="37">
        <v>4301070861</v>
      </c>
      <c r="D37" s="209">
        <v>4607111036308</v>
      </c>
      <c r="E37" s="20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9"/>
      <c r="N37" s="38">
        <v>180</v>
      </c>
      <c r="O37" s="329" t="s">
        <v>105</v>
      </c>
      <c r="P37" s="211"/>
      <c r="Q37" s="211"/>
      <c r="R37" s="211"/>
      <c r="S37" s="212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106</v>
      </c>
      <c r="B38" s="64" t="s">
        <v>107</v>
      </c>
      <c r="C38" s="37">
        <v>4301070884</v>
      </c>
      <c r="D38" s="209">
        <v>4607111036315</v>
      </c>
      <c r="E38" s="20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9"/>
      <c r="N38" s="38">
        <v>180</v>
      </c>
      <c r="O38" s="32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1"/>
      <c r="Q38" s="211"/>
      <c r="R38" s="211"/>
      <c r="S38" s="212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108</v>
      </c>
      <c r="B39" s="64" t="s">
        <v>109</v>
      </c>
      <c r="C39" s="37">
        <v>4301070864</v>
      </c>
      <c r="D39" s="209">
        <v>4607111036292</v>
      </c>
      <c r="E39" s="209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87</v>
      </c>
      <c r="L39" s="39" t="s">
        <v>86</v>
      </c>
      <c r="M39" s="39"/>
      <c r="N39" s="38">
        <v>180</v>
      </c>
      <c r="O39" s="32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1"/>
      <c r="Q39" s="211"/>
      <c r="R39" s="211"/>
      <c r="S39" s="212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19"/>
      <c r="O40" s="216" t="s">
        <v>43</v>
      </c>
      <c r="P40" s="217"/>
      <c r="Q40" s="217"/>
      <c r="R40" s="217"/>
      <c r="S40" s="217"/>
      <c r="T40" s="217"/>
      <c r="U40" s="218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06"/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19"/>
      <c r="O41" s="216" t="s">
        <v>43</v>
      </c>
      <c r="P41" s="217"/>
      <c r="Q41" s="217"/>
      <c r="R41" s="217"/>
      <c r="S41" s="217"/>
      <c r="T41" s="217"/>
      <c r="U41" s="218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47" t="s">
        <v>110</v>
      </c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66"/>
      <c r="AA42" s="66"/>
    </row>
    <row r="43" spans="1:67" ht="14.25" customHeight="1" x14ac:dyDescent="0.25">
      <c r="A43" s="236" t="s">
        <v>111</v>
      </c>
      <c r="B43" s="236"/>
      <c r="C43" s="236"/>
      <c r="D43" s="236"/>
      <c r="E43" s="236"/>
      <c r="F43" s="236"/>
      <c r="G43" s="236"/>
      <c r="H43" s="236"/>
      <c r="I43" s="236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67"/>
      <c r="AA43" s="67"/>
    </row>
    <row r="44" spans="1:67" ht="16.5" customHeight="1" x14ac:dyDescent="0.25">
      <c r="A44" s="64" t="s">
        <v>112</v>
      </c>
      <c r="B44" s="64" t="s">
        <v>113</v>
      </c>
      <c r="C44" s="37">
        <v>4301190046</v>
      </c>
      <c r="D44" s="209">
        <v>4607111038951</v>
      </c>
      <c r="E44" s="20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9" t="s">
        <v>86</v>
      </c>
      <c r="M44" s="39"/>
      <c r="N44" s="38">
        <v>365</v>
      </c>
      <c r="O44" s="3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1"/>
      <c r="Q44" s="211"/>
      <c r="R44" s="211"/>
      <c r="S44" s="212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92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115</v>
      </c>
      <c r="B45" s="64" t="s">
        <v>116</v>
      </c>
      <c r="C45" s="37">
        <v>4301190010</v>
      </c>
      <c r="D45" s="209">
        <v>4607111037596</v>
      </c>
      <c r="E45" s="20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9" t="s">
        <v>86</v>
      </c>
      <c r="M45" s="39"/>
      <c r="N45" s="38">
        <v>365</v>
      </c>
      <c r="O45" s="32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1"/>
      <c r="Q45" s="211"/>
      <c r="R45" s="211"/>
      <c r="S45" s="212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92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117</v>
      </c>
      <c r="B46" s="64" t="s">
        <v>118</v>
      </c>
      <c r="C46" s="37">
        <v>4301190047</v>
      </c>
      <c r="D46" s="209">
        <v>4607111038579</v>
      </c>
      <c r="E46" s="209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9" t="s">
        <v>86</v>
      </c>
      <c r="M46" s="39"/>
      <c r="N46" s="38">
        <v>365</v>
      </c>
      <c r="O46" s="32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1"/>
      <c r="Q46" s="211"/>
      <c r="R46" s="211"/>
      <c r="S46" s="212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92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119</v>
      </c>
      <c r="B47" s="64" t="s">
        <v>120</v>
      </c>
      <c r="C47" s="37">
        <v>4301190022</v>
      </c>
      <c r="D47" s="209">
        <v>4607111037053</v>
      </c>
      <c r="E47" s="209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114</v>
      </c>
      <c r="L47" s="39" t="s">
        <v>86</v>
      </c>
      <c r="M47" s="39"/>
      <c r="N47" s="38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1"/>
      <c r="Q47" s="211"/>
      <c r="R47" s="211"/>
      <c r="S47" s="212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92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121</v>
      </c>
      <c r="B48" s="64" t="s">
        <v>122</v>
      </c>
      <c r="C48" s="37">
        <v>4301190023</v>
      </c>
      <c r="D48" s="209">
        <v>4607111037060</v>
      </c>
      <c r="E48" s="209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114</v>
      </c>
      <c r="L48" s="39" t="s">
        <v>86</v>
      </c>
      <c r="M48" s="39"/>
      <c r="N48" s="38">
        <v>365</v>
      </c>
      <c r="O48" s="32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1"/>
      <c r="Q48" s="211"/>
      <c r="R48" s="211"/>
      <c r="S48" s="212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92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123</v>
      </c>
      <c r="B49" s="64" t="s">
        <v>124</v>
      </c>
      <c r="C49" s="37">
        <v>4301190049</v>
      </c>
      <c r="D49" s="209">
        <v>4607111038968</v>
      </c>
      <c r="E49" s="209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114</v>
      </c>
      <c r="L49" s="39" t="s">
        <v>86</v>
      </c>
      <c r="M49" s="39"/>
      <c r="N49" s="38">
        <v>365</v>
      </c>
      <c r="O49" s="31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1"/>
      <c r="Q49" s="211"/>
      <c r="R49" s="211"/>
      <c r="S49" s="212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92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06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19"/>
      <c r="O50" s="216" t="s">
        <v>43</v>
      </c>
      <c r="P50" s="217"/>
      <c r="Q50" s="217"/>
      <c r="R50" s="217"/>
      <c r="S50" s="217"/>
      <c r="T50" s="217"/>
      <c r="U50" s="218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06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19"/>
      <c r="O51" s="216" t="s">
        <v>43</v>
      </c>
      <c r="P51" s="217"/>
      <c r="Q51" s="217"/>
      <c r="R51" s="217"/>
      <c r="S51" s="217"/>
      <c r="T51" s="217"/>
      <c r="U51" s="218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47" t="s">
        <v>125</v>
      </c>
      <c r="B52" s="247"/>
      <c r="C52" s="247"/>
      <c r="D52" s="247"/>
      <c r="E52" s="247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66"/>
      <c r="AA52" s="66"/>
    </row>
    <row r="53" spans="1:67" ht="14.25" customHeight="1" x14ac:dyDescent="0.25">
      <c r="A53" s="236" t="s">
        <v>83</v>
      </c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67"/>
      <c r="AA53" s="67"/>
    </row>
    <row r="54" spans="1:67" ht="27" customHeight="1" x14ac:dyDescent="0.25">
      <c r="A54" s="64" t="s">
        <v>126</v>
      </c>
      <c r="B54" s="64" t="s">
        <v>127</v>
      </c>
      <c r="C54" s="37">
        <v>4301070989</v>
      </c>
      <c r="D54" s="209">
        <v>4607111037190</v>
      </c>
      <c r="E54" s="209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87</v>
      </c>
      <c r="L54" s="39" t="s">
        <v>86</v>
      </c>
      <c r="M54" s="39"/>
      <c r="N54" s="38">
        <v>180</v>
      </c>
      <c r="O54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1"/>
      <c r="Q54" s="211"/>
      <c r="R54" s="211"/>
      <c r="S54" s="212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128</v>
      </c>
      <c r="B55" s="64" t="s">
        <v>129</v>
      </c>
      <c r="C55" s="37">
        <v>4301070972</v>
      </c>
      <c r="D55" s="209">
        <v>4607111037183</v>
      </c>
      <c r="E55" s="20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87</v>
      </c>
      <c r="L55" s="39" t="s">
        <v>86</v>
      </c>
      <c r="M55" s="39"/>
      <c r="N55" s="38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1"/>
      <c r="Q55" s="211"/>
      <c r="R55" s="211"/>
      <c r="S55" s="212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130</v>
      </c>
      <c r="B56" s="64" t="s">
        <v>131</v>
      </c>
      <c r="C56" s="37">
        <v>4301070970</v>
      </c>
      <c r="D56" s="209">
        <v>4607111037091</v>
      </c>
      <c r="E56" s="209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87</v>
      </c>
      <c r="L56" s="39" t="s">
        <v>86</v>
      </c>
      <c r="M56" s="39"/>
      <c r="N56" s="38">
        <v>180</v>
      </c>
      <c r="O56" s="31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1"/>
      <c r="Q56" s="211"/>
      <c r="R56" s="211"/>
      <c r="S56" s="212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132</v>
      </c>
      <c r="B57" s="64" t="s">
        <v>133</v>
      </c>
      <c r="C57" s="37">
        <v>4301070971</v>
      </c>
      <c r="D57" s="209">
        <v>4607111036902</v>
      </c>
      <c r="E57" s="209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87</v>
      </c>
      <c r="L57" s="39" t="s">
        <v>86</v>
      </c>
      <c r="M57" s="39"/>
      <c r="N57" s="38">
        <v>180</v>
      </c>
      <c r="O57" s="31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1"/>
      <c r="Q57" s="211"/>
      <c r="R57" s="211"/>
      <c r="S57" s="212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134</v>
      </c>
      <c r="B58" s="64" t="s">
        <v>135</v>
      </c>
      <c r="C58" s="37">
        <v>4301070969</v>
      </c>
      <c r="D58" s="209">
        <v>4607111036858</v>
      </c>
      <c r="E58" s="209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87</v>
      </c>
      <c r="L58" s="39" t="s">
        <v>86</v>
      </c>
      <c r="M58" s="39"/>
      <c r="N58" s="38">
        <v>180</v>
      </c>
      <c r="O58" s="3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1"/>
      <c r="Q58" s="211"/>
      <c r="R58" s="211"/>
      <c r="S58" s="212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136</v>
      </c>
      <c r="B59" s="64" t="s">
        <v>137</v>
      </c>
      <c r="C59" s="37">
        <v>4301070968</v>
      </c>
      <c r="D59" s="209">
        <v>4607111036889</v>
      </c>
      <c r="E59" s="209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87</v>
      </c>
      <c r="L59" s="39" t="s">
        <v>86</v>
      </c>
      <c r="M59" s="39"/>
      <c r="N59" s="38">
        <v>180</v>
      </c>
      <c r="O59" s="3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1"/>
      <c r="Q59" s="211"/>
      <c r="R59" s="211"/>
      <c r="S59" s="212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19"/>
      <c r="O60" s="216" t="s">
        <v>43</v>
      </c>
      <c r="P60" s="217"/>
      <c r="Q60" s="217"/>
      <c r="R60" s="217"/>
      <c r="S60" s="217"/>
      <c r="T60" s="217"/>
      <c r="U60" s="218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19"/>
      <c r="O61" s="216" t="s">
        <v>43</v>
      </c>
      <c r="P61" s="217"/>
      <c r="Q61" s="217"/>
      <c r="R61" s="217"/>
      <c r="S61" s="217"/>
      <c r="T61" s="217"/>
      <c r="U61" s="218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47" t="s">
        <v>138</v>
      </c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66"/>
      <c r="AA62" s="66"/>
    </row>
    <row r="63" spans="1:67" ht="14.25" customHeight="1" x14ac:dyDescent="0.25">
      <c r="A63" s="236" t="s">
        <v>83</v>
      </c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67"/>
      <c r="AA63" s="67"/>
    </row>
    <row r="64" spans="1:67" ht="27" customHeight="1" x14ac:dyDescent="0.25">
      <c r="A64" s="64" t="s">
        <v>139</v>
      </c>
      <c r="B64" s="64" t="s">
        <v>140</v>
      </c>
      <c r="C64" s="37">
        <v>4301070977</v>
      </c>
      <c r="D64" s="209">
        <v>4607111037411</v>
      </c>
      <c r="E64" s="209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141</v>
      </c>
      <c r="L64" s="39" t="s">
        <v>86</v>
      </c>
      <c r="M64" s="39"/>
      <c r="N64" s="38">
        <v>180</v>
      </c>
      <c r="O64" s="3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1"/>
      <c r="Q64" s="211"/>
      <c r="R64" s="211"/>
      <c r="S64" s="212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142</v>
      </c>
      <c r="B65" s="64" t="s">
        <v>143</v>
      </c>
      <c r="C65" s="37">
        <v>4301070981</v>
      </c>
      <c r="D65" s="209">
        <v>4607111036728</v>
      </c>
      <c r="E65" s="209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87</v>
      </c>
      <c r="L65" s="39" t="s">
        <v>86</v>
      </c>
      <c r="M65" s="39"/>
      <c r="N65" s="38">
        <v>180</v>
      </c>
      <c r="O65" s="31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1"/>
      <c r="Q65" s="211"/>
      <c r="R65" s="211"/>
      <c r="S65" s="212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19"/>
      <c r="O66" s="216" t="s">
        <v>43</v>
      </c>
      <c r="P66" s="217"/>
      <c r="Q66" s="217"/>
      <c r="R66" s="217"/>
      <c r="S66" s="217"/>
      <c r="T66" s="217"/>
      <c r="U66" s="218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06"/>
      <c r="B67" s="206"/>
      <c r="C67" s="206"/>
      <c r="D67" s="206"/>
      <c r="E67" s="206"/>
      <c r="F67" s="206"/>
      <c r="G67" s="206"/>
      <c r="H67" s="206"/>
      <c r="I67" s="206"/>
      <c r="J67" s="206"/>
      <c r="K67" s="206"/>
      <c r="L67" s="206"/>
      <c r="M67" s="206"/>
      <c r="N67" s="219"/>
      <c r="O67" s="216" t="s">
        <v>43</v>
      </c>
      <c r="P67" s="217"/>
      <c r="Q67" s="217"/>
      <c r="R67" s="217"/>
      <c r="S67" s="217"/>
      <c r="T67" s="217"/>
      <c r="U67" s="218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47" t="s">
        <v>144</v>
      </c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66"/>
      <c r="AA68" s="66"/>
    </row>
    <row r="69" spans="1:67" ht="14.25" customHeight="1" x14ac:dyDescent="0.25">
      <c r="A69" s="236" t="s">
        <v>145</v>
      </c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67"/>
      <c r="AA69" s="67"/>
    </row>
    <row r="70" spans="1:67" ht="27" customHeight="1" x14ac:dyDescent="0.25">
      <c r="A70" s="64" t="s">
        <v>146</v>
      </c>
      <c r="B70" s="64" t="s">
        <v>147</v>
      </c>
      <c r="C70" s="37">
        <v>4301135271</v>
      </c>
      <c r="D70" s="209">
        <v>4607111033659</v>
      </c>
      <c r="E70" s="209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93</v>
      </c>
      <c r="L70" s="39" t="s">
        <v>86</v>
      </c>
      <c r="M70" s="39"/>
      <c r="N70" s="38">
        <v>180</v>
      </c>
      <c r="O70" s="31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1"/>
      <c r="Q70" s="211"/>
      <c r="R70" s="211"/>
      <c r="S70" s="212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92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06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19"/>
      <c r="O71" s="216" t="s">
        <v>43</v>
      </c>
      <c r="P71" s="217"/>
      <c r="Q71" s="217"/>
      <c r="R71" s="217"/>
      <c r="S71" s="217"/>
      <c r="T71" s="217"/>
      <c r="U71" s="218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06"/>
      <c r="B72" s="206"/>
      <c r="C72" s="206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19"/>
      <c r="O72" s="216" t="s">
        <v>43</v>
      </c>
      <c r="P72" s="217"/>
      <c r="Q72" s="217"/>
      <c r="R72" s="217"/>
      <c r="S72" s="217"/>
      <c r="T72" s="217"/>
      <c r="U72" s="218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47" t="s">
        <v>148</v>
      </c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66"/>
      <c r="AA73" s="66"/>
    </row>
    <row r="74" spans="1:67" ht="14.25" customHeight="1" x14ac:dyDescent="0.25">
      <c r="A74" s="236" t="s">
        <v>149</v>
      </c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P74" s="236"/>
      <c r="Q74" s="236"/>
      <c r="R74" s="236"/>
      <c r="S74" s="236"/>
      <c r="T74" s="236"/>
      <c r="U74" s="236"/>
      <c r="V74" s="236"/>
      <c r="W74" s="236"/>
      <c r="X74" s="236"/>
      <c r="Y74" s="236"/>
      <c r="Z74" s="67"/>
      <c r="AA74" s="67"/>
    </row>
    <row r="75" spans="1:67" ht="27" customHeight="1" x14ac:dyDescent="0.25">
      <c r="A75" s="64" t="s">
        <v>150</v>
      </c>
      <c r="B75" s="64" t="s">
        <v>151</v>
      </c>
      <c r="C75" s="37">
        <v>4301131021</v>
      </c>
      <c r="D75" s="209">
        <v>4607111034137</v>
      </c>
      <c r="E75" s="209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93</v>
      </c>
      <c r="L75" s="39" t="s">
        <v>86</v>
      </c>
      <c r="M75" s="39"/>
      <c r="N75" s="38">
        <v>180</v>
      </c>
      <c r="O75" s="30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1"/>
      <c r="Q75" s="211"/>
      <c r="R75" s="211"/>
      <c r="S75" s="212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92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152</v>
      </c>
      <c r="B76" s="64" t="s">
        <v>153</v>
      </c>
      <c r="C76" s="37">
        <v>4301131022</v>
      </c>
      <c r="D76" s="209">
        <v>4607111034120</v>
      </c>
      <c r="E76" s="209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93</v>
      </c>
      <c r="L76" s="39" t="s">
        <v>86</v>
      </c>
      <c r="M76" s="39"/>
      <c r="N76" s="38">
        <v>180</v>
      </c>
      <c r="O76" s="31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1"/>
      <c r="Q76" s="211"/>
      <c r="R76" s="211"/>
      <c r="S76" s="212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92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19"/>
      <c r="O77" s="216" t="s">
        <v>43</v>
      </c>
      <c r="P77" s="217"/>
      <c r="Q77" s="217"/>
      <c r="R77" s="217"/>
      <c r="S77" s="217"/>
      <c r="T77" s="217"/>
      <c r="U77" s="218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19"/>
      <c r="O78" s="216" t="s">
        <v>43</v>
      </c>
      <c r="P78" s="217"/>
      <c r="Q78" s="217"/>
      <c r="R78" s="217"/>
      <c r="S78" s="217"/>
      <c r="T78" s="217"/>
      <c r="U78" s="218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47" t="s">
        <v>154</v>
      </c>
      <c r="B79" s="247"/>
      <c r="C79" s="247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66"/>
      <c r="AA79" s="66"/>
    </row>
    <row r="80" spans="1:67" ht="14.25" customHeight="1" x14ac:dyDescent="0.25">
      <c r="A80" s="236" t="s">
        <v>145</v>
      </c>
      <c r="B80" s="236"/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67"/>
      <c r="AA80" s="67"/>
    </row>
    <row r="81" spans="1:67" ht="27" customHeight="1" x14ac:dyDescent="0.25">
      <c r="A81" s="64" t="s">
        <v>155</v>
      </c>
      <c r="B81" s="64" t="s">
        <v>156</v>
      </c>
      <c r="C81" s="37">
        <v>4301135285</v>
      </c>
      <c r="D81" s="209">
        <v>4607111036407</v>
      </c>
      <c r="E81" s="209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93</v>
      </c>
      <c r="L81" s="39" t="s">
        <v>86</v>
      </c>
      <c r="M81" s="39"/>
      <c r="N81" s="38">
        <v>180</v>
      </c>
      <c r="O81" s="30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1"/>
      <c r="Q81" s="211"/>
      <c r="R81" s="211"/>
      <c r="S81" s="212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92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157</v>
      </c>
      <c r="B82" s="64" t="s">
        <v>158</v>
      </c>
      <c r="C82" s="37">
        <v>4301135286</v>
      </c>
      <c r="D82" s="209">
        <v>4607111033628</v>
      </c>
      <c r="E82" s="209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93</v>
      </c>
      <c r="L82" s="39" t="s">
        <v>86</v>
      </c>
      <c r="M82" s="39"/>
      <c r="N82" s="38">
        <v>180</v>
      </c>
      <c r="O82" s="30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1"/>
      <c r="Q82" s="211"/>
      <c r="R82" s="211"/>
      <c r="S82" s="212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92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159</v>
      </c>
      <c r="B83" s="64" t="s">
        <v>160</v>
      </c>
      <c r="C83" s="37">
        <v>4301135292</v>
      </c>
      <c r="D83" s="209">
        <v>4607111033451</v>
      </c>
      <c r="E83" s="209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93</v>
      </c>
      <c r="L83" s="39" t="s">
        <v>86</v>
      </c>
      <c r="M83" s="39"/>
      <c r="N83" s="38">
        <v>180</v>
      </c>
      <c r="O83" s="30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1"/>
      <c r="Q83" s="211"/>
      <c r="R83" s="211"/>
      <c r="S83" s="212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92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161</v>
      </c>
      <c r="B84" s="64" t="s">
        <v>162</v>
      </c>
      <c r="C84" s="37">
        <v>4301135295</v>
      </c>
      <c r="D84" s="209">
        <v>4607111035141</v>
      </c>
      <c r="E84" s="209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93</v>
      </c>
      <c r="L84" s="39" t="s">
        <v>86</v>
      </c>
      <c r="M84" s="39"/>
      <c r="N84" s="38">
        <v>180</v>
      </c>
      <c r="O84" s="30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1"/>
      <c r="Q84" s="211"/>
      <c r="R84" s="211"/>
      <c r="S84" s="212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92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163</v>
      </c>
      <c r="B85" s="64" t="s">
        <v>164</v>
      </c>
      <c r="C85" s="37">
        <v>4301135290</v>
      </c>
      <c r="D85" s="209">
        <v>4607111035028</v>
      </c>
      <c r="E85" s="209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93</v>
      </c>
      <c r="L85" s="39" t="s">
        <v>86</v>
      </c>
      <c r="M85" s="39"/>
      <c r="N85" s="38">
        <v>180</v>
      </c>
      <c r="O85" s="30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1"/>
      <c r="Q85" s="211"/>
      <c r="R85" s="211"/>
      <c r="S85" s="212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92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165</v>
      </c>
      <c r="B86" s="64" t="s">
        <v>166</v>
      </c>
      <c r="C86" s="37">
        <v>4301135296</v>
      </c>
      <c r="D86" s="209">
        <v>4607111033444</v>
      </c>
      <c r="E86" s="209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93</v>
      </c>
      <c r="L86" s="39" t="s">
        <v>86</v>
      </c>
      <c r="M86" s="39"/>
      <c r="N86" s="38">
        <v>180</v>
      </c>
      <c r="O86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1"/>
      <c r="Q86" s="211"/>
      <c r="R86" s="211"/>
      <c r="S86" s="212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92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19"/>
      <c r="O87" s="216" t="s">
        <v>43</v>
      </c>
      <c r="P87" s="217"/>
      <c r="Q87" s="217"/>
      <c r="R87" s="217"/>
      <c r="S87" s="217"/>
      <c r="T87" s="217"/>
      <c r="U87" s="218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06"/>
      <c r="B88" s="206"/>
      <c r="C88" s="206"/>
      <c r="D88" s="206"/>
      <c r="E88" s="206"/>
      <c r="F88" s="206"/>
      <c r="G88" s="206"/>
      <c r="H88" s="206"/>
      <c r="I88" s="206"/>
      <c r="J88" s="206"/>
      <c r="K88" s="206"/>
      <c r="L88" s="206"/>
      <c r="M88" s="206"/>
      <c r="N88" s="219"/>
      <c r="O88" s="216" t="s">
        <v>43</v>
      </c>
      <c r="P88" s="217"/>
      <c r="Q88" s="217"/>
      <c r="R88" s="217"/>
      <c r="S88" s="217"/>
      <c r="T88" s="217"/>
      <c r="U88" s="218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47" t="s">
        <v>167</v>
      </c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66"/>
      <c r="AA89" s="66"/>
    </row>
    <row r="90" spans="1:67" ht="14.25" customHeight="1" x14ac:dyDescent="0.25">
      <c r="A90" s="236" t="s">
        <v>167</v>
      </c>
      <c r="B90" s="236"/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236"/>
      <c r="T90" s="236"/>
      <c r="U90" s="236"/>
      <c r="V90" s="236"/>
      <c r="W90" s="236"/>
      <c r="X90" s="236"/>
      <c r="Y90" s="236"/>
      <c r="Z90" s="67"/>
      <c r="AA90" s="67"/>
    </row>
    <row r="91" spans="1:67" ht="27" customHeight="1" x14ac:dyDescent="0.25">
      <c r="A91" s="64" t="s">
        <v>168</v>
      </c>
      <c r="B91" s="64" t="s">
        <v>169</v>
      </c>
      <c r="C91" s="37">
        <v>4301136013</v>
      </c>
      <c r="D91" s="209">
        <v>4607025784012</v>
      </c>
      <c r="E91" s="209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93</v>
      </c>
      <c r="L91" s="39" t="s">
        <v>86</v>
      </c>
      <c r="M91" s="39"/>
      <c r="N91" s="38">
        <v>180</v>
      </c>
      <c r="O91" s="30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1"/>
      <c r="Q91" s="211"/>
      <c r="R91" s="211"/>
      <c r="S91" s="212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92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170</v>
      </c>
      <c r="B92" s="64" t="s">
        <v>171</v>
      </c>
      <c r="C92" s="37">
        <v>4301136040</v>
      </c>
      <c r="D92" s="209">
        <v>4607025784319</v>
      </c>
      <c r="E92" s="209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93</v>
      </c>
      <c r="L92" s="39" t="s">
        <v>86</v>
      </c>
      <c r="M92" s="39"/>
      <c r="N92" s="38">
        <v>180</v>
      </c>
      <c r="O92" s="30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1"/>
      <c r="Q92" s="211"/>
      <c r="R92" s="211"/>
      <c r="S92" s="212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92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172</v>
      </c>
      <c r="B93" s="64" t="s">
        <v>173</v>
      </c>
      <c r="C93" s="37">
        <v>4301136039</v>
      </c>
      <c r="D93" s="209">
        <v>4607111035370</v>
      </c>
      <c r="E93" s="209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87</v>
      </c>
      <c r="L93" s="39" t="s">
        <v>86</v>
      </c>
      <c r="M93" s="39"/>
      <c r="N93" s="38">
        <v>180</v>
      </c>
      <c r="O93" s="302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1"/>
      <c r="Q93" s="211"/>
      <c r="R93" s="211"/>
      <c r="S93" s="212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92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06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19"/>
      <c r="O94" s="216" t="s">
        <v>43</v>
      </c>
      <c r="P94" s="217"/>
      <c r="Q94" s="217"/>
      <c r="R94" s="217"/>
      <c r="S94" s="217"/>
      <c r="T94" s="217"/>
      <c r="U94" s="218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06"/>
      <c r="B95" s="206"/>
      <c r="C95" s="206"/>
      <c r="D95" s="206"/>
      <c r="E95" s="206"/>
      <c r="F95" s="206"/>
      <c r="G95" s="206"/>
      <c r="H95" s="206"/>
      <c r="I95" s="206"/>
      <c r="J95" s="206"/>
      <c r="K95" s="206"/>
      <c r="L95" s="206"/>
      <c r="M95" s="206"/>
      <c r="N95" s="219"/>
      <c r="O95" s="216" t="s">
        <v>43</v>
      </c>
      <c r="P95" s="217"/>
      <c r="Q95" s="217"/>
      <c r="R95" s="217"/>
      <c r="S95" s="217"/>
      <c r="T95" s="217"/>
      <c r="U95" s="218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47" t="s">
        <v>174</v>
      </c>
      <c r="B96" s="247"/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66"/>
      <c r="AA96" s="66"/>
    </row>
    <row r="97" spans="1:67" ht="14.25" customHeight="1" x14ac:dyDescent="0.25">
      <c r="A97" s="236" t="s">
        <v>83</v>
      </c>
      <c r="B97" s="236"/>
      <c r="C97" s="236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67"/>
      <c r="AA97" s="67"/>
    </row>
    <row r="98" spans="1:67" ht="27" customHeight="1" x14ac:dyDescent="0.25">
      <c r="A98" s="64" t="s">
        <v>175</v>
      </c>
      <c r="B98" s="64" t="s">
        <v>176</v>
      </c>
      <c r="C98" s="37">
        <v>4301070975</v>
      </c>
      <c r="D98" s="209">
        <v>4607111033970</v>
      </c>
      <c r="E98" s="209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87</v>
      </c>
      <c r="L98" s="39" t="s">
        <v>86</v>
      </c>
      <c r="M98" s="39"/>
      <c r="N98" s="38">
        <v>180</v>
      </c>
      <c r="O98" s="29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1"/>
      <c r="Q98" s="211"/>
      <c r="R98" s="211"/>
      <c r="S98" s="212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177</v>
      </c>
      <c r="B99" s="64" t="s">
        <v>178</v>
      </c>
      <c r="C99" s="37">
        <v>4301070976</v>
      </c>
      <c r="D99" s="209">
        <v>4607111034144</v>
      </c>
      <c r="E99" s="209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87</v>
      </c>
      <c r="L99" s="39" t="s">
        <v>86</v>
      </c>
      <c r="M99" s="39"/>
      <c r="N99" s="38">
        <v>180</v>
      </c>
      <c r="O99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1"/>
      <c r="Q99" s="211"/>
      <c r="R99" s="211"/>
      <c r="S99" s="212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179</v>
      </c>
      <c r="B100" s="64" t="s">
        <v>180</v>
      </c>
      <c r="C100" s="37">
        <v>4301070973</v>
      </c>
      <c r="D100" s="209">
        <v>4607111033987</v>
      </c>
      <c r="E100" s="209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87</v>
      </c>
      <c r="L100" s="39" t="s">
        <v>86</v>
      </c>
      <c r="M100" s="39"/>
      <c r="N100" s="38">
        <v>180</v>
      </c>
      <c r="O100" s="29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1"/>
      <c r="Q100" s="211"/>
      <c r="R100" s="211"/>
      <c r="S100" s="212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181</v>
      </c>
      <c r="B101" s="64" t="s">
        <v>182</v>
      </c>
      <c r="C101" s="37">
        <v>4301070974</v>
      </c>
      <c r="D101" s="209">
        <v>4607111034151</v>
      </c>
      <c r="E101" s="209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87</v>
      </c>
      <c r="L101" s="39" t="s">
        <v>86</v>
      </c>
      <c r="M101" s="39"/>
      <c r="N101" s="38">
        <v>180</v>
      </c>
      <c r="O101" s="29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1"/>
      <c r="Q101" s="211"/>
      <c r="R101" s="211"/>
      <c r="S101" s="212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183</v>
      </c>
      <c r="B102" s="64" t="s">
        <v>184</v>
      </c>
      <c r="C102" s="37">
        <v>4301070958</v>
      </c>
      <c r="D102" s="209">
        <v>4607111038098</v>
      </c>
      <c r="E102" s="209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87</v>
      </c>
      <c r="L102" s="39" t="s">
        <v>86</v>
      </c>
      <c r="M102" s="39"/>
      <c r="N102" s="38">
        <v>180</v>
      </c>
      <c r="O102" s="29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11"/>
      <c r="Q102" s="211"/>
      <c r="R102" s="211"/>
      <c r="S102" s="212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x14ac:dyDescent="0.2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19"/>
      <c r="O103" s="216" t="s">
        <v>43</v>
      </c>
      <c r="P103" s="217"/>
      <c r="Q103" s="217"/>
      <c r="R103" s="217"/>
      <c r="S103" s="217"/>
      <c r="T103" s="217"/>
      <c r="U103" s="218"/>
      <c r="V103" s="43" t="s">
        <v>42</v>
      </c>
      <c r="W103" s="44">
        <f>IFERROR(SUM(W98:W102),"0")</f>
        <v>0</v>
      </c>
      <c r="X103" s="44">
        <f>IFERROR(SUM(X98:X102),"0")</f>
        <v>0</v>
      </c>
      <c r="Y103" s="44">
        <f>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19"/>
      <c r="O104" s="216" t="s">
        <v>43</v>
      </c>
      <c r="P104" s="217"/>
      <c r="Q104" s="217"/>
      <c r="R104" s="217"/>
      <c r="S104" s="217"/>
      <c r="T104" s="217"/>
      <c r="U104" s="218"/>
      <c r="V104" s="43" t="s">
        <v>0</v>
      </c>
      <c r="W104" s="44">
        <f>IFERROR(SUMPRODUCT(W98:W102*H98:H102),"0")</f>
        <v>0</v>
      </c>
      <c r="X104" s="44">
        <f>IFERROR(SUMPRODUCT(X98:X102*H98:H102),"0")</f>
        <v>0</v>
      </c>
      <c r="Y104" s="43"/>
      <c r="Z104" s="68"/>
      <c r="AA104" s="68"/>
    </row>
    <row r="105" spans="1:67" ht="16.5" customHeight="1" x14ac:dyDescent="0.25">
      <c r="A105" s="247" t="s">
        <v>185</v>
      </c>
      <c r="B105" s="247"/>
      <c r="C105" s="247"/>
      <c r="D105" s="247"/>
      <c r="E105" s="247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66"/>
      <c r="AA105" s="66"/>
    </row>
    <row r="106" spans="1:67" ht="14.25" customHeight="1" x14ac:dyDescent="0.25">
      <c r="A106" s="236" t="s">
        <v>145</v>
      </c>
      <c r="B106" s="236"/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67"/>
      <c r="AA106" s="67"/>
    </row>
    <row r="107" spans="1:67" ht="27" customHeight="1" x14ac:dyDescent="0.25">
      <c r="A107" s="64" t="s">
        <v>186</v>
      </c>
      <c r="B107" s="64" t="s">
        <v>187</v>
      </c>
      <c r="C107" s="37">
        <v>4301135299</v>
      </c>
      <c r="D107" s="209">
        <v>4607111033994</v>
      </c>
      <c r="E107" s="209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93</v>
      </c>
      <c r="L107" s="39" t="s">
        <v>86</v>
      </c>
      <c r="M107" s="39"/>
      <c r="N107" s="38">
        <v>180</v>
      </c>
      <c r="O107" s="29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11"/>
      <c r="Q107" s="211"/>
      <c r="R107" s="211"/>
      <c r="S107" s="212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92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188</v>
      </c>
      <c r="B108" s="64" t="s">
        <v>189</v>
      </c>
      <c r="C108" s="37">
        <v>4301135289</v>
      </c>
      <c r="D108" s="209">
        <v>4607111034014</v>
      </c>
      <c r="E108" s="209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93</v>
      </c>
      <c r="L108" s="39" t="s">
        <v>86</v>
      </c>
      <c r="M108" s="39"/>
      <c r="N108" s="38">
        <v>180</v>
      </c>
      <c r="O108" s="29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11"/>
      <c r="Q108" s="211"/>
      <c r="R108" s="211"/>
      <c r="S108" s="212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92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19"/>
      <c r="O109" s="216" t="s">
        <v>43</v>
      </c>
      <c r="P109" s="217"/>
      <c r="Q109" s="217"/>
      <c r="R109" s="217"/>
      <c r="S109" s="217"/>
      <c r="T109" s="217"/>
      <c r="U109" s="218"/>
      <c r="V109" s="43" t="s">
        <v>42</v>
      </c>
      <c r="W109" s="44">
        <f>IFERROR(SUM(W107:W108),"0")</f>
        <v>0</v>
      </c>
      <c r="X109" s="44">
        <f>IFERROR(SUM(X107:X108),"0")</f>
        <v>0</v>
      </c>
      <c r="Y109" s="44">
        <f>IFERROR(IF(Y107="",0,Y107),"0")+IFERROR(IF(Y108="",0,Y108),"0")</f>
        <v>0</v>
      </c>
      <c r="Z109" s="68"/>
      <c r="AA109" s="68"/>
    </row>
    <row r="110" spans="1:67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19"/>
      <c r="O110" s="216" t="s">
        <v>43</v>
      </c>
      <c r="P110" s="217"/>
      <c r="Q110" s="217"/>
      <c r="R110" s="217"/>
      <c r="S110" s="217"/>
      <c r="T110" s="217"/>
      <c r="U110" s="218"/>
      <c r="V110" s="43" t="s">
        <v>0</v>
      </c>
      <c r="W110" s="44">
        <f>IFERROR(SUMPRODUCT(W107:W108*H107:H108),"0")</f>
        <v>0</v>
      </c>
      <c r="X110" s="44">
        <f>IFERROR(SUMPRODUCT(X107:X108*H107:H108),"0")</f>
        <v>0</v>
      </c>
      <c r="Y110" s="43"/>
      <c r="Z110" s="68"/>
      <c r="AA110" s="68"/>
    </row>
    <row r="111" spans="1:67" ht="16.5" customHeight="1" x14ac:dyDescent="0.25">
      <c r="A111" s="247" t="s">
        <v>190</v>
      </c>
      <c r="B111" s="247"/>
      <c r="C111" s="247"/>
      <c r="D111" s="247"/>
      <c r="E111" s="247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66"/>
      <c r="AA111" s="66"/>
    </row>
    <row r="112" spans="1:67" ht="14.25" customHeight="1" x14ac:dyDescent="0.25">
      <c r="A112" s="236" t="s">
        <v>145</v>
      </c>
      <c r="B112" s="236"/>
      <c r="C112" s="236"/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67"/>
      <c r="AA112" s="67"/>
    </row>
    <row r="113" spans="1:67" ht="16.5" customHeight="1" x14ac:dyDescent="0.25">
      <c r="A113" s="64" t="s">
        <v>191</v>
      </c>
      <c r="B113" s="64" t="s">
        <v>192</v>
      </c>
      <c r="C113" s="37">
        <v>4301135311</v>
      </c>
      <c r="D113" s="209">
        <v>4607111039095</v>
      </c>
      <c r="E113" s="209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93</v>
      </c>
      <c r="L113" s="39" t="s">
        <v>86</v>
      </c>
      <c r="M113" s="39"/>
      <c r="N113" s="38">
        <v>180</v>
      </c>
      <c r="O113" s="293" t="s">
        <v>193</v>
      </c>
      <c r="P113" s="211"/>
      <c r="Q113" s="211"/>
      <c r="R113" s="211"/>
      <c r="S113" s="212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194</v>
      </c>
      <c r="AE113" s="83"/>
      <c r="BB113" s="126" t="s">
        <v>92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ht="16.5" customHeight="1" x14ac:dyDescent="0.25">
      <c r="A114" s="64" t="s">
        <v>195</v>
      </c>
      <c r="B114" s="64" t="s">
        <v>196</v>
      </c>
      <c r="C114" s="37">
        <v>4301135282</v>
      </c>
      <c r="D114" s="209">
        <v>4607111034199</v>
      </c>
      <c r="E114" s="209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93</v>
      </c>
      <c r="L114" s="39" t="s">
        <v>86</v>
      </c>
      <c r="M114" s="39"/>
      <c r="N114" s="38">
        <v>180</v>
      </c>
      <c r="O114" s="29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11"/>
      <c r="Q114" s="211"/>
      <c r="R114" s="211"/>
      <c r="S114" s="212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49</v>
      </c>
      <c r="AE114" s="83"/>
      <c r="BB114" s="127" t="s">
        <v>92</v>
      </c>
      <c r="BL114" s="83">
        <f>IFERROR(W114*I114,"0")</f>
        <v>0</v>
      </c>
      <c r="BM114" s="83">
        <f>IFERROR(X114*I114,"0")</f>
        <v>0</v>
      </c>
      <c r="BN114" s="83">
        <f>IFERROR(W114/J114,"0")</f>
        <v>0</v>
      </c>
      <c r="BO114" s="83">
        <f>IFERROR(X114/J114,"0")</f>
        <v>0</v>
      </c>
    </row>
    <row r="115" spans="1:67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19"/>
      <c r="O115" s="216" t="s">
        <v>43</v>
      </c>
      <c r="P115" s="217"/>
      <c r="Q115" s="217"/>
      <c r="R115" s="217"/>
      <c r="S115" s="217"/>
      <c r="T115" s="217"/>
      <c r="U115" s="218"/>
      <c r="V115" s="43" t="s">
        <v>42</v>
      </c>
      <c r="W115" s="44">
        <f>IFERROR(SUM(W113:W114),"0")</f>
        <v>0</v>
      </c>
      <c r="X115" s="44">
        <f>IFERROR(SUM(X113:X114),"0")</f>
        <v>0</v>
      </c>
      <c r="Y115" s="44">
        <f>IFERROR(IF(Y113="",0,Y113),"0")+IFERROR(IF(Y114="",0,Y114),"0")</f>
        <v>0</v>
      </c>
      <c r="Z115" s="68"/>
      <c r="AA115" s="68"/>
    </row>
    <row r="116" spans="1:67" x14ac:dyDescent="0.2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19"/>
      <c r="O116" s="216" t="s">
        <v>43</v>
      </c>
      <c r="P116" s="217"/>
      <c r="Q116" s="217"/>
      <c r="R116" s="217"/>
      <c r="S116" s="217"/>
      <c r="T116" s="217"/>
      <c r="U116" s="218"/>
      <c r="V116" s="43" t="s">
        <v>0</v>
      </c>
      <c r="W116" s="44">
        <f>IFERROR(SUMPRODUCT(W113:W114*H113:H114),"0")</f>
        <v>0</v>
      </c>
      <c r="X116" s="44">
        <f>IFERROR(SUMPRODUCT(X113:X114*H113:H114),"0")</f>
        <v>0</v>
      </c>
      <c r="Y116" s="43"/>
      <c r="Z116" s="68"/>
      <c r="AA116" s="68"/>
    </row>
    <row r="117" spans="1:67" ht="16.5" customHeight="1" x14ac:dyDescent="0.25">
      <c r="A117" s="247" t="s">
        <v>197</v>
      </c>
      <c r="B117" s="247"/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66"/>
      <c r="AA117" s="66"/>
    </row>
    <row r="118" spans="1:67" ht="14.25" customHeight="1" x14ac:dyDescent="0.25">
      <c r="A118" s="236" t="s">
        <v>145</v>
      </c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67"/>
      <c r="AA118" s="67"/>
    </row>
    <row r="119" spans="1:67" ht="27" customHeight="1" x14ac:dyDescent="0.25">
      <c r="A119" s="64" t="s">
        <v>198</v>
      </c>
      <c r="B119" s="64" t="s">
        <v>199</v>
      </c>
      <c r="C119" s="37">
        <v>4301130006</v>
      </c>
      <c r="D119" s="209">
        <v>4607111034670</v>
      </c>
      <c r="E119" s="209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93</v>
      </c>
      <c r="L119" s="39" t="s">
        <v>86</v>
      </c>
      <c r="M119" s="39"/>
      <c r="N119" s="38">
        <v>180</v>
      </c>
      <c r="O119" s="29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11"/>
      <c r="Q119" s="211"/>
      <c r="R119" s="211"/>
      <c r="S119" s="212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200</v>
      </c>
      <c r="AA119" s="70" t="s">
        <v>49</v>
      </c>
      <c r="AE119" s="83"/>
      <c r="BB119" s="128" t="s">
        <v>92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201</v>
      </c>
      <c r="B120" s="64" t="s">
        <v>202</v>
      </c>
      <c r="C120" s="37">
        <v>4301130003</v>
      </c>
      <c r="D120" s="209">
        <v>4607111034687</v>
      </c>
      <c r="E120" s="209"/>
      <c r="F120" s="63">
        <v>3</v>
      </c>
      <c r="G120" s="38">
        <v>1</v>
      </c>
      <c r="H120" s="63">
        <v>3</v>
      </c>
      <c r="I120" s="63">
        <v>3.1949999999999998</v>
      </c>
      <c r="J120" s="38">
        <v>126</v>
      </c>
      <c r="K120" s="38" t="s">
        <v>93</v>
      </c>
      <c r="L120" s="39" t="s">
        <v>86</v>
      </c>
      <c r="M120" s="39"/>
      <c r="N120" s="38">
        <v>180</v>
      </c>
      <c r="O120" s="28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11"/>
      <c r="Q120" s="211"/>
      <c r="R120" s="211"/>
      <c r="S120" s="212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IFERROR(IF(W120="","",W120*0.00936),"")</f>
        <v>0</v>
      </c>
      <c r="Z120" s="69" t="s">
        <v>200</v>
      </c>
      <c r="AA120" s="70" t="s">
        <v>49</v>
      </c>
      <c r="AE120" s="83"/>
      <c r="BB120" s="129" t="s">
        <v>92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203</v>
      </c>
      <c r="B121" s="64" t="s">
        <v>204</v>
      </c>
      <c r="C121" s="37">
        <v>4301135275</v>
      </c>
      <c r="D121" s="209">
        <v>4607111034380</v>
      </c>
      <c r="E121" s="209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93</v>
      </c>
      <c r="L121" s="39" t="s">
        <v>86</v>
      </c>
      <c r="M121" s="39"/>
      <c r="N121" s="38">
        <v>180</v>
      </c>
      <c r="O121" s="2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11"/>
      <c r="Q121" s="211"/>
      <c r="R121" s="211"/>
      <c r="S121" s="212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92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ht="27" customHeight="1" x14ac:dyDescent="0.25">
      <c r="A122" s="64" t="s">
        <v>205</v>
      </c>
      <c r="B122" s="64" t="s">
        <v>206</v>
      </c>
      <c r="C122" s="37">
        <v>4301135180</v>
      </c>
      <c r="D122" s="209">
        <v>4607111034397</v>
      </c>
      <c r="E122" s="209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93</v>
      </c>
      <c r="L122" s="39" t="s">
        <v>86</v>
      </c>
      <c r="M122" s="39"/>
      <c r="N122" s="38">
        <v>180</v>
      </c>
      <c r="O122" s="28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11"/>
      <c r="Q122" s="211"/>
      <c r="R122" s="211"/>
      <c r="S122" s="212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IFERROR(IF(W122="","",W122*0.01788),"")</f>
        <v>0</v>
      </c>
      <c r="Z122" s="69" t="s">
        <v>49</v>
      </c>
      <c r="AA122" s="70" t="s">
        <v>49</v>
      </c>
      <c r="AE122" s="83"/>
      <c r="BB122" s="131" t="s">
        <v>92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x14ac:dyDescent="0.2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  <c r="L123" s="206"/>
      <c r="M123" s="206"/>
      <c r="N123" s="219"/>
      <c r="O123" s="216" t="s">
        <v>43</v>
      </c>
      <c r="P123" s="217"/>
      <c r="Q123" s="217"/>
      <c r="R123" s="217"/>
      <c r="S123" s="217"/>
      <c r="T123" s="217"/>
      <c r="U123" s="218"/>
      <c r="V123" s="43" t="s">
        <v>42</v>
      </c>
      <c r="W123" s="44">
        <f>IFERROR(SUM(W119:W122),"0")</f>
        <v>0</v>
      </c>
      <c r="X123" s="44">
        <f>IFERROR(SUM(X119:X122),"0")</f>
        <v>0</v>
      </c>
      <c r="Y123" s="44">
        <f>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19"/>
      <c r="O124" s="216" t="s">
        <v>43</v>
      </c>
      <c r="P124" s="217"/>
      <c r="Q124" s="217"/>
      <c r="R124" s="217"/>
      <c r="S124" s="217"/>
      <c r="T124" s="217"/>
      <c r="U124" s="218"/>
      <c r="V124" s="43" t="s">
        <v>0</v>
      </c>
      <c r="W124" s="44">
        <f>IFERROR(SUMPRODUCT(W119:W122*H119:H122),"0")</f>
        <v>0</v>
      </c>
      <c r="X124" s="44">
        <f>IFERROR(SUMPRODUCT(X119:X122*H119:H122),"0")</f>
        <v>0</v>
      </c>
      <c r="Y124" s="43"/>
      <c r="Z124" s="68"/>
      <c r="AA124" s="68"/>
    </row>
    <row r="125" spans="1:67" ht="16.5" customHeight="1" x14ac:dyDescent="0.25">
      <c r="A125" s="247" t="s">
        <v>207</v>
      </c>
      <c r="B125" s="247"/>
      <c r="C125" s="247"/>
      <c r="D125" s="247"/>
      <c r="E125" s="247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66"/>
      <c r="AA125" s="66"/>
    </row>
    <row r="126" spans="1:67" ht="14.25" customHeight="1" x14ac:dyDescent="0.25">
      <c r="A126" s="236" t="s">
        <v>145</v>
      </c>
      <c r="B126" s="236"/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67"/>
      <c r="AA126" s="67"/>
    </row>
    <row r="127" spans="1:67" ht="27" customHeight="1" x14ac:dyDescent="0.25">
      <c r="A127" s="64" t="s">
        <v>208</v>
      </c>
      <c r="B127" s="64" t="s">
        <v>209</v>
      </c>
      <c r="C127" s="37">
        <v>4301135279</v>
      </c>
      <c r="D127" s="209">
        <v>4607111035806</v>
      </c>
      <c r="E127" s="209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8" t="s">
        <v>93</v>
      </c>
      <c r="L127" s="39" t="s">
        <v>86</v>
      </c>
      <c r="M127" s="39"/>
      <c r="N127" s="38">
        <v>180</v>
      </c>
      <c r="O127" s="28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11"/>
      <c r="Q127" s="211"/>
      <c r="R127" s="211"/>
      <c r="S127" s="212"/>
      <c r="T127" s="40" t="s">
        <v>49</v>
      </c>
      <c r="U127" s="40" t="s">
        <v>49</v>
      </c>
      <c r="V127" s="41" t="s">
        <v>42</v>
      </c>
      <c r="W127" s="59">
        <v>0</v>
      </c>
      <c r="X127" s="56">
        <f>IFERROR(IF(W127="","",W127),"")</f>
        <v>0</v>
      </c>
      <c r="Y127" s="42">
        <f>IFERROR(IF(W127="","",W127*0.01788),"")</f>
        <v>0</v>
      </c>
      <c r="Z127" s="69" t="s">
        <v>49</v>
      </c>
      <c r="AA127" s="70" t="s">
        <v>49</v>
      </c>
      <c r="AE127" s="83"/>
      <c r="BB127" s="132" t="s">
        <v>92</v>
      </c>
      <c r="BL127" s="83">
        <f>IFERROR(W127*I127,"0")</f>
        <v>0</v>
      </c>
      <c r="BM127" s="83">
        <f>IFERROR(X127*I127,"0")</f>
        <v>0</v>
      </c>
      <c r="BN127" s="83">
        <f>IFERROR(W127/J127,"0")</f>
        <v>0</v>
      </c>
      <c r="BO127" s="83">
        <f>IFERROR(X127/J127,"0")</f>
        <v>0</v>
      </c>
    </row>
    <row r="128" spans="1:67" x14ac:dyDescent="0.2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  <c r="L128" s="206"/>
      <c r="M128" s="206"/>
      <c r="N128" s="219"/>
      <c r="O128" s="216" t="s">
        <v>43</v>
      </c>
      <c r="P128" s="217"/>
      <c r="Q128" s="217"/>
      <c r="R128" s="217"/>
      <c r="S128" s="217"/>
      <c r="T128" s="217"/>
      <c r="U128" s="218"/>
      <c r="V128" s="43" t="s">
        <v>42</v>
      </c>
      <c r="W128" s="44">
        <f>IFERROR(SUM(W127:W127),"0")</f>
        <v>0</v>
      </c>
      <c r="X128" s="44">
        <f>IFERROR(SUM(X127:X127),"0")</f>
        <v>0</v>
      </c>
      <c r="Y128" s="44">
        <f>IFERROR(IF(Y127="",0,Y127),"0")</f>
        <v>0</v>
      </c>
      <c r="Z128" s="68"/>
      <c r="AA128" s="68"/>
    </row>
    <row r="129" spans="1:67" x14ac:dyDescent="0.2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  <c r="L129" s="206"/>
      <c r="M129" s="206"/>
      <c r="N129" s="219"/>
      <c r="O129" s="216" t="s">
        <v>43</v>
      </c>
      <c r="P129" s="217"/>
      <c r="Q129" s="217"/>
      <c r="R129" s="217"/>
      <c r="S129" s="217"/>
      <c r="T129" s="217"/>
      <c r="U129" s="218"/>
      <c r="V129" s="43" t="s">
        <v>0</v>
      </c>
      <c r="W129" s="44">
        <f>IFERROR(SUMPRODUCT(W127:W127*H127:H127),"0")</f>
        <v>0</v>
      </c>
      <c r="X129" s="44">
        <f>IFERROR(SUMPRODUCT(X127:X127*H127:H127),"0")</f>
        <v>0</v>
      </c>
      <c r="Y129" s="43"/>
      <c r="Z129" s="68"/>
      <c r="AA129" s="68"/>
    </row>
    <row r="130" spans="1:67" ht="16.5" customHeight="1" x14ac:dyDescent="0.25">
      <c r="A130" s="247" t="s">
        <v>210</v>
      </c>
      <c r="B130" s="247"/>
      <c r="C130" s="247"/>
      <c r="D130" s="247"/>
      <c r="E130" s="247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66"/>
      <c r="AA130" s="66"/>
    </row>
    <row r="131" spans="1:67" ht="14.25" customHeight="1" x14ac:dyDescent="0.25">
      <c r="A131" s="236" t="s">
        <v>211</v>
      </c>
      <c r="B131" s="236"/>
      <c r="C131" s="236"/>
      <c r="D131" s="236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P131" s="236"/>
      <c r="Q131" s="236"/>
      <c r="R131" s="236"/>
      <c r="S131" s="236"/>
      <c r="T131" s="236"/>
      <c r="U131" s="236"/>
      <c r="V131" s="236"/>
      <c r="W131" s="236"/>
      <c r="X131" s="236"/>
      <c r="Y131" s="236"/>
      <c r="Z131" s="67"/>
      <c r="AA131" s="67"/>
    </row>
    <row r="132" spans="1:67" ht="27" customHeight="1" x14ac:dyDescent="0.25">
      <c r="A132" s="64" t="s">
        <v>212</v>
      </c>
      <c r="B132" s="64" t="s">
        <v>213</v>
      </c>
      <c r="C132" s="37">
        <v>4301070768</v>
      </c>
      <c r="D132" s="209">
        <v>4607111035639</v>
      </c>
      <c r="E132" s="209"/>
      <c r="F132" s="63">
        <v>0.2</v>
      </c>
      <c r="G132" s="38">
        <v>12</v>
      </c>
      <c r="H132" s="63">
        <v>2.4</v>
      </c>
      <c r="I132" s="63">
        <v>3.13</v>
      </c>
      <c r="J132" s="38">
        <v>48</v>
      </c>
      <c r="K132" s="38" t="s">
        <v>214</v>
      </c>
      <c r="L132" s="39" t="s">
        <v>86</v>
      </c>
      <c r="M132" s="39"/>
      <c r="N132" s="38">
        <v>180</v>
      </c>
      <c r="O132" s="28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11"/>
      <c r="Q132" s="211"/>
      <c r="R132" s="211"/>
      <c r="S132" s="212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IFERROR(IF(W132="","",W132*0.01786),"")</f>
        <v>0</v>
      </c>
      <c r="Z132" s="69" t="s">
        <v>49</v>
      </c>
      <c r="AA132" s="70" t="s">
        <v>49</v>
      </c>
      <c r="AE132" s="83"/>
      <c r="BB132" s="133" t="s">
        <v>92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ht="27" customHeight="1" x14ac:dyDescent="0.25">
      <c r="A133" s="64" t="s">
        <v>215</v>
      </c>
      <c r="B133" s="64" t="s">
        <v>216</v>
      </c>
      <c r="C133" s="37">
        <v>4301070797</v>
      </c>
      <c r="D133" s="209">
        <v>4607111035646</v>
      </c>
      <c r="E133" s="209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217</v>
      </c>
      <c r="L133" s="39" t="s">
        <v>86</v>
      </c>
      <c r="M133" s="39"/>
      <c r="N133" s="38">
        <v>180</v>
      </c>
      <c r="O133" s="28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11"/>
      <c r="Q133" s="211"/>
      <c r="R133" s="211"/>
      <c r="S133" s="212"/>
      <c r="T133" s="40" t="s">
        <v>49</v>
      </c>
      <c r="U133" s="40" t="s">
        <v>49</v>
      </c>
      <c r="V133" s="41" t="s">
        <v>42</v>
      </c>
      <c r="W133" s="59">
        <v>0</v>
      </c>
      <c r="X133" s="56">
        <f>IFERROR(IF(W133="","",W133),"")</f>
        <v>0</v>
      </c>
      <c r="Y133" s="42">
        <f>IFERROR(IF(W133="","",W133*0.01157),"")</f>
        <v>0</v>
      </c>
      <c r="Z133" s="69" t="s">
        <v>49</v>
      </c>
      <c r="AA133" s="70" t="s">
        <v>49</v>
      </c>
      <c r="AE133" s="83"/>
      <c r="BB133" s="134" t="s">
        <v>92</v>
      </c>
      <c r="BL133" s="83">
        <f>IFERROR(W133*I133,"0")</f>
        <v>0</v>
      </c>
      <c r="BM133" s="83">
        <f>IFERROR(X133*I133,"0")</f>
        <v>0</v>
      </c>
      <c r="BN133" s="83">
        <f>IFERROR(W133/J133,"0")</f>
        <v>0</v>
      </c>
      <c r="BO133" s="83">
        <f>IFERROR(X133/J133,"0")</f>
        <v>0</v>
      </c>
    </row>
    <row r="134" spans="1:67" x14ac:dyDescent="0.2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19"/>
      <c r="O134" s="216" t="s">
        <v>43</v>
      </c>
      <c r="P134" s="217"/>
      <c r="Q134" s="217"/>
      <c r="R134" s="217"/>
      <c r="S134" s="217"/>
      <c r="T134" s="217"/>
      <c r="U134" s="218"/>
      <c r="V134" s="43" t="s">
        <v>42</v>
      </c>
      <c r="W134" s="44">
        <f>IFERROR(SUM(W132:W133),"0")</f>
        <v>0</v>
      </c>
      <c r="X134" s="44">
        <f>IFERROR(SUM(X132:X133),"0")</f>
        <v>0</v>
      </c>
      <c r="Y134" s="44">
        <f>IFERROR(IF(Y132="",0,Y132),"0")+IFERROR(IF(Y133="",0,Y133),"0")</f>
        <v>0</v>
      </c>
      <c r="Z134" s="68"/>
      <c r="AA134" s="68"/>
    </row>
    <row r="135" spans="1:67" x14ac:dyDescent="0.2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19"/>
      <c r="O135" s="216" t="s">
        <v>43</v>
      </c>
      <c r="P135" s="217"/>
      <c r="Q135" s="217"/>
      <c r="R135" s="217"/>
      <c r="S135" s="217"/>
      <c r="T135" s="217"/>
      <c r="U135" s="218"/>
      <c r="V135" s="43" t="s">
        <v>0</v>
      </c>
      <c r="W135" s="44">
        <f>IFERROR(SUMPRODUCT(W132:W133*H132:H133),"0")</f>
        <v>0</v>
      </c>
      <c r="X135" s="44">
        <f>IFERROR(SUMPRODUCT(X132:X133*H132:H133),"0")</f>
        <v>0</v>
      </c>
      <c r="Y135" s="43"/>
      <c r="Z135" s="68"/>
      <c r="AA135" s="68"/>
    </row>
    <row r="136" spans="1:67" ht="16.5" customHeight="1" x14ac:dyDescent="0.25">
      <c r="A136" s="247" t="s">
        <v>218</v>
      </c>
      <c r="B136" s="247"/>
      <c r="C136" s="247"/>
      <c r="D136" s="247"/>
      <c r="E136" s="247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66"/>
      <c r="AA136" s="66"/>
    </row>
    <row r="137" spans="1:67" ht="14.25" customHeight="1" x14ac:dyDescent="0.25">
      <c r="A137" s="236" t="s">
        <v>145</v>
      </c>
      <c r="B137" s="236"/>
      <c r="C137" s="236"/>
      <c r="D137" s="236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67"/>
      <c r="AA137" s="67"/>
    </row>
    <row r="138" spans="1:67" ht="27" customHeight="1" x14ac:dyDescent="0.25">
      <c r="A138" s="64" t="s">
        <v>219</v>
      </c>
      <c r="B138" s="64" t="s">
        <v>220</v>
      </c>
      <c r="C138" s="37">
        <v>4301135281</v>
      </c>
      <c r="D138" s="209">
        <v>4607111036568</v>
      </c>
      <c r="E138" s="209"/>
      <c r="F138" s="63">
        <v>0.28000000000000003</v>
      </c>
      <c r="G138" s="38">
        <v>6</v>
      </c>
      <c r="H138" s="63">
        <v>1.68</v>
      </c>
      <c r="I138" s="63">
        <v>2.1017999999999999</v>
      </c>
      <c r="J138" s="38">
        <v>126</v>
      </c>
      <c r="K138" s="38" t="s">
        <v>93</v>
      </c>
      <c r="L138" s="39" t="s">
        <v>86</v>
      </c>
      <c r="M138" s="39"/>
      <c r="N138" s="38">
        <v>180</v>
      </c>
      <c r="O138" s="2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11"/>
      <c r="Q138" s="211"/>
      <c r="R138" s="211"/>
      <c r="S138" s="212"/>
      <c r="T138" s="40" t="s">
        <v>49</v>
      </c>
      <c r="U138" s="40" t="s">
        <v>49</v>
      </c>
      <c r="V138" s="41" t="s">
        <v>42</v>
      </c>
      <c r="W138" s="59">
        <v>0</v>
      </c>
      <c r="X138" s="56">
        <f>IFERROR(IF(W138="","",W138),"")</f>
        <v>0</v>
      </c>
      <c r="Y138" s="42">
        <f>IFERROR(IF(W138="","",W138*0.00936),"")</f>
        <v>0</v>
      </c>
      <c r="Z138" s="69" t="s">
        <v>49</v>
      </c>
      <c r="AA138" s="70" t="s">
        <v>49</v>
      </c>
      <c r="AE138" s="83"/>
      <c r="BB138" s="135" t="s">
        <v>92</v>
      </c>
      <c r="BL138" s="83">
        <f>IFERROR(W138*I138,"0")</f>
        <v>0</v>
      </c>
      <c r="BM138" s="83">
        <f>IFERROR(X138*I138,"0")</f>
        <v>0</v>
      </c>
      <c r="BN138" s="83">
        <f>IFERROR(W138/J138,"0")</f>
        <v>0</v>
      </c>
      <c r="BO138" s="83">
        <f>IFERROR(X138/J138,"0")</f>
        <v>0</v>
      </c>
    </row>
    <row r="139" spans="1:67" x14ac:dyDescent="0.2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19"/>
      <c r="O139" s="216" t="s">
        <v>43</v>
      </c>
      <c r="P139" s="217"/>
      <c r="Q139" s="217"/>
      <c r="R139" s="217"/>
      <c r="S139" s="217"/>
      <c r="T139" s="217"/>
      <c r="U139" s="218"/>
      <c r="V139" s="43" t="s">
        <v>42</v>
      </c>
      <c r="W139" s="44">
        <f>IFERROR(SUM(W138:W138),"0")</f>
        <v>0</v>
      </c>
      <c r="X139" s="44">
        <f>IFERROR(SUM(X138:X138),"0")</f>
        <v>0</v>
      </c>
      <c r="Y139" s="44">
        <f>IFERROR(IF(Y138="",0,Y138),"0")</f>
        <v>0</v>
      </c>
      <c r="Z139" s="68"/>
      <c r="AA139" s="68"/>
    </row>
    <row r="140" spans="1:67" x14ac:dyDescent="0.2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19"/>
      <c r="O140" s="216" t="s">
        <v>43</v>
      </c>
      <c r="P140" s="217"/>
      <c r="Q140" s="217"/>
      <c r="R140" s="217"/>
      <c r="S140" s="217"/>
      <c r="T140" s="217"/>
      <c r="U140" s="218"/>
      <c r="V140" s="43" t="s">
        <v>0</v>
      </c>
      <c r="W140" s="44">
        <f>IFERROR(SUMPRODUCT(W138:W138*H138:H138),"0")</f>
        <v>0</v>
      </c>
      <c r="X140" s="44">
        <f>IFERROR(SUMPRODUCT(X138:X138*H138:H138),"0")</f>
        <v>0</v>
      </c>
      <c r="Y140" s="43"/>
      <c r="Z140" s="68"/>
      <c r="AA140" s="68"/>
    </row>
    <row r="141" spans="1:67" ht="27.75" customHeight="1" x14ac:dyDescent="0.2">
      <c r="A141" s="249" t="s">
        <v>221</v>
      </c>
      <c r="B141" s="249"/>
      <c r="C141" s="249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55"/>
      <c r="AA141" s="55"/>
    </row>
    <row r="142" spans="1:67" ht="16.5" customHeight="1" x14ac:dyDescent="0.25">
      <c r="A142" s="247" t="s">
        <v>222</v>
      </c>
      <c r="B142" s="247"/>
      <c r="C142" s="247"/>
      <c r="D142" s="247"/>
      <c r="E142" s="247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66"/>
      <c r="AA142" s="66"/>
    </row>
    <row r="143" spans="1:67" ht="14.25" customHeight="1" x14ac:dyDescent="0.25">
      <c r="A143" s="236" t="s">
        <v>145</v>
      </c>
      <c r="B143" s="236"/>
      <c r="C143" s="236"/>
      <c r="D143" s="236"/>
      <c r="E143" s="236"/>
      <c r="F143" s="236"/>
      <c r="G143" s="236"/>
      <c r="H143" s="236"/>
      <c r="I143" s="236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67"/>
      <c r="AA143" s="67"/>
    </row>
    <row r="144" spans="1:67" ht="16.5" customHeight="1" x14ac:dyDescent="0.25">
      <c r="A144" s="64" t="s">
        <v>223</v>
      </c>
      <c r="B144" s="64" t="s">
        <v>224</v>
      </c>
      <c r="C144" s="37">
        <v>4301135317</v>
      </c>
      <c r="D144" s="209">
        <v>4607111039057</v>
      </c>
      <c r="E144" s="209"/>
      <c r="F144" s="63">
        <v>1.8</v>
      </c>
      <c r="G144" s="38">
        <v>1</v>
      </c>
      <c r="H144" s="63">
        <v>1.8</v>
      </c>
      <c r="I144" s="63">
        <v>1.9</v>
      </c>
      <c r="J144" s="38">
        <v>234</v>
      </c>
      <c r="K144" s="38" t="s">
        <v>141</v>
      </c>
      <c r="L144" s="39" t="s">
        <v>86</v>
      </c>
      <c r="M144" s="39"/>
      <c r="N144" s="38">
        <v>180</v>
      </c>
      <c r="O144" s="283" t="s">
        <v>225</v>
      </c>
      <c r="P144" s="211"/>
      <c r="Q144" s="211"/>
      <c r="R144" s="211"/>
      <c r="S144" s="212"/>
      <c r="T144" s="40" t="s">
        <v>49</v>
      </c>
      <c r="U144" s="40" t="s">
        <v>49</v>
      </c>
      <c r="V144" s="41" t="s">
        <v>42</v>
      </c>
      <c r="W144" s="59">
        <v>0</v>
      </c>
      <c r="X144" s="56">
        <f>IFERROR(IF(W144="","",W144),"")</f>
        <v>0</v>
      </c>
      <c r="Y144" s="42">
        <f>IFERROR(IF(W144="","",W144*0.00502),"")</f>
        <v>0</v>
      </c>
      <c r="Z144" s="69" t="s">
        <v>49</v>
      </c>
      <c r="AA144" s="70" t="s">
        <v>49</v>
      </c>
      <c r="AE144" s="83"/>
      <c r="BB144" s="136" t="s">
        <v>92</v>
      </c>
      <c r="BL144" s="83">
        <f>IFERROR(W144*I144,"0")</f>
        <v>0</v>
      </c>
      <c r="BM144" s="83">
        <f>IFERROR(X144*I144,"0")</f>
        <v>0</v>
      </c>
      <c r="BN144" s="83">
        <f>IFERROR(W144/J144,"0")</f>
        <v>0</v>
      </c>
      <c r="BO144" s="83">
        <f>IFERROR(X144/J144,"0")</f>
        <v>0</v>
      </c>
    </row>
    <row r="145" spans="1:67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19"/>
      <c r="O145" s="216" t="s">
        <v>43</v>
      </c>
      <c r="P145" s="217"/>
      <c r="Q145" s="217"/>
      <c r="R145" s="217"/>
      <c r="S145" s="217"/>
      <c r="T145" s="217"/>
      <c r="U145" s="218"/>
      <c r="V145" s="43" t="s">
        <v>42</v>
      </c>
      <c r="W145" s="44">
        <f>IFERROR(SUM(W144:W144),"0")</f>
        <v>0</v>
      </c>
      <c r="X145" s="44">
        <f>IFERROR(SUM(X144:X144),"0")</f>
        <v>0</v>
      </c>
      <c r="Y145" s="44">
        <f>IFERROR(IF(Y144="",0,Y144),"0")</f>
        <v>0</v>
      </c>
      <c r="Z145" s="68"/>
      <c r="AA145" s="68"/>
    </row>
    <row r="146" spans="1:67" x14ac:dyDescent="0.2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  <c r="L146" s="206"/>
      <c r="M146" s="206"/>
      <c r="N146" s="219"/>
      <c r="O146" s="216" t="s">
        <v>43</v>
      </c>
      <c r="P146" s="217"/>
      <c r="Q146" s="217"/>
      <c r="R146" s="217"/>
      <c r="S146" s="217"/>
      <c r="T146" s="217"/>
      <c r="U146" s="218"/>
      <c r="V146" s="43" t="s">
        <v>0</v>
      </c>
      <c r="W146" s="44">
        <f>IFERROR(SUMPRODUCT(W144:W144*H144:H144),"0")</f>
        <v>0</v>
      </c>
      <c r="X146" s="44">
        <f>IFERROR(SUMPRODUCT(X144:X144*H144:H144),"0")</f>
        <v>0</v>
      </c>
      <c r="Y146" s="43"/>
      <c r="Z146" s="68"/>
      <c r="AA146" s="68"/>
    </row>
    <row r="147" spans="1:67" ht="16.5" customHeight="1" x14ac:dyDescent="0.25">
      <c r="A147" s="247" t="s">
        <v>226</v>
      </c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  <c r="Y147" s="247"/>
      <c r="Z147" s="66"/>
      <c r="AA147" s="66"/>
    </row>
    <row r="148" spans="1:67" ht="14.25" customHeight="1" x14ac:dyDescent="0.25">
      <c r="A148" s="236" t="s">
        <v>211</v>
      </c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6"/>
      <c r="N148" s="236"/>
      <c r="O148" s="236"/>
      <c r="P148" s="236"/>
      <c r="Q148" s="236"/>
      <c r="R148" s="236"/>
      <c r="S148" s="236"/>
      <c r="T148" s="236"/>
      <c r="U148" s="236"/>
      <c r="V148" s="236"/>
      <c r="W148" s="236"/>
      <c r="X148" s="236"/>
      <c r="Y148" s="236"/>
      <c r="Z148" s="67"/>
      <c r="AA148" s="67"/>
    </row>
    <row r="149" spans="1:67" ht="16.5" customHeight="1" x14ac:dyDescent="0.25">
      <c r="A149" s="64" t="s">
        <v>227</v>
      </c>
      <c r="B149" s="64" t="s">
        <v>228</v>
      </c>
      <c r="C149" s="37">
        <v>4301071010</v>
      </c>
      <c r="D149" s="209">
        <v>4607111037701</v>
      </c>
      <c r="E149" s="209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87</v>
      </c>
      <c r="L149" s="39" t="s">
        <v>86</v>
      </c>
      <c r="M149" s="39"/>
      <c r="N149" s="38">
        <v>180</v>
      </c>
      <c r="O149" s="28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11"/>
      <c r="Q149" s="211"/>
      <c r="R149" s="211"/>
      <c r="S149" s="212"/>
      <c r="T149" s="40" t="s">
        <v>49</v>
      </c>
      <c r="U149" s="40" t="s">
        <v>49</v>
      </c>
      <c r="V149" s="41" t="s">
        <v>42</v>
      </c>
      <c r="W149" s="59">
        <v>0</v>
      </c>
      <c r="X149" s="56">
        <f>IFERROR(IF(W149="","",W149),"")</f>
        <v>0</v>
      </c>
      <c r="Y149" s="42">
        <f>IFERROR(IF(W149="","",W149*0.00866),"")</f>
        <v>0</v>
      </c>
      <c r="Z149" s="69" t="s">
        <v>49</v>
      </c>
      <c r="AA149" s="70" t="s">
        <v>49</v>
      </c>
      <c r="AE149" s="83"/>
      <c r="BB149" s="137" t="s">
        <v>92</v>
      </c>
      <c r="BL149" s="83">
        <f>IFERROR(W149*I149,"0")</f>
        <v>0</v>
      </c>
      <c r="BM149" s="83">
        <f>IFERROR(X149*I149,"0")</f>
        <v>0</v>
      </c>
      <c r="BN149" s="83">
        <f>IFERROR(W149/J149,"0")</f>
        <v>0</v>
      </c>
      <c r="BO149" s="83">
        <f>IFERROR(X149/J149,"0")</f>
        <v>0</v>
      </c>
    </row>
    <row r="150" spans="1:67" x14ac:dyDescent="0.2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  <c r="L150" s="206"/>
      <c r="M150" s="206"/>
      <c r="N150" s="219"/>
      <c r="O150" s="216" t="s">
        <v>43</v>
      </c>
      <c r="P150" s="217"/>
      <c r="Q150" s="217"/>
      <c r="R150" s="217"/>
      <c r="S150" s="217"/>
      <c r="T150" s="217"/>
      <c r="U150" s="218"/>
      <c r="V150" s="43" t="s">
        <v>42</v>
      </c>
      <c r="W150" s="44">
        <f>IFERROR(SUM(W149:W149),"0")</f>
        <v>0</v>
      </c>
      <c r="X150" s="44">
        <f>IFERROR(SUM(X149:X149),"0")</f>
        <v>0</v>
      </c>
      <c r="Y150" s="44">
        <f>IFERROR(IF(Y149="",0,Y149),"0")</f>
        <v>0</v>
      </c>
      <c r="Z150" s="68"/>
      <c r="AA150" s="68"/>
    </row>
    <row r="151" spans="1:67" x14ac:dyDescent="0.2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  <c r="L151" s="206"/>
      <c r="M151" s="206"/>
      <c r="N151" s="219"/>
      <c r="O151" s="216" t="s">
        <v>43</v>
      </c>
      <c r="P151" s="217"/>
      <c r="Q151" s="217"/>
      <c r="R151" s="217"/>
      <c r="S151" s="217"/>
      <c r="T151" s="217"/>
      <c r="U151" s="218"/>
      <c r="V151" s="43" t="s">
        <v>0</v>
      </c>
      <c r="W151" s="44">
        <f>IFERROR(SUMPRODUCT(W149:W149*H149:H149),"0")</f>
        <v>0</v>
      </c>
      <c r="X151" s="44">
        <f>IFERROR(SUMPRODUCT(X149:X149*H149:H149),"0")</f>
        <v>0</v>
      </c>
      <c r="Y151" s="43"/>
      <c r="Z151" s="68"/>
      <c r="AA151" s="68"/>
    </row>
    <row r="152" spans="1:67" ht="16.5" customHeight="1" x14ac:dyDescent="0.25">
      <c r="A152" s="247" t="s">
        <v>229</v>
      </c>
      <c r="B152" s="247"/>
      <c r="C152" s="247"/>
      <c r="D152" s="247"/>
      <c r="E152" s="247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66"/>
      <c r="AA152" s="66"/>
    </row>
    <row r="153" spans="1:67" ht="14.25" customHeight="1" x14ac:dyDescent="0.25">
      <c r="A153" s="236" t="s">
        <v>83</v>
      </c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67"/>
      <c r="AA153" s="67"/>
    </row>
    <row r="154" spans="1:67" ht="16.5" customHeight="1" x14ac:dyDescent="0.25">
      <c r="A154" s="64" t="s">
        <v>230</v>
      </c>
      <c r="B154" s="64" t="s">
        <v>231</v>
      </c>
      <c r="C154" s="37">
        <v>4301071026</v>
      </c>
      <c r="D154" s="209">
        <v>4607111036384</v>
      </c>
      <c r="E154" s="209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87</v>
      </c>
      <c r="L154" s="39" t="s">
        <v>86</v>
      </c>
      <c r="M154" s="39"/>
      <c r="N154" s="38">
        <v>180</v>
      </c>
      <c r="O154" s="277" t="s">
        <v>232</v>
      </c>
      <c r="P154" s="211"/>
      <c r="Q154" s="211"/>
      <c r="R154" s="211"/>
      <c r="S154" s="212"/>
      <c r="T154" s="40" t="s">
        <v>49</v>
      </c>
      <c r="U154" s="40" t="s">
        <v>49</v>
      </c>
      <c r="V154" s="41" t="s">
        <v>42</v>
      </c>
      <c r="W154" s="59">
        <v>0</v>
      </c>
      <c r="X154" s="56">
        <f>IFERROR(IF(W154="","",W154),"")</f>
        <v>0</v>
      </c>
      <c r="Y154" s="42">
        <f>IFERROR(IF(W154="","",W154*0.00866),"")</f>
        <v>0</v>
      </c>
      <c r="Z154" s="69" t="s">
        <v>49</v>
      </c>
      <c r="AA154" s="70" t="s">
        <v>49</v>
      </c>
      <c r="AE154" s="83"/>
      <c r="BB154" s="138" t="s">
        <v>71</v>
      </c>
      <c r="BL154" s="83">
        <f>IFERROR(W154*I154,"0")</f>
        <v>0</v>
      </c>
      <c r="BM154" s="83">
        <f>IFERROR(X154*I154,"0")</f>
        <v>0</v>
      </c>
      <c r="BN154" s="83">
        <f>IFERROR(W154/J154,"0")</f>
        <v>0</v>
      </c>
      <c r="BO154" s="83">
        <f>IFERROR(X154/J154,"0")</f>
        <v>0</v>
      </c>
    </row>
    <row r="155" spans="1:67" ht="27" customHeight="1" x14ac:dyDescent="0.25">
      <c r="A155" s="64" t="s">
        <v>233</v>
      </c>
      <c r="B155" s="64" t="s">
        <v>234</v>
      </c>
      <c r="C155" s="37">
        <v>4301070956</v>
      </c>
      <c r="D155" s="209">
        <v>4640242180250</v>
      </c>
      <c r="E155" s="209"/>
      <c r="F155" s="63">
        <v>5</v>
      </c>
      <c r="G155" s="38">
        <v>1</v>
      </c>
      <c r="H155" s="63">
        <v>5</v>
      </c>
      <c r="I155" s="63">
        <v>5.2131999999999996</v>
      </c>
      <c r="J155" s="38">
        <v>144</v>
      </c>
      <c r="K155" s="38" t="s">
        <v>87</v>
      </c>
      <c r="L155" s="39" t="s">
        <v>86</v>
      </c>
      <c r="M155" s="39"/>
      <c r="N155" s="38">
        <v>180</v>
      </c>
      <c r="O155" s="278" t="s">
        <v>235</v>
      </c>
      <c r="P155" s="211"/>
      <c r="Q155" s="211"/>
      <c r="R155" s="211"/>
      <c r="S155" s="212"/>
      <c r="T155" s="40" t="s">
        <v>49</v>
      </c>
      <c r="U155" s="40" t="s">
        <v>49</v>
      </c>
      <c r="V155" s="41" t="s">
        <v>42</v>
      </c>
      <c r="W155" s="59">
        <v>0</v>
      </c>
      <c r="X155" s="56">
        <f>IFERROR(IF(W155="","",W155),"")</f>
        <v>0</v>
      </c>
      <c r="Y155" s="42">
        <f>IFERROR(IF(W155="","",W155*0.00866),"")</f>
        <v>0</v>
      </c>
      <c r="Z155" s="69" t="s">
        <v>49</v>
      </c>
      <c r="AA155" s="70" t="s">
        <v>49</v>
      </c>
      <c r="AE155" s="83"/>
      <c r="BB155" s="139" t="s">
        <v>71</v>
      </c>
      <c r="BL155" s="83">
        <f>IFERROR(W155*I155,"0")</f>
        <v>0</v>
      </c>
      <c r="BM155" s="83">
        <f>IFERROR(X155*I155,"0")</f>
        <v>0</v>
      </c>
      <c r="BN155" s="83">
        <f>IFERROR(W155/J155,"0")</f>
        <v>0</v>
      </c>
      <c r="BO155" s="83">
        <f>IFERROR(X155/J155,"0")</f>
        <v>0</v>
      </c>
    </row>
    <row r="156" spans="1:67" ht="27" customHeight="1" x14ac:dyDescent="0.25">
      <c r="A156" s="64" t="s">
        <v>236</v>
      </c>
      <c r="B156" s="64" t="s">
        <v>237</v>
      </c>
      <c r="C156" s="37">
        <v>4301071028</v>
      </c>
      <c r="D156" s="209">
        <v>4607111036216</v>
      </c>
      <c r="E156" s="209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87</v>
      </c>
      <c r="L156" s="39" t="s">
        <v>86</v>
      </c>
      <c r="M156" s="39"/>
      <c r="N156" s="38">
        <v>180</v>
      </c>
      <c r="O156" s="27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11"/>
      <c r="Q156" s="211"/>
      <c r="R156" s="211"/>
      <c r="S156" s="212"/>
      <c r="T156" s="40" t="s">
        <v>49</v>
      </c>
      <c r="U156" s="40" t="s">
        <v>49</v>
      </c>
      <c r="V156" s="41" t="s">
        <v>42</v>
      </c>
      <c r="W156" s="59">
        <v>0</v>
      </c>
      <c r="X156" s="56">
        <f>IFERROR(IF(W156="","",W156),"")</f>
        <v>0</v>
      </c>
      <c r="Y156" s="42">
        <f>IFERROR(IF(W156="","",W156*0.00866),"")</f>
        <v>0</v>
      </c>
      <c r="Z156" s="69" t="s">
        <v>49</v>
      </c>
      <c r="AA156" s="70" t="s">
        <v>49</v>
      </c>
      <c r="AE156" s="83"/>
      <c r="BB156" s="140" t="s">
        <v>71</v>
      </c>
      <c r="BL156" s="83">
        <f>IFERROR(W156*I156,"0")</f>
        <v>0</v>
      </c>
      <c r="BM156" s="83">
        <f>IFERROR(X156*I156,"0")</f>
        <v>0</v>
      </c>
      <c r="BN156" s="83">
        <f>IFERROR(W156/J156,"0")</f>
        <v>0</v>
      </c>
      <c r="BO156" s="83">
        <f>IFERROR(X156/J156,"0")</f>
        <v>0</v>
      </c>
    </row>
    <row r="157" spans="1:67" ht="27" customHeight="1" x14ac:dyDescent="0.25">
      <c r="A157" s="64" t="s">
        <v>238</v>
      </c>
      <c r="B157" s="64" t="s">
        <v>239</v>
      </c>
      <c r="C157" s="37">
        <v>4301071027</v>
      </c>
      <c r="D157" s="209">
        <v>4607111036278</v>
      </c>
      <c r="E157" s="209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87</v>
      </c>
      <c r="L157" s="39" t="s">
        <v>86</v>
      </c>
      <c r="M157" s="39"/>
      <c r="N157" s="38">
        <v>180</v>
      </c>
      <c r="O157" s="280" t="s">
        <v>240</v>
      </c>
      <c r="P157" s="211"/>
      <c r="Q157" s="211"/>
      <c r="R157" s="211"/>
      <c r="S157" s="212"/>
      <c r="T157" s="40" t="s">
        <v>49</v>
      </c>
      <c r="U157" s="40" t="s">
        <v>49</v>
      </c>
      <c r="V157" s="41" t="s">
        <v>42</v>
      </c>
      <c r="W157" s="59">
        <v>0</v>
      </c>
      <c r="X157" s="56">
        <f>IFERROR(IF(W157="","",W157),"")</f>
        <v>0</v>
      </c>
      <c r="Y157" s="42">
        <f>IFERROR(IF(W157="","",W157*0.0155),"")</f>
        <v>0</v>
      </c>
      <c r="Z157" s="69" t="s">
        <v>49</v>
      </c>
      <c r="AA157" s="70" t="s">
        <v>49</v>
      </c>
      <c r="AE157" s="83"/>
      <c r="BB157" s="141" t="s">
        <v>71</v>
      </c>
      <c r="BL157" s="83">
        <f>IFERROR(W157*I157,"0")</f>
        <v>0</v>
      </c>
      <c r="BM157" s="83">
        <f>IFERROR(X157*I157,"0")</f>
        <v>0</v>
      </c>
      <c r="BN157" s="83">
        <f>IFERROR(W157/J157,"0")</f>
        <v>0</v>
      </c>
      <c r="BO157" s="83">
        <f>IFERROR(X157/J157,"0")</f>
        <v>0</v>
      </c>
    </row>
    <row r="158" spans="1:67" x14ac:dyDescent="0.2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  <c r="L158" s="206"/>
      <c r="M158" s="206"/>
      <c r="N158" s="219"/>
      <c r="O158" s="216" t="s">
        <v>43</v>
      </c>
      <c r="P158" s="217"/>
      <c r="Q158" s="217"/>
      <c r="R158" s="217"/>
      <c r="S158" s="217"/>
      <c r="T158" s="217"/>
      <c r="U158" s="218"/>
      <c r="V158" s="43" t="s">
        <v>42</v>
      </c>
      <c r="W158" s="44">
        <f>IFERROR(SUM(W154:W157),"0")</f>
        <v>0</v>
      </c>
      <c r="X158" s="44">
        <f>IFERROR(SUM(X154:X157),"0")</f>
        <v>0</v>
      </c>
      <c r="Y158" s="44">
        <f>IFERROR(IF(Y154="",0,Y154),"0")+IFERROR(IF(Y155="",0,Y155),"0")+IFERROR(IF(Y156="",0,Y156),"0")+IFERROR(IF(Y157="",0,Y157),"0")</f>
        <v>0</v>
      </c>
      <c r="Z158" s="68"/>
      <c r="AA158" s="68"/>
    </row>
    <row r="159" spans="1:67" x14ac:dyDescent="0.2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  <c r="L159" s="206"/>
      <c r="M159" s="206"/>
      <c r="N159" s="219"/>
      <c r="O159" s="216" t="s">
        <v>43</v>
      </c>
      <c r="P159" s="217"/>
      <c r="Q159" s="217"/>
      <c r="R159" s="217"/>
      <c r="S159" s="217"/>
      <c r="T159" s="217"/>
      <c r="U159" s="218"/>
      <c r="V159" s="43" t="s">
        <v>0</v>
      </c>
      <c r="W159" s="44">
        <f>IFERROR(SUMPRODUCT(W154:W157*H154:H157),"0")</f>
        <v>0</v>
      </c>
      <c r="X159" s="44">
        <f>IFERROR(SUMPRODUCT(X154:X157*H154:H157),"0")</f>
        <v>0</v>
      </c>
      <c r="Y159" s="43"/>
      <c r="Z159" s="68"/>
      <c r="AA159" s="68"/>
    </row>
    <row r="160" spans="1:67" ht="14.25" customHeight="1" x14ac:dyDescent="0.25">
      <c r="A160" s="236" t="s">
        <v>241</v>
      </c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6"/>
      <c r="N160" s="236"/>
      <c r="O160" s="236"/>
      <c r="P160" s="236"/>
      <c r="Q160" s="236"/>
      <c r="R160" s="236"/>
      <c r="S160" s="236"/>
      <c r="T160" s="236"/>
      <c r="U160" s="236"/>
      <c r="V160" s="236"/>
      <c r="W160" s="236"/>
      <c r="X160" s="236"/>
      <c r="Y160" s="236"/>
      <c r="Z160" s="67"/>
      <c r="AA160" s="67"/>
    </row>
    <row r="161" spans="1:67" ht="27" customHeight="1" x14ac:dyDescent="0.25">
      <c r="A161" s="64" t="s">
        <v>242</v>
      </c>
      <c r="B161" s="64" t="s">
        <v>243</v>
      </c>
      <c r="C161" s="37">
        <v>4301080153</v>
      </c>
      <c r="D161" s="209">
        <v>4607111036827</v>
      </c>
      <c r="E161" s="209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87</v>
      </c>
      <c r="L161" s="39" t="s">
        <v>86</v>
      </c>
      <c r="M161" s="39"/>
      <c r="N161" s="38">
        <v>90</v>
      </c>
      <c r="O161" s="2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11"/>
      <c r="Q161" s="211"/>
      <c r="R161" s="211"/>
      <c r="S161" s="212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IFERROR(IF(W161="","",W161*0.00866),"")</f>
        <v>0</v>
      </c>
      <c r="Z161" s="69" t="s">
        <v>49</v>
      </c>
      <c r="AA161" s="70" t="s">
        <v>49</v>
      </c>
      <c r="AE161" s="83"/>
      <c r="BB161" s="142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ht="27" customHeight="1" x14ac:dyDescent="0.25">
      <c r="A162" s="64" t="s">
        <v>244</v>
      </c>
      <c r="B162" s="64" t="s">
        <v>245</v>
      </c>
      <c r="C162" s="37">
        <v>4301080154</v>
      </c>
      <c r="D162" s="209">
        <v>4607111036834</v>
      </c>
      <c r="E162" s="209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87</v>
      </c>
      <c r="L162" s="39" t="s">
        <v>86</v>
      </c>
      <c r="M162" s="39"/>
      <c r="N162" s="38">
        <v>90</v>
      </c>
      <c r="O162" s="2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11"/>
      <c r="Q162" s="211"/>
      <c r="R162" s="211"/>
      <c r="S162" s="212"/>
      <c r="T162" s="40" t="s">
        <v>49</v>
      </c>
      <c r="U162" s="40" t="s">
        <v>49</v>
      </c>
      <c r="V162" s="41" t="s">
        <v>42</v>
      </c>
      <c r="W162" s="59">
        <v>0</v>
      </c>
      <c r="X162" s="56">
        <f>IFERROR(IF(W162="","",W162),"")</f>
        <v>0</v>
      </c>
      <c r="Y162" s="42">
        <f>IFERROR(IF(W162="","",W162*0.00866),"")</f>
        <v>0</v>
      </c>
      <c r="Z162" s="69" t="s">
        <v>49</v>
      </c>
      <c r="AA162" s="70" t="s">
        <v>49</v>
      </c>
      <c r="AE162" s="83"/>
      <c r="BB162" s="143" t="s">
        <v>71</v>
      </c>
      <c r="BL162" s="83">
        <f>IFERROR(W162*I162,"0")</f>
        <v>0</v>
      </c>
      <c r="BM162" s="83">
        <f>IFERROR(X162*I162,"0")</f>
        <v>0</v>
      </c>
      <c r="BN162" s="83">
        <f>IFERROR(W162/J162,"0")</f>
        <v>0</v>
      </c>
      <c r="BO162" s="83">
        <f>IFERROR(X162/J162,"0")</f>
        <v>0</v>
      </c>
    </row>
    <row r="163" spans="1:67" x14ac:dyDescent="0.2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19"/>
      <c r="O163" s="216" t="s">
        <v>43</v>
      </c>
      <c r="P163" s="217"/>
      <c r="Q163" s="217"/>
      <c r="R163" s="217"/>
      <c r="S163" s="217"/>
      <c r="T163" s="217"/>
      <c r="U163" s="218"/>
      <c r="V163" s="43" t="s">
        <v>42</v>
      </c>
      <c r="W163" s="44">
        <f>IFERROR(SUM(W161:W162),"0")</f>
        <v>0</v>
      </c>
      <c r="X163" s="44">
        <f>IFERROR(SUM(X161:X162),"0")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  <c r="L164" s="206"/>
      <c r="M164" s="206"/>
      <c r="N164" s="219"/>
      <c r="O164" s="216" t="s">
        <v>43</v>
      </c>
      <c r="P164" s="217"/>
      <c r="Q164" s="217"/>
      <c r="R164" s="217"/>
      <c r="S164" s="217"/>
      <c r="T164" s="217"/>
      <c r="U164" s="218"/>
      <c r="V164" s="43" t="s">
        <v>0</v>
      </c>
      <c r="W164" s="44">
        <f>IFERROR(SUMPRODUCT(W161:W162*H161:H162),"0")</f>
        <v>0</v>
      </c>
      <c r="X164" s="44">
        <f>IFERROR(SUMPRODUCT(X161:X162*H161:H162),"0")</f>
        <v>0</v>
      </c>
      <c r="Y164" s="43"/>
      <c r="Z164" s="68"/>
      <c r="AA164" s="68"/>
    </row>
    <row r="165" spans="1:67" ht="27.75" customHeight="1" x14ac:dyDescent="0.2">
      <c r="A165" s="249" t="s">
        <v>246</v>
      </c>
      <c r="B165" s="249"/>
      <c r="C165" s="249"/>
      <c r="D165" s="249"/>
      <c r="E165" s="249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  <c r="U165" s="249"/>
      <c r="V165" s="249"/>
      <c r="W165" s="249"/>
      <c r="X165" s="249"/>
      <c r="Y165" s="249"/>
      <c r="Z165" s="55"/>
      <c r="AA165" s="55"/>
    </row>
    <row r="166" spans="1:67" ht="16.5" customHeight="1" x14ac:dyDescent="0.25">
      <c r="A166" s="247" t="s">
        <v>247</v>
      </c>
      <c r="B166" s="247"/>
      <c r="C166" s="247"/>
      <c r="D166" s="247"/>
      <c r="E166" s="247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66"/>
      <c r="AA166" s="66"/>
    </row>
    <row r="167" spans="1:67" ht="14.25" customHeight="1" x14ac:dyDescent="0.25">
      <c r="A167" s="236" t="s">
        <v>89</v>
      </c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67"/>
      <c r="AA167" s="67"/>
    </row>
    <row r="168" spans="1:67" ht="16.5" customHeight="1" x14ac:dyDescent="0.25">
      <c r="A168" s="64" t="s">
        <v>248</v>
      </c>
      <c r="B168" s="64" t="s">
        <v>249</v>
      </c>
      <c r="C168" s="37">
        <v>4301132097</v>
      </c>
      <c r="D168" s="209">
        <v>4607111035721</v>
      </c>
      <c r="E168" s="209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93</v>
      </c>
      <c r="L168" s="39" t="s">
        <v>86</v>
      </c>
      <c r="M168" s="39"/>
      <c r="N168" s="38">
        <v>365</v>
      </c>
      <c r="O168" s="27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11"/>
      <c r="Q168" s="211"/>
      <c r="R168" s="211"/>
      <c r="S168" s="212"/>
      <c r="T168" s="40" t="s">
        <v>49</v>
      </c>
      <c r="U168" s="40" t="s">
        <v>49</v>
      </c>
      <c r="V168" s="41" t="s">
        <v>42</v>
      </c>
      <c r="W168" s="59">
        <v>0</v>
      </c>
      <c r="X168" s="56">
        <f>IFERROR(IF(W168="","",W168),"")</f>
        <v>0</v>
      </c>
      <c r="Y168" s="42">
        <f>IFERROR(IF(W168="","",W168*0.01788),"")</f>
        <v>0</v>
      </c>
      <c r="Z168" s="69" t="s">
        <v>49</v>
      </c>
      <c r="AA168" s="70" t="s">
        <v>49</v>
      </c>
      <c r="AE168" s="83"/>
      <c r="BB168" s="144" t="s">
        <v>92</v>
      </c>
      <c r="BL168" s="83">
        <f>IFERROR(W168*I168,"0")</f>
        <v>0</v>
      </c>
      <c r="BM168" s="83">
        <f>IFERROR(X168*I168,"0")</f>
        <v>0</v>
      </c>
      <c r="BN168" s="83">
        <f>IFERROR(W168/J168,"0")</f>
        <v>0</v>
      </c>
      <c r="BO168" s="83">
        <f>IFERROR(X168/J168,"0")</f>
        <v>0</v>
      </c>
    </row>
    <row r="169" spans="1:67" ht="27" customHeight="1" x14ac:dyDescent="0.25">
      <c r="A169" s="64" t="s">
        <v>250</v>
      </c>
      <c r="B169" s="64" t="s">
        <v>251</v>
      </c>
      <c r="C169" s="37">
        <v>4301132100</v>
      </c>
      <c r="D169" s="209">
        <v>4607111035691</v>
      </c>
      <c r="E169" s="209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93</v>
      </c>
      <c r="L169" s="39" t="s">
        <v>86</v>
      </c>
      <c r="M169" s="39"/>
      <c r="N169" s="38">
        <v>365</v>
      </c>
      <c r="O169" s="27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11"/>
      <c r="Q169" s="211"/>
      <c r="R169" s="211"/>
      <c r="S169" s="212"/>
      <c r="T169" s="40" t="s">
        <v>49</v>
      </c>
      <c r="U169" s="40" t="s">
        <v>49</v>
      </c>
      <c r="V169" s="41" t="s">
        <v>42</v>
      </c>
      <c r="W169" s="59">
        <v>0</v>
      </c>
      <c r="X169" s="56">
        <f>IFERROR(IF(W169="","",W169),"")</f>
        <v>0</v>
      </c>
      <c r="Y169" s="42">
        <f>IFERROR(IF(W169="","",W169*0.01788),"")</f>
        <v>0</v>
      </c>
      <c r="Z169" s="69" t="s">
        <v>49</v>
      </c>
      <c r="AA169" s="70" t="s">
        <v>49</v>
      </c>
      <c r="AE169" s="83"/>
      <c r="BB169" s="145" t="s">
        <v>92</v>
      </c>
      <c r="BL169" s="83">
        <f>IFERROR(W169*I169,"0")</f>
        <v>0</v>
      </c>
      <c r="BM169" s="83">
        <f>IFERROR(X169*I169,"0")</f>
        <v>0</v>
      </c>
      <c r="BN169" s="83">
        <f>IFERROR(W169/J169,"0")</f>
        <v>0</v>
      </c>
      <c r="BO169" s="83">
        <f>IFERROR(X169/J169,"0")</f>
        <v>0</v>
      </c>
    </row>
    <row r="170" spans="1:67" x14ac:dyDescent="0.2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19"/>
      <c r="O170" s="216" t="s">
        <v>43</v>
      </c>
      <c r="P170" s="217"/>
      <c r="Q170" s="217"/>
      <c r="R170" s="217"/>
      <c r="S170" s="217"/>
      <c r="T170" s="217"/>
      <c r="U170" s="218"/>
      <c r="V170" s="43" t="s">
        <v>42</v>
      </c>
      <c r="W170" s="44">
        <f>IFERROR(SUM(W168:W169),"0")</f>
        <v>0</v>
      </c>
      <c r="X170" s="44">
        <f>IFERROR(SUM(X168:X169),"0")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19"/>
      <c r="O171" s="216" t="s">
        <v>43</v>
      </c>
      <c r="P171" s="217"/>
      <c r="Q171" s="217"/>
      <c r="R171" s="217"/>
      <c r="S171" s="217"/>
      <c r="T171" s="217"/>
      <c r="U171" s="218"/>
      <c r="V171" s="43" t="s">
        <v>0</v>
      </c>
      <c r="W171" s="44">
        <f>IFERROR(SUMPRODUCT(W168:W169*H168:H169),"0")</f>
        <v>0</v>
      </c>
      <c r="X171" s="44">
        <f>IFERROR(SUMPRODUCT(X168:X169*H168:H169),"0")</f>
        <v>0</v>
      </c>
      <c r="Y171" s="43"/>
      <c r="Z171" s="68"/>
      <c r="AA171" s="68"/>
    </row>
    <row r="172" spans="1:67" ht="16.5" customHeight="1" x14ac:dyDescent="0.25">
      <c r="A172" s="247" t="s">
        <v>252</v>
      </c>
      <c r="B172" s="247"/>
      <c r="C172" s="247"/>
      <c r="D172" s="247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66"/>
      <c r="AA172" s="66"/>
    </row>
    <row r="173" spans="1:67" ht="14.25" customHeight="1" x14ac:dyDescent="0.25">
      <c r="A173" s="236" t="s">
        <v>252</v>
      </c>
      <c r="B173" s="236"/>
      <c r="C173" s="236"/>
      <c r="D173" s="236"/>
      <c r="E173" s="236"/>
      <c r="F173" s="236"/>
      <c r="G173" s="236"/>
      <c r="H173" s="236"/>
      <c r="I173" s="236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67"/>
      <c r="AA173" s="67"/>
    </row>
    <row r="174" spans="1:67" ht="27" customHeight="1" x14ac:dyDescent="0.25">
      <c r="A174" s="64" t="s">
        <v>253</v>
      </c>
      <c r="B174" s="64" t="s">
        <v>254</v>
      </c>
      <c r="C174" s="37">
        <v>4301133002</v>
      </c>
      <c r="D174" s="209">
        <v>4607111035783</v>
      </c>
      <c r="E174" s="209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217</v>
      </c>
      <c r="L174" s="39" t="s">
        <v>86</v>
      </c>
      <c r="M174" s="39"/>
      <c r="N174" s="38">
        <v>180</v>
      </c>
      <c r="O174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11"/>
      <c r="Q174" s="211"/>
      <c r="R174" s="211"/>
      <c r="S174" s="212"/>
      <c r="T174" s="40" t="s">
        <v>49</v>
      </c>
      <c r="U174" s="40" t="s">
        <v>49</v>
      </c>
      <c r="V174" s="41" t="s">
        <v>42</v>
      </c>
      <c r="W174" s="59">
        <v>0</v>
      </c>
      <c r="X174" s="56">
        <f>IFERROR(IF(W174="","",W174),"")</f>
        <v>0</v>
      </c>
      <c r="Y174" s="42">
        <f>IFERROR(IF(W174="","",W174*0.01157),"")</f>
        <v>0</v>
      </c>
      <c r="Z174" s="69" t="s">
        <v>49</v>
      </c>
      <c r="AA174" s="70" t="s">
        <v>49</v>
      </c>
      <c r="AE174" s="83"/>
      <c r="BB174" s="146" t="s">
        <v>92</v>
      </c>
      <c r="BL174" s="83">
        <f>IFERROR(W174*I174,"0")</f>
        <v>0</v>
      </c>
      <c r="BM174" s="83">
        <f>IFERROR(X174*I174,"0")</f>
        <v>0</v>
      </c>
      <c r="BN174" s="83">
        <f>IFERROR(W174/J174,"0")</f>
        <v>0</v>
      </c>
      <c r="BO174" s="83">
        <f>IFERROR(X174/J174,"0")</f>
        <v>0</v>
      </c>
    </row>
    <row r="175" spans="1:67" x14ac:dyDescent="0.2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  <c r="L175" s="206"/>
      <c r="M175" s="206"/>
      <c r="N175" s="219"/>
      <c r="O175" s="216" t="s">
        <v>43</v>
      </c>
      <c r="P175" s="217"/>
      <c r="Q175" s="217"/>
      <c r="R175" s="217"/>
      <c r="S175" s="217"/>
      <c r="T175" s="217"/>
      <c r="U175" s="218"/>
      <c r="V175" s="43" t="s">
        <v>42</v>
      </c>
      <c r="W175" s="44">
        <f>IFERROR(SUM(W174:W174),"0")</f>
        <v>0</v>
      </c>
      <c r="X175" s="44">
        <f>IFERROR(SUM(X174:X174),"0")</f>
        <v>0</v>
      </c>
      <c r="Y175" s="44">
        <f>IFERROR(IF(Y174="",0,Y174),"0")</f>
        <v>0</v>
      </c>
      <c r="Z175" s="68"/>
      <c r="AA175" s="68"/>
    </row>
    <row r="176" spans="1:67" x14ac:dyDescent="0.2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19"/>
      <c r="O176" s="216" t="s">
        <v>43</v>
      </c>
      <c r="P176" s="217"/>
      <c r="Q176" s="217"/>
      <c r="R176" s="217"/>
      <c r="S176" s="217"/>
      <c r="T176" s="217"/>
      <c r="U176" s="218"/>
      <c r="V176" s="43" t="s">
        <v>0</v>
      </c>
      <c r="W176" s="44">
        <f>IFERROR(SUMPRODUCT(W174:W174*H174:H174),"0")</f>
        <v>0</v>
      </c>
      <c r="X176" s="44">
        <f>IFERROR(SUMPRODUCT(X174:X174*H174:H174),"0")</f>
        <v>0</v>
      </c>
      <c r="Y176" s="43"/>
      <c r="Z176" s="68"/>
      <c r="AA176" s="68"/>
    </row>
    <row r="177" spans="1:67" ht="16.5" customHeight="1" x14ac:dyDescent="0.25">
      <c r="A177" s="247" t="s">
        <v>246</v>
      </c>
      <c r="B177" s="247"/>
      <c r="C177" s="247"/>
      <c r="D177" s="247"/>
      <c r="E177" s="247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66"/>
      <c r="AA177" s="66"/>
    </row>
    <row r="178" spans="1:67" ht="14.25" customHeight="1" x14ac:dyDescent="0.25">
      <c r="A178" s="236" t="s">
        <v>255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67"/>
      <c r="AA178" s="67"/>
    </row>
    <row r="179" spans="1:67" ht="27" customHeight="1" x14ac:dyDescent="0.25">
      <c r="A179" s="64" t="s">
        <v>256</v>
      </c>
      <c r="B179" s="64" t="s">
        <v>257</v>
      </c>
      <c r="C179" s="37">
        <v>4301051319</v>
      </c>
      <c r="D179" s="209">
        <v>4680115881204</v>
      </c>
      <c r="E179" s="209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87</v>
      </c>
      <c r="L179" s="39" t="s">
        <v>259</v>
      </c>
      <c r="M179" s="39"/>
      <c r="N179" s="38">
        <v>365</v>
      </c>
      <c r="O179" s="27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11"/>
      <c r="Q179" s="211"/>
      <c r="R179" s="211"/>
      <c r="S179" s="212"/>
      <c r="T179" s="40" t="s">
        <v>49</v>
      </c>
      <c r="U179" s="40" t="s">
        <v>49</v>
      </c>
      <c r="V179" s="41" t="s">
        <v>42</v>
      </c>
      <c r="W179" s="59">
        <v>0</v>
      </c>
      <c r="X179" s="56">
        <f>IFERROR(IF(W179="","",W179),"")</f>
        <v>0</v>
      </c>
      <c r="Y179" s="42">
        <f>IFERROR(IF(W179="","",W179*0.00753),"")</f>
        <v>0</v>
      </c>
      <c r="Z179" s="69" t="s">
        <v>49</v>
      </c>
      <c r="AA179" s="70" t="s">
        <v>49</v>
      </c>
      <c r="AE179" s="83"/>
      <c r="BB179" s="147" t="s">
        <v>258</v>
      </c>
      <c r="BL179" s="83">
        <f>IFERROR(W179*I179,"0")</f>
        <v>0</v>
      </c>
      <c r="BM179" s="83">
        <f>IFERROR(X179*I179,"0")</f>
        <v>0</v>
      </c>
      <c r="BN179" s="83">
        <f>IFERROR(W179/J179,"0")</f>
        <v>0</v>
      </c>
      <c r="BO179" s="83">
        <f>IFERROR(X179/J179,"0")</f>
        <v>0</v>
      </c>
    </row>
    <row r="180" spans="1:67" x14ac:dyDescent="0.2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19"/>
      <c r="O180" s="216" t="s">
        <v>43</v>
      </c>
      <c r="P180" s="217"/>
      <c r="Q180" s="217"/>
      <c r="R180" s="217"/>
      <c r="S180" s="217"/>
      <c r="T180" s="217"/>
      <c r="U180" s="218"/>
      <c r="V180" s="43" t="s">
        <v>42</v>
      </c>
      <c r="W180" s="44">
        <f>IFERROR(SUM(W179:W179),"0")</f>
        <v>0</v>
      </c>
      <c r="X180" s="44">
        <f>IFERROR(SUM(X179:X179),"0")</f>
        <v>0</v>
      </c>
      <c r="Y180" s="44">
        <f>IFERROR(IF(Y179="",0,Y179),"0")</f>
        <v>0</v>
      </c>
      <c r="Z180" s="68"/>
      <c r="AA180" s="68"/>
    </row>
    <row r="181" spans="1:67" x14ac:dyDescent="0.2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  <c r="L181" s="206"/>
      <c r="M181" s="206"/>
      <c r="N181" s="219"/>
      <c r="O181" s="216" t="s">
        <v>43</v>
      </c>
      <c r="P181" s="217"/>
      <c r="Q181" s="217"/>
      <c r="R181" s="217"/>
      <c r="S181" s="217"/>
      <c r="T181" s="217"/>
      <c r="U181" s="218"/>
      <c r="V181" s="43" t="s">
        <v>0</v>
      </c>
      <c r="W181" s="44">
        <f>IFERROR(SUMPRODUCT(W179:W179*H179:H179),"0")</f>
        <v>0</v>
      </c>
      <c r="X181" s="44">
        <f>IFERROR(SUMPRODUCT(X179:X179*H179:H179),"0")</f>
        <v>0</v>
      </c>
      <c r="Y181" s="43"/>
      <c r="Z181" s="68"/>
      <c r="AA181" s="68"/>
    </row>
    <row r="182" spans="1:67" ht="16.5" customHeight="1" x14ac:dyDescent="0.25">
      <c r="A182" s="247" t="s">
        <v>260</v>
      </c>
      <c r="B182" s="247"/>
      <c r="C182" s="247"/>
      <c r="D182" s="247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7"/>
      <c r="S182" s="247"/>
      <c r="T182" s="247"/>
      <c r="U182" s="247"/>
      <c r="V182" s="247"/>
      <c r="W182" s="247"/>
      <c r="X182" s="247"/>
      <c r="Y182" s="247"/>
      <c r="Z182" s="66"/>
      <c r="AA182" s="66"/>
    </row>
    <row r="183" spans="1:67" ht="14.25" customHeight="1" x14ac:dyDescent="0.25">
      <c r="A183" s="236" t="s">
        <v>89</v>
      </c>
      <c r="B183" s="236"/>
      <c r="C183" s="236"/>
      <c r="D183" s="236"/>
      <c r="E183" s="236"/>
      <c r="F183" s="236"/>
      <c r="G183" s="236"/>
      <c r="H183" s="236"/>
      <c r="I183" s="236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67"/>
      <c r="AA183" s="67"/>
    </row>
    <row r="184" spans="1:67" ht="27" customHeight="1" x14ac:dyDescent="0.25">
      <c r="A184" s="64" t="s">
        <v>261</v>
      </c>
      <c r="B184" s="64" t="s">
        <v>262</v>
      </c>
      <c r="C184" s="37">
        <v>4301132079</v>
      </c>
      <c r="D184" s="209">
        <v>4607111038487</v>
      </c>
      <c r="E184" s="209"/>
      <c r="F184" s="63">
        <v>0.25</v>
      </c>
      <c r="G184" s="38">
        <v>12</v>
      </c>
      <c r="H184" s="63">
        <v>3</v>
      </c>
      <c r="I184" s="63">
        <v>3.7360000000000002</v>
      </c>
      <c r="J184" s="38">
        <v>70</v>
      </c>
      <c r="K184" s="38" t="s">
        <v>93</v>
      </c>
      <c r="L184" s="39" t="s">
        <v>86</v>
      </c>
      <c r="M184" s="39"/>
      <c r="N184" s="38">
        <v>180</v>
      </c>
      <c r="O184" s="27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11"/>
      <c r="Q184" s="211"/>
      <c r="R184" s="211"/>
      <c r="S184" s="212"/>
      <c r="T184" s="40" t="s">
        <v>49</v>
      </c>
      <c r="U184" s="40" t="s">
        <v>49</v>
      </c>
      <c r="V184" s="41" t="s">
        <v>42</v>
      </c>
      <c r="W184" s="59">
        <v>0</v>
      </c>
      <c r="X184" s="56">
        <f>IFERROR(IF(W184="","",W184),"")</f>
        <v>0</v>
      </c>
      <c r="Y184" s="42">
        <f>IFERROR(IF(W184="","",W184*0.01788),"")</f>
        <v>0</v>
      </c>
      <c r="Z184" s="69" t="s">
        <v>49</v>
      </c>
      <c r="AA184" s="70" t="s">
        <v>49</v>
      </c>
      <c r="AE184" s="83"/>
      <c r="BB184" s="148" t="s">
        <v>92</v>
      </c>
      <c r="BL184" s="83">
        <f>IFERROR(W184*I184,"0")</f>
        <v>0</v>
      </c>
      <c r="BM184" s="83">
        <f>IFERROR(X184*I184,"0")</f>
        <v>0</v>
      </c>
      <c r="BN184" s="83">
        <f>IFERROR(W184/J184,"0")</f>
        <v>0</v>
      </c>
      <c r="BO184" s="83">
        <f>IFERROR(X184/J184,"0")</f>
        <v>0</v>
      </c>
    </row>
    <row r="185" spans="1:67" x14ac:dyDescent="0.2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19"/>
      <c r="O185" s="216" t="s">
        <v>43</v>
      </c>
      <c r="P185" s="217"/>
      <c r="Q185" s="217"/>
      <c r="R185" s="217"/>
      <c r="S185" s="217"/>
      <c r="T185" s="217"/>
      <c r="U185" s="218"/>
      <c r="V185" s="43" t="s">
        <v>42</v>
      </c>
      <c r="W185" s="44">
        <f>IFERROR(SUM(W184:W184),"0")</f>
        <v>0</v>
      </c>
      <c r="X185" s="44">
        <f>IFERROR(SUM(X184:X184),"0")</f>
        <v>0</v>
      </c>
      <c r="Y185" s="44">
        <f>IFERROR(IF(Y184="",0,Y184),"0")</f>
        <v>0</v>
      </c>
      <c r="Z185" s="68"/>
      <c r="AA185" s="68"/>
    </row>
    <row r="186" spans="1:67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19"/>
      <c r="O186" s="216" t="s">
        <v>43</v>
      </c>
      <c r="P186" s="217"/>
      <c r="Q186" s="217"/>
      <c r="R186" s="217"/>
      <c r="S186" s="217"/>
      <c r="T186" s="217"/>
      <c r="U186" s="218"/>
      <c r="V186" s="43" t="s">
        <v>0</v>
      </c>
      <c r="W186" s="44">
        <f>IFERROR(SUMPRODUCT(W184:W184*H184:H184),"0")</f>
        <v>0</v>
      </c>
      <c r="X186" s="44">
        <f>IFERROR(SUMPRODUCT(X184:X184*H184:H184),"0")</f>
        <v>0</v>
      </c>
      <c r="Y186" s="43"/>
      <c r="Z186" s="68"/>
      <c r="AA186" s="68"/>
    </row>
    <row r="187" spans="1:67" ht="27.75" customHeight="1" x14ac:dyDescent="0.2">
      <c r="A187" s="249" t="s">
        <v>263</v>
      </c>
      <c r="B187" s="249"/>
      <c r="C187" s="249"/>
      <c r="D187" s="249"/>
      <c r="E187" s="249"/>
      <c r="F187" s="249"/>
      <c r="G187" s="249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49"/>
      <c r="Z187" s="55"/>
      <c r="AA187" s="55"/>
    </row>
    <row r="188" spans="1:67" ht="16.5" customHeight="1" x14ac:dyDescent="0.25">
      <c r="A188" s="247" t="s">
        <v>264</v>
      </c>
      <c r="B188" s="247"/>
      <c r="C188" s="247"/>
      <c r="D188" s="247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66"/>
      <c r="AA188" s="66"/>
    </row>
    <row r="189" spans="1:67" ht="14.25" customHeight="1" x14ac:dyDescent="0.25">
      <c r="A189" s="236" t="s">
        <v>83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67"/>
      <c r="AA189" s="67"/>
    </row>
    <row r="190" spans="1:67" ht="16.5" customHeight="1" x14ac:dyDescent="0.25">
      <c r="A190" s="64" t="s">
        <v>265</v>
      </c>
      <c r="B190" s="64" t="s">
        <v>266</v>
      </c>
      <c r="C190" s="37">
        <v>4301070913</v>
      </c>
      <c r="D190" s="209">
        <v>4607111036957</v>
      </c>
      <c r="E190" s="209"/>
      <c r="F190" s="63">
        <v>0.4</v>
      </c>
      <c r="G190" s="38">
        <v>8</v>
      </c>
      <c r="H190" s="63">
        <v>3.2</v>
      </c>
      <c r="I190" s="63">
        <v>3.44</v>
      </c>
      <c r="J190" s="38">
        <v>144</v>
      </c>
      <c r="K190" s="38" t="s">
        <v>87</v>
      </c>
      <c r="L190" s="39" t="s">
        <v>86</v>
      </c>
      <c r="M190" s="39"/>
      <c r="N190" s="38">
        <v>180</v>
      </c>
      <c r="O190" s="2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11"/>
      <c r="Q190" s="211"/>
      <c r="R190" s="211"/>
      <c r="S190" s="212"/>
      <c r="T190" s="40" t="s">
        <v>49</v>
      </c>
      <c r="U190" s="40" t="s">
        <v>49</v>
      </c>
      <c r="V190" s="41" t="s">
        <v>42</v>
      </c>
      <c r="W190" s="59">
        <v>0</v>
      </c>
      <c r="X190" s="56">
        <f>IFERROR(IF(W190="","",W190),"")</f>
        <v>0</v>
      </c>
      <c r="Y190" s="42">
        <f>IFERROR(IF(W190="","",W190*0.00866),"")</f>
        <v>0</v>
      </c>
      <c r="Z190" s="69" t="s">
        <v>49</v>
      </c>
      <c r="AA190" s="70" t="s">
        <v>49</v>
      </c>
      <c r="AE190" s="83"/>
      <c r="BB190" s="149" t="s">
        <v>71</v>
      </c>
      <c r="BL190" s="83">
        <f>IFERROR(W190*I190,"0")</f>
        <v>0</v>
      </c>
      <c r="BM190" s="83">
        <f>IFERROR(X190*I190,"0")</f>
        <v>0</v>
      </c>
      <c r="BN190" s="83">
        <f>IFERROR(W190/J190,"0")</f>
        <v>0</v>
      </c>
      <c r="BO190" s="83">
        <f>IFERROR(X190/J190,"0")</f>
        <v>0</v>
      </c>
    </row>
    <row r="191" spans="1:67" x14ac:dyDescent="0.2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  <c r="L191" s="206"/>
      <c r="M191" s="206"/>
      <c r="N191" s="219"/>
      <c r="O191" s="216" t="s">
        <v>43</v>
      </c>
      <c r="P191" s="217"/>
      <c r="Q191" s="217"/>
      <c r="R191" s="217"/>
      <c r="S191" s="217"/>
      <c r="T191" s="217"/>
      <c r="U191" s="218"/>
      <c r="V191" s="43" t="s">
        <v>42</v>
      </c>
      <c r="W191" s="44">
        <f>IFERROR(SUM(W190:W190),"0")</f>
        <v>0</v>
      </c>
      <c r="X191" s="44">
        <f>IFERROR(SUM(X190:X190),"0")</f>
        <v>0</v>
      </c>
      <c r="Y191" s="44">
        <f>IFERROR(IF(Y190="",0,Y190),"0")</f>
        <v>0</v>
      </c>
      <c r="Z191" s="68"/>
      <c r="AA191" s="68"/>
    </row>
    <row r="192" spans="1:67" x14ac:dyDescent="0.2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19"/>
      <c r="O192" s="216" t="s">
        <v>43</v>
      </c>
      <c r="P192" s="217"/>
      <c r="Q192" s="217"/>
      <c r="R192" s="217"/>
      <c r="S192" s="217"/>
      <c r="T192" s="217"/>
      <c r="U192" s="218"/>
      <c r="V192" s="43" t="s">
        <v>0</v>
      </c>
      <c r="W192" s="44">
        <f>IFERROR(SUMPRODUCT(W190:W190*H190:H190),"0")</f>
        <v>0</v>
      </c>
      <c r="X192" s="44">
        <f>IFERROR(SUMPRODUCT(X190:X190*H190:H190),"0")</f>
        <v>0</v>
      </c>
      <c r="Y192" s="43"/>
      <c r="Z192" s="68"/>
      <c r="AA192" s="68"/>
    </row>
    <row r="193" spans="1:67" ht="16.5" customHeight="1" x14ac:dyDescent="0.25">
      <c r="A193" s="247" t="s">
        <v>267</v>
      </c>
      <c r="B193" s="247"/>
      <c r="C193" s="247"/>
      <c r="D193" s="247"/>
      <c r="E193" s="247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66"/>
      <c r="AA193" s="66"/>
    </row>
    <row r="194" spans="1:67" ht="14.25" customHeight="1" x14ac:dyDescent="0.25">
      <c r="A194" s="236" t="s">
        <v>83</v>
      </c>
      <c r="B194" s="236"/>
      <c r="C194" s="236"/>
      <c r="D194" s="236"/>
      <c r="E194" s="236"/>
      <c r="F194" s="236"/>
      <c r="G194" s="236"/>
      <c r="H194" s="236"/>
      <c r="I194" s="236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67"/>
      <c r="AA194" s="67"/>
    </row>
    <row r="195" spans="1:67" ht="16.5" customHeight="1" x14ac:dyDescent="0.25">
      <c r="A195" s="64" t="s">
        <v>268</v>
      </c>
      <c r="B195" s="64" t="s">
        <v>269</v>
      </c>
      <c r="C195" s="37">
        <v>4301070948</v>
      </c>
      <c r="D195" s="209">
        <v>4607111037022</v>
      </c>
      <c r="E195" s="209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87</v>
      </c>
      <c r="L195" s="39" t="s">
        <v>86</v>
      </c>
      <c r="M195" s="39"/>
      <c r="N195" s="38">
        <v>180</v>
      </c>
      <c r="O195" s="2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11"/>
      <c r="Q195" s="211"/>
      <c r="R195" s="211"/>
      <c r="S195" s="212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IFERROR(IF(W195="","",W195*0.0155),"")</f>
        <v>0</v>
      </c>
      <c r="Z195" s="69" t="s">
        <v>49</v>
      </c>
      <c r="AA195" s="70" t="s">
        <v>49</v>
      </c>
      <c r="AE195" s="83"/>
      <c r="BB195" s="150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ht="27" customHeight="1" x14ac:dyDescent="0.25">
      <c r="A196" s="64" t="s">
        <v>270</v>
      </c>
      <c r="B196" s="64" t="s">
        <v>271</v>
      </c>
      <c r="C196" s="37">
        <v>4301070990</v>
      </c>
      <c r="D196" s="209">
        <v>4607111038494</v>
      </c>
      <c r="E196" s="209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87</v>
      </c>
      <c r="L196" s="39" t="s">
        <v>86</v>
      </c>
      <c r="M196" s="39"/>
      <c r="N196" s="38">
        <v>180</v>
      </c>
      <c r="O196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11"/>
      <c r="Q196" s="211"/>
      <c r="R196" s="211"/>
      <c r="S196" s="212"/>
      <c r="T196" s="40" t="s">
        <v>49</v>
      </c>
      <c r="U196" s="40" t="s">
        <v>49</v>
      </c>
      <c r="V196" s="41" t="s">
        <v>42</v>
      </c>
      <c r="W196" s="59">
        <v>0</v>
      </c>
      <c r="X196" s="56">
        <f>IFERROR(IF(W196="","",W196),"")</f>
        <v>0</v>
      </c>
      <c r="Y196" s="42">
        <f>IFERROR(IF(W196="","",W196*0.0155),"")</f>
        <v>0</v>
      </c>
      <c r="Z196" s="69" t="s">
        <v>49</v>
      </c>
      <c r="AA196" s="70" t="s">
        <v>49</v>
      </c>
      <c r="AE196" s="83"/>
      <c r="BB196" s="151" t="s">
        <v>71</v>
      </c>
      <c r="BL196" s="83">
        <f>IFERROR(W196*I196,"0")</f>
        <v>0</v>
      </c>
      <c r="BM196" s="83">
        <f>IFERROR(X196*I196,"0")</f>
        <v>0</v>
      </c>
      <c r="BN196" s="83">
        <f>IFERROR(W196/J196,"0")</f>
        <v>0</v>
      </c>
      <c r="BO196" s="83">
        <f>IFERROR(X196/J196,"0")</f>
        <v>0</v>
      </c>
    </row>
    <row r="197" spans="1:67" ht="27" customHeight="1" x14ac:dyDescent="0.25">
      <c r="A197" s="64" t="s">
        <v>272</v>
      </c>
      <c r="B197" s="64" t="s">
        <v>273</v>
      </c>
      <c r="C197" s="37">
        <v>4301070966</v>
      </c>
      <c r="D197" s="209">
        <v>4607111038135</v>
      </c>
      <c r="E197" s="209"/>
      <c r="F197" s="63">
        <v>0.7</v>
      </c>
      <c r="G197" s="38">
        <v>8</v>
      </c>
      <c r="H197" s="63">
        <v>5.6</v>
      </c>
      <c r="I197" s="63">
        <v>5.87</v>
      </c>
      <c r="J197" s="38">
        <v>84</v>
      </c>
      <c r="K197" s="38" t="s">
        <v>87</v>
      </c>
      <c r="L197" s="39" t="s">
        <v>86</v>
      </c>
      <c r="M197" s="39"/>
      <c r="N197" s="38">
        <v>180</v>
      </c>
      <c r="O197" s="2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11"/>
      <c r="Q197" s="211"/>
      <c r="R197" s="211"/>
      <c r="S197" s="212"/>
      <c r="T197" s="40" t="s">
        <v>49</v>
      </c>
      <c r="U197" s="40" t="s">
        <v>49</v>
      </c>
      <c r="V197" s="41" t="s">
        <v>42</v>
      </c>
      <c r="W197" s="59">
        <v>0</v>
      </c>
      <c r="X197" s="56">
        <f>IFERROR(IF(W197="","",W197),"")</f>
        <v>0</v>
      </c>
      <c r="Y197" s="42">
        <f>IFERROR(IF(W197="","",W197*0.0155),"")</f>
        <v>0</v>
      </c>
      <c r="Z197" s="69" t="s">
        <v>49</v>
      </c>
      <c r="AA197" s="70" t="s">
        <v>49</v>
      </c>
      <c r="AE197" s="83"/>
      <c r="BB197" s="152" t="s">
        <v>71</v>
      </c>
      <c r="BL197" s="83">
        <f>IFERROR(W197*I197,"0")</f>
        <v>0</v>
      </c>
      <c r="BM197" s="83">
        <f>IFERROR(X197*I197,"0")</f>
        <v>0</v>
      </c>
      <c r="BN197" s="83">
        <f>IFERROR(W197/J197,"0")</f>
        <v>0</v>
      </c>
      <c r="BO197" s="83">
        <f>IFERROR(X197/J197,"0")</f>
        <v>0</v>
      </c>
    </row>
    <row r="198" spans="1:67" x14ac:dyDescent="0.2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  <c r="L198" s="206"/>
      <c r="M198" s="206"/>
      <c r="N198" s="219"/>
      <c r="O198" s="216" t="s">
        <v>43</v>
      </c>
      <c r="P198" s="217"/>
      <c r="Q198" s="217"/>
      <c r="R198" s="217"/>
      <c r="S198" s="217"/>
      <c r="T198" s="217"/>
      <c r="U198" s="218"/>
      <c r="V198" s="43" t="s">
        <v>42</v>
      </c>
      <c r="W198" s="44">
        <f>IFERROR(SUM(W195:W197),"0")</f>
        <v>0</v>
      </c>
      <c r="X198" s="44">
        <f>IFERROR(SUM(X195:X197),"0")</f>
        <v>0</v>
      </c>
      <c r="Y198" s="44">
        <f>IFERROR(IF(Y195="",0,Y195),"0")+IFERROR(IF(Y196="",0,Y196),"0")+IFERROR(IF(Y197="",0,Y197),"0")</f>
        <v>0</v>
      </c>
      <c r="Z198" s="68"/>
      <c r="AA198" s="68"/>
    </row>
    <row r="199" spans="1:67" x14ac:dyDescent="0.2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  <c r="L199" s="206"/>
      <c r="M199" s="206"/>
      <c r="N199" s="219"/>
      <c r="O199" s="216" t="s">
        <v>43</v>
      </c>
      <c r="P199" s="217"/>
      <c r="Q199" s="217"/>
      <c r="R199" s="217"/>
      <c r="S199" s="217"/>
      <c r="T199" s="217"/>
      <c r="U199" s="218"/>
      <c r="V199" s="43" t="s">
        <v>0</v>
      </c>
      <c r="W199" s="44">
        <f>IFERROR(SUMPRODUCT(W195:W197*H195:H197),"0")</f>
        <v>0</v>
      </c>
      <c r="X199" s="44">
        <f>IFERROR(SUMPRODUCT(X195:X197*H195:H197),"0")</f>
        <v>0</v>
      </c>
      <c r="Y199" s="43"/>
      <c r="Z199" s="68"/>
      <c r="AA199" s="68"/>
    </row>
    <row r="200" spans="1:67" ht="16.5" customHeight="1" x14ac:dyDescent="0.25">
      <c r="A200" s="247" t="s">
        <v>274</v>
      </c>
      <c r="B200" s="247"/>
      <c r="C200" s="247"/>
      <c r="D200" s="247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66"/>
      <c r="AA200" s="66"/>
    </row>
    <row r="201" spans="1:67" ht="14.25" customHeight="1" x14ac:dyDescent="0.25">
      <c r="A201" s="236" t="s">
        <v>83</v>
      </c>
      <c r="B201" s="236"/>
      <c r="C201" s="236"/>
      <c r="D201" s="236"/>
      <c r="E201" s="236"/>
      <c r="F201" s="236"/>
      <c r="G201" s="236"/>
      <c r="H201" s="236"/>
      <c r="I201" s="236"/>
      <c r="J201" s="236"/>
      <c r="K201" s="236"/>
      <c r="L201" s="236"/>
      <c r="M201" s="236"/>
      <c r="N201" s="236"/>
      <c r="O201" s="236"/>
      <c r="P201" s="236"/>
      <c r="Q201" s="236"/>
      <c r="R201" s="236"/>
      <c r="S201" s="236"/>
      <c r="T201" s="236"/>
      <c r="U201" s="236"/>
      <c r="V201" s="236"/>
      <c r="W201" s="236"/>
      <c r="X201" s="236"/>
      <c r="Y201" s="236"/>
      <c r="Z201" s="67"/>
      <c r="AA201" s="67"/>
    </row>
    <row r="202" spans="1:67" ht="27" customHeight="1" x14ac:dyDescent="0.25">
      <c r="A202" s="64" t="s">
        <v>275</v>
      </c>
      <c r="B202" s="64" t="s">
        <v>276</v>
      </c>
      <c r="C202" s="37">
        <v>4301070996</v>
      </c>
      <c r="D202" s="209">
        <v>4607111038654</v>
      </c>
      <c r="E202" s="209"/>
      <c r="F202" s="63">
        <v>0.4</v>
      </c>
      <c r="G202" s="38">
        <v>16</v>
      </c>
      <c r="H202" s="63">
        <v>6.4</v>
      </c>
      <c r="I202" s="63">
        <v>6.63</v>
      </c>
      <c r="J202" s="38">
        <v>84</v>
      </c>
      <c r="K202" s="38" t="s">
        <v>87</v>
      </c>
      <c r="L202" s="39" t="s">
        <v>86</v>
      </c>
      <c r="M202" s="39"/>
      <c r="N202" s="38">
        <v>180</v>
      </c>
      <c r="O202" s="2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11"/>
      <c r="Q202" s="211"/>
      <c r="R202" s="211"/>
      <c r="S202" s="212"/>
      <c r="T202" s="40" t="s">
        <v>49</v>
      </c>
      <c r="U202" s="40" t="s">
        <v>49</v>
      </c>
      <c r="V202" s="41" t="s">
        <v>42</v>
      </c>
      <c r="W202" s="59">
        <v>0</v>
      </c>
      <c r="X202" s="56">
        <f t="shared" ref="X202:X207" si="18">IFERROR(IF(W202="","",W202),"")</f>
        <v>0</v>
      </c>
      <c r="Y202" s="42">
        <f t="shared" ref="Y202:Y207" si="19">IFERROR(IF(W202="","",W202*0.0155),"")</f>
        <v>0</v>
      </c>
      <c r="Z202" s="69" t="s">
        <v>49</v>
      </c>
      <c r="AA202" s="70" t="s">
        <v>49</v>
      </c>
      <c r="AE202" s="83"/>
      <c r="BB202" s="153" t="s">
        <v>71</v>
      </c>
      <c r="BL202" s="83">
        <f t="shared" ref="BL202:BL207" si="20">IFERROR(W202*I202,"0")</f>
        <v>0</v>
      </c>
      <c r="BM202" s="83">
        <f t="shared" ref="BM202:BM207" si="21">IFERROR(X202*I202,"0")</f>
        <v>0</v>
      </c>
      <c r="BN202" s="83">
        <f t="shared" ref="BN202:BN207" si="22">IFERROR(W202/J202,"0")</f>
        <v>0</v>
      </c>
      <c r="BO202" s="83">
        <f t="shared" ref="BO202:BO207" si="23">IFERROR(X202/J202,"0")</f>
        <v>0</v>
      </c>
    </row>
    <row r="203" spans="1:67" ht="27" customHeight="1" x14ac:dyDescent="0.25">
      <c r="A203" s="64" t="s">
        <v>277</v>
      </c>
      <c r="B203" s="64" t="s">
        <v>278</v>
      </c>
      <c r="C203" s="37">
        <v>4301070997</v>
      </c>
      <c r="D203" s="209">
        <v>4607111038586</v>
      </c>
      <c r="E203" s="209"/>
      <c r="F203" s="63">
        <v>0.7</v>
      </c>
      <c r="G203" s="38">
        <v>8</v>
      </c>
      <c r="H203" s="63">
        <v>5.6</v>
      </c>
      <c r="I203" s="63">
        <v>5.83</v>
      </c>
      <c r="J203" s="38">
        <v>84</v>
      </c>
      <c r="K203" s="38" t="s">
        <v>87</v>
      </c>
      <c r="L203" s="39" t="s">
        <v>86</v>
      </c>
      <c r="M203" s="39"/>
      <c r="N203" s="38">
        <v>180</v>
      </c>
      <c r="O203" s="2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11"/>
      <c r="Q203" s="211"/>
      <c r="R203" s="211"/>
      <c r="S203" s="212"/>
      <c r="T203" s="40" t="s">
        <v>49</v>
      </c>
      <c r="U203" s="40" t="s">
        <v>49</v>
      </c>
      <c r="V203" s="41" t="s">
        <v>42</v>
      </c>
      <c r="W203" s="59">
        <v>0</v>
      </c>
      <c r="X203" s="56">
        <f t="shared" si="18"/>
        <v>0</v>
      </c>
      <c r="Y203" s="42">
        <f t="shared" si="19"/>
        <v>0</v>
      </c>
      <c r="Z203" s="69" t="s">
        <v>49</v>
      </c>
      <c r="AA203" s="70" t="s">
        <v>49</v>
      </c>
      <c r="AE203" s="83"/>
      <c r="BB203" s="154" t="s">
        <v>71</v>
      </c>
      <c r="BL203" s="83">
        <f t="shared" si="20"/>
        <v>0</v>
      </c>
      <c r="BM203" s="83">
        <f t="shared" si="21"/>
        <v>0</v>
      </c>
      <c r="BN203" s="83">
        <f t="shared" si="22"/>
        <v>0</v>
      </c>
      <c r="BO203" s="83">
        <f t="shared" si="23"/>
        <v>0</v>
      </c>
    </row>
    <row r="204" spans="1:67" ht="27" customHeight="1" x14ac:dyDescent="0.25">
      <c r="A204" s="64" t="s">
        <v>279</v>
      </c>
      <c r="B204" s="64" t="s">
        <v>280</v>
      </c>
      <c r="C204" s="37">
        <v>4301070962</v>
      </c>
      <c r="D204" s="209">
        <v>4607111038609</v>
      </c>
      <c r="E204" s="209"/>
      <c r="F204" s="63">
        <v>0.4</v>
      </c>
      <c r="G204" s="38">
        <v>16</v>
      </c>
      <c r="H204" s="63">
        <v>6.4</v>
      </c>
      <c r="I204" s="63">
        <v>6.71</v>
      </c>
      <c r="J204" s="38">
        <v>84</v>
      </c>
      <c r="K204" s="38" t="s">
        <v>87</v>
      </c>
      <c r="L204" s="39" t="s">
        <v>86</v>
      </c>
      <c r="M204" s="39"/>
      <c r="N204" s="38">
        <v>180</v>
      </c>
      <c r="O204" s="2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11"/>
      <c r="Q204" s="211"/>
      <c r="R204" s="211"/>
      <c r="S204" s="212"/>
      <c r="T204" s="40" t="s">
        <v>49</v>
      </c>
      <c r="U204" s="40" t="s">
        <v>49</v>
      </c>
      <c r="V204" s="41" t="s">
        <v>42</v>
      </c>
      <c r="W204" s="59">
        <v>0</v>
      </c>
      <c r="X204" s="56">
        <f t="shared" si="18"/>
        <v>0</v>
      </c>
      <c r="Y204" s="42">
        <f t="shared" si="19"/>
        <v>0</v>
      </c>
      <c r="Z204" s="69" t="s">
        <v>49</v>
      </c>
      <c r="AA204" s="70" t="s">
        <v>49</v>
      </c>
      <c r="AE204" s="83"/>
      <c r="BB204" s="155" t="s">
        <v>71</v>
      </c>
      <c r="BL204" s="83">
        <f t="shared" si="20"/>
        <v>0</v>
      </c>
      <c r="BM204" s="83">
        <f t="shared" si="21"/>
        <v>0</v>
      </c>
      <c r="BN204" s="83">
        <f t="shared" si="22"/>
        <v>0</v>
      </c>
      <c r="BO204" s="83">
        <f t="shared" si="23"/>
        <v>0</v>
      </c>
    </row>
    <row r="205" spans="1:67" ht="27" customHeight="1" x14ac:dyDescent="0.25">
      <c r="A205" s="64" t="s">
        <v>281</v>
      </c>
      <c r="B205" s="64" t="s">
        <v>282</v>
      </c>
      <c r="C205" s="37">
        <v>4301070963</v>
      </c>
      <c r="D205" s="209">
        <v>4607111038630</v>
      </c>
      <c r="E205" s="209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87</v>
      </c>
      <c r="L205" s="39" t="s">
        <v>86</v>
      </c>
      <c r="M205" s="39"/>
      <c r="N205" s="38">
        <v>180</v>
      </c>
      <c r="O205" s="26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11"/>
      <c r="Q205" s="211"/>
      <c r="R205" s="211"/>
      <c r="S205" s="212"/>
      <c r="T205" s="40" t="s">
        <v>49</v>
      </c>
      <c r="U205" s="40" t="s">
        <v>49</v>
      </c>
      <c r="V205" s="41" t="s">
        <v>42</v>
      </c>
      <c r="W205" s="59">
        <v>0</v>
      </c>
      <c r="X205" s="56">
        <f t="shared" si="18"/>
        <v>0</v>
      </c>
      <c r="Y205" s="42">
        <f t="shared" si="19"/>
        <v>0</v>
      </c>
      <c r="Z205" s="69" t="s">
        <v>49</v>
      </c>
      <c r="AA205" s="70" t="s">
        <v>49</v>
      </c>
      <c r="AE205" s="83"/>
      <c r="BB205" s="156" t="s">
        <v>71</v>
      </c>
      <c r="BL205" s="83">
        <f t="shared" si="20"/>
        <v>0</v>
      </c>
      <c r="BM205" s="83">
        <f t="shared" si="21"/>
        <v>0</v>
      </c>
      <c r="BN205" s="83">
        <f t="shared" si="22"/>
        <v>0</v>
      </c>
      <c r="BO205" s="83">
        <f t="shared" si="23"/>
        <v>0</v>
      </c>
    </row>
    <row r="206" spans="1:67" ht="27" customHeight="1" x14ac:dyDescent="0.25">
      <c r="A206" s="64" t="s">
        <v>283</v>
      </c>
      <c r="B206" s="64" t="s">
        <v>284</v>
      </c>
      <c r="C206" s="37">
        <v>4301070959</v>
      </c>
      <c r="D206" s="209">
        <v>4607111038616</v>
      </c>
      <c r="E206" s="209"/>
      <c r="F206" s="63">
        <v>0.4</v>
      </c>
      <c r="G206" s="38">
        <v>16</v>
      </c>
      <c r="H206" s="63">
        <v>6.4</v>
      </c>
      <c r="I206" s="63">
        <v>6.71</v>
      </c>
      <c r="J206" s="38">
        <v>84</v>
      </c>
      <c r="K206" s="38" t="s">
        <v>87</v>
      </c>
      <c r="L206" s="39" t="s">
        <v>86</v>
      </c>
      <c r="M206" s="39"/>
      <c r="N206" s="38">
        <v>180</v>
      </c>
      <c r="O206" s="26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11"/>
      <c r="Q206" s="211"/>
      <c r="R206" s="211"/>
      <c r="S206" s="212"/>
      <c r="T206" s="40" t="s">
        <v>49</v>
      </c>
      <c r="U206" s="40" t="s">
        <v>49</v>
      </c>
      <c r="V206" s="41" t="s">
        <v>42</v>
      </c>
      <c r="W206" s="59">
        <v>0</v>
      </c>
      <c r="X206" s="56">
        <f t="shared" si="18"/>
        <v>0</v>
      </c>
      <c r="Y206" s="42">
        <f t="shared" si="19"/>
        <v>0</v>
      </c>
      <c r="Z206" s="69" t="s">
        <v>49</v>
      </c>
      <c r="AA206" s="70" t="s">
        <v>49</v>
      </c>
      <c r="AE206" s="83"/>
      <c r="BB206" s="157" t="s">
        <v>71</v>
      </c>
      <c r="BL206" s="83">
        <f t="shared" si="20"/>
        <v>0</v>
      </c>
      <c r="BM206" s="83">
        <f t="shared" si="21"/>
        <v>0</v>
      </c>
      <c r="BN206" s="83">
        <f t="shared" si="22"/>
        <v>0</v>
      </c>
      <c r="BO206" s="83">
        <f t="shared" si="23"/>
        <v>0</v>
      </c>
    </row>
    <row r="207" spans="1:67" ht="27" customHeight="1" x14ac:dyDescent="0.25">
      <c r="A207" s="64" t="s">
        <v>285</v>
      </c>
      <c r="B207" s="64" t="s">
        <v>286</v>
      </c>
      <c r="C207" s="37">
        <v>4301070960</v>
      </c>
      <c r="D207" s="209">
        <v>4607111038623</v>
      </c>
      <c r="E207" s="209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87</v>
      </c>
      <c r="L207" s="39" t="s">
        <v>86</v>
      </c>
      <c r="M207" s="39"/>
      <c r="N207" s="38">
        <v>180</v>
      </c>
      <c r="O207" s="2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11"/>
      <c r="Q207" s="211"/>
      <c r="R207" s="211"/>
      <c r="S207" s="212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si="18"/>
        <v>0</v>
      </c>
      <c r="Y207" s="42">
        <f t="shared" si="19"/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si="20"/>
        <v>0</v>
      </c>
      <c r="BM207" s="83">
        <f t="shared" si="21"/>
        <v>0</v>
      </c>
      <c r="BN207" s="83">
        <f t="shared" si="22"/>
        <v>0</v>
      </c>
      <c r="BO207" s="83">
        <f t="shared" si="23"/>
        <v>0</v>
      </c>
    </row>
    <row r="208" spans="1:67" x14ac:dyDescent="0.2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  <c r="L208" s="206"/>
      <c r="M208" s="206"/>
      <c r="N208" s="219"/>
      <c r="O208" s="216" t="s">
        <v>43</v>
      </c>
      <c r="P208" s="217"/>
      <c r="Q208" s="217"/>
      <c r="R208" s="217"/>
      <c r="S208" s="217"/>
      <c r="T208" s="217"/>
      <c r="U208" s="218"/>
      <c r="V208" s="43" t="s">
        <v>42</v>
      </c>
      <c r="W208" s="44">
        <f>IFERROR(SUM(W202:W207),"0")</f>
        <v>0</v>
      </c>
      <c r="X208" s="44">
        <f>IFERROR(SUM(X202:X207),"0")</f>
        <v>0</v>
      </c>
      <c r="Y208" s="44">
        <f>IFERROR(IF(Y202="",0,Y202),"0")+IFERROR(IF(Y203="",0,Y203),"0")+IFERROR(IF(Y204="",0,Y204),"0")+IFERROR(IF(Y205="",0,Y205),"0")+IFERROR(IF(Y206="",0,Y206),"0")+IFERROR(IF(Y207="",0,Y207),"0")</f>
        <v>0</v>
      </c>
      <c r="Z208" s="68"/>
      <c r="AA208" s="68"/>
    </row>
    <row r="209" spans="1:67" x14ac:dyDescent="0.2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  <c r="L209" s="206"/>
      <c r="M209" s="206"/>
      <c r="N209" s="219"/>
      <c r="O209" s="216" t="s">
        <v>43</v>
      </c>
      <c r="P209" s="217"/>
      <c r="Q209" s="217"/>
      <c r="R209" s="217"/>
      <c r="S209" s="217"/>
      <c r="T209" s="217"/>
      <c r="U209" s="218"/>
      <c r="V209" s="43" t="s">
        <v>0</v>
      </c>
      <c r="W209" s="44">
        <f>IFERROR(SUMPRODUCT(W202:W207*H202:H207),"0")</f>
        <v>0</v>
      </c>
      <c r="X209" s="44">
        <f>IFERROR(SUMPRODUCT(X202:X207*H202:H207),"0")</f>
        <v>0</v>
      </c>
      <c r="Y209" s="43"/>
      <c r="Z209" s="68"/>
      <c r="AA209" s="68"/>
    </row>
    <row r="210" spans="1:67" ht="16.5" customHeight="1" x14ac:dyDescent="0.25">
      <c r="A210" s="247" t="s">
        <v>287</v>
      </c>
      <c r="B210" s="247"/>
      <c r="C210" s="247"/>
      <c r="D210" s="247"/>
      <c r="E210" s="247"/>
      <c r="F210" s="247"/>
      <c r="G210" s="247"/>
      <c r="H210" s="247"/>
      <c r="I210" s="247"/>
      <c r="J210" s="247"/>
      <c r="K210" s="247"/>
      <c r="L210" s="247"/>
      <c r="M210" s="247"/>
      <c r="N210" s="247"/>
      <c r="O210" s="247"/>
      <c r="P210" s="247"/>
      <c r="Q210" s="247"/>
      <c r="R210" s="247"/>
      <c r="S210" s="247"/>
      <c r="T210" s="247"/>
      <c r="U210" s="247"/>
      <c r="V210" s="247"/>
      <c r="W210" s="247"/>
      <c r="X210" s="247"/>
      <c r="Y210" s="247"/>
      <c r="Z210" s="66"/>
      <c r="AA210" s="66"/>
    </row>
    <row r="211" spans="1:67" ht="14.25" customHeight="1" x14ac:dyDescent="0.25">
      <c r="A211" s="236" t="s">
        <v>83</v>
      </c>
      <c r="B211" s="236"/>
      <c r="C211" s="236"/>
      <c r="D211" s="236"/>
      <c r="E211" s="236"/>
      <c r="F211" s="236"/>
      <c r="G211" s="236"/>
      <c r="H211" s="236"/>
      <c r="I211" s="236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67"/>
      <c r="AA211" s="67"/>
    </row>
    <row r="212" spans="1:67" ht="27" customHeight="1" x14ac:dyDescent="0.25">
      <c r="A212" s="64" t="s">
        <v>288</v>
      </c>
      <c r="B212" s="64" t="s">
        <v>289</v>
      </c>
      <c r="C212" s="37">
        <v>4301070915</v>
      </c>
      <c r="D212" s="209">
        <v>4607111035882</v>
      </c>
      <c r="E212" s="209"/>
      <c r="F212" s="63">
        <v>0.43</v>
      </c>
      <c r="G212" s="38">
        <v>16</v>
      </c>
      <c r="H212" s="63">
        <v>6.88</v>
      </c>
      <c r="I212" s="63">
        <v>7.19</v>
      </c>
      <c r="J212" s="38">
        <v>84</v>
      </c>
      <c r="K212" s="38" t="s">
        <v>87</v>
      </c>
      <c r="L212" s="39" t="s">
        <v>86</v>
      </c>
      <c r="M212" s="39"/>
      <c r="N212" s="38">
        <v>180</v>
      </c>
      <c r="O212" s="25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11"/>
      <c r="Q212" s="211"/>
      <c r="R212" s="211"/>
      <c r="S212" s="212"/>
      <c r="T212" s="40" t="s">
        <v>49</v>
      </c>
      <c r="U212" s="40" t="s">
        <v>49</v>
      </c>
      <c r="V212" s="41" t="s">
        <v>42</v>
      </c>
      <c r="W212" s="59">
        <v>0</v>
      </c>
      <c r="X212" s="56">
        <f>IFERROR(IF(W212="","",W212),"")</f>
        <v>0</v>
      </c>
      <c r="Y212" s="42">
        <f>IFERROR(IF(W212="","",W212*0.0155),"")</f>
        <v>0</v>
      </c>
      <c r="Z212" s="69" t="s">
        <v>49</v>
      </c>
      <c r="AA212" s="70" t="s">
        <v>49</v>
      </c>
      <c r="AE212" s="83"/>
      <c r="BB212" s="159" t="s">
        <v>71</v>
      </c>
      <c r="BL212" s="83">
        <f>IFERROR(W212*I212,"0")</f>
        <v>0</v>
      </c>
      <c r="BM212" s="83">
        <f>IFERROR(X212*I212,"0")</f>
        <v>0</v>
      </c>
      <c r="BN212" s="83">
        <f>IFERROR(W212/J212,"0")</f>
        <v>0</v>
      </c>
      <c r="BO212" s="83">
        <f>IFERROR(X212/J212,"0")</f>
        <v>0</v>
      </c>
    </row>
    <row r="213" spans="1:67" ht="27" customHeight="1" x14ac:dyDescent="0.25">
      <c r="A213" s="64" t="s">
        <v>290</v>
      </c>
      <c r="B213" s="64" t="s">
        <v>291</v>
      </c>
      <c r="C213" s="37">
        <v>4301070921</v>
      </c>
      <c r="D213" s="209">
        <v>4607111035905</v>
      </c>
      <c r="E213" s="209"/>
      <c r="F213" s="63">
        <v>0.9</v>
      </c>
      <c r="G213" s="38">
        <v>8</v>
      </c>
      <c r="H213" s="63">
        <v>7.2</v>
      </c>
      <c r="I213" s="63">
        <v>7.47</v>
      </c>
      <c r="J213" s="38">
        <v>84</v>
      </c>
      <c r="K213" s="38" t="s">
        <v>87</v>
      </c>
      <c r="L213" s="39" t="s">
        <v>86</v>
      </c>
      <c r="M213" s="39"/>
      <c r="N213" s="38">
        <v>180</v>
      </c>
      <c r="O213" s="2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11"/>
      <c r="Q213" s="211"/>
      <c r="R213" s="211"/>
      <c r="S213" s="212"/>
      <c r="T213" s="40" t="s">
        <v>49</v>
      </c>
      <c r="U213" s="40" t="s">
        <v>49</v>
      </c>
      <c r="V213" s="41" t="s">
        <v>42</v>
      </c>
      <c r="W213" s="59">
        <v>0</v>
      </c>
      <c r="X213" s="56">
        <f>IFERROR(IF(W213="","",W213),"")</f>
        <v>0</v>
      </c>
      <c r="Y213" s="42">
        <f>IFERROR(IF(W213="","",W213*0.0155),"")</f>
        <v>0</v>
      </c>
      <c r="Z213" s="69" t="s">
        <v>49</v>
      </c>
      <c r="AA213" s="70" t="s">
        <v>49</v>
      </c>
      <c r="AE213" s="83"/>
      <c r="BB213" s="160" t="s">
        <v>71</v>
      </c>
      <c r="BL213" s="83">
        <f>IFERROR(W213*I213,"0")</f>
        <v>0</v>
      </c>
      <c r="BM213" s="83">
        <f>IFERROR(X213*I213,"0")</f>
        <v>0</v>
      </c>
      <c r="BN213" s="83">
        <f>IFERROR(W213/J213,"0")</f>
        <v>0</v>
      </c>
      <c r="BO213" s="83">
        <f>IFERROR(X213/J213,"0")</f>
        <v>0</v>
      </c>
    </row>
    <row r="214" spans="1:67" ht="27" customHeight="1" x14ac:dyDescent="0.25">
      <c r="A214" s="64" t="s">
        <v>292</v>
      </c>
      <c r="B214" s="64" t="s">
        <v>293</v>
      </c>
      <c r="C214" s="37">
        <v>4301070917</v>
      </c>
      <c r="D214" s="209">
        <v>4607111035912</v>
      </c>
      <c r="E214" s="209"/>
      <c r="F214" s="63">
        <v>0.43</v>
      </c>
      <c r="G214" s="38">
        <v>16</v>
      </c>
      <c r="H214" s="63">
        <v>6.88</v>
      </c>
      <c r="I214" s="63">
        <v>7.19</v>
      </c>
      <c r="J214" s="38">
        <v>84</v>
      </c>
      <c r="K214" s="38" t="s">
        <v>87</v>
      </c>
      <c r="L214" s="39" t="s">
        <v>86</v>
      </c>
      <c r="M214" s="39"/>
      <c r="N214" s="38">
        <v>180</v>
      </c>
      <c r="O214" s="2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11"/>
      <c r="Q214" s="211"/>
      <c r="R214" s="211"/>
      <c r="S214" s="212"/>
      <c r="T214" s="40" t="s">
        <v>49</v>
      </c>
      <c r="U214" s="40" t="s">
        <v>49</v>
      </c>
      <c r="V214" s="41" t="s">
        <v>42</v>
      </c>
      <c r="W214" s="59">
        <v>0</v>
      </c>
      <c r="X214" s="56">
        <f>IFERROR(IF(W214="","",W214),"")</f>
        <v>0</v>
      </c>
      <c r="Y214" s="42">
        <f>IFERROR(IF(W214="","",W214*0.0155),"")</f>
        <v>0</v>
      </c>
      <c r="Z214" s="69" t="s">
        <v>49</v>
      </c>
      <c r="AA214" s="70" t="s">
        <v>49</v>
      </c>
      <c r="AE214" s="83"/>
      <c r="BB214" s="161" t="s">
        <v>71</v>
      </c>
      <c r="BL214" s="83">
        <f>IFERROR(W214*I214,"0")</f>
        <v>0</v>
      </c>
      <c r="BM214" s="83">
        <f>IFERROR(X214*I214,"0")</f>
        <v>0</v>
      </c>
      <c r="BN214" s="83">
        <f>IFERROR(W214/J214,"0")</f>
        <v>0</v>
      </c>
      <c r="BO214" s="83">
        <f>IFERROR(X214/J214,"0")</f>
        <v>0</v>
      </c>
    </row>
    <row r="215" spans="1:67" ht="27" customHeight="1" x14ac:dyDescent="0.25">
      <c r="A215" s="64" t="s">
        <v>294</v>
      </c>
      <c r="B215" s="64" t="s">
        <v>295</v>
      </c>
      <c r="C215" s="37">
        <v>4301070920</v>
      </c>
      <c r="D215" s="209">
        <v>4607111035929</v>
      </c>
      <c r="E215" s="209"/>
      <c r="F215" s="63">
        <v>0.9</v>
      </c>
      <c r="G215" s="38">
        <v>8</v>
      </c>
      <c r="H215" s="63">
        <v>7.2</v>
      </c>
      <c r="I215" s="63">
        <v>7.47</v>
      </c>
      <c r="J215" s="38">
        <v>84</v>
      </c>
      <c r="K215" s="38" t="s">
        <v>87</v>
      </c>
      <c r="L215" s="39" t="s">
        <v>86</v>
      </c>
      <c r="M215" s="39"/>
      <c r="N215" s="38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11"/>
      <c r="Q215" s="211"/>
      <c r="R215" s="211"/>
      <c r="S215" s="212"/>
      <c r="T215" s="40" t="s">
        <v>49</v>
      </c>
      <c r="U215" s="40" t="s">
        <v>49</v>
      </c>
      <c r="V215" s="41" t="s">
        <v>42</v>
      </c>
      <c r="W215" s="59">
        <v>0</v>
      </c>
      <c r="X215" s="56">
        <f>IFERROR(IF(W215="","",W215),"")</f>
        <v>0</v>
      </c>
      <c r="Y215" s="42">
        <f>IFERROR(IF(W215="","",W215*0.0155),"")</f>
        <v>0</v>
      </c>
      <c r="Z215" s="69" t="s">
        <v>49</v>
      </c>
      <c r="AA215" s="70" t="s">
        <v>49</v>
      </c>
      <c r="AE215" s="83"/>
      <c r="BB215" s="162" t="s">
        <v>71</v>
      </c>
      <c r="BL215" s="83">
        <f>IFERROR(W215*I215,"0")</f>
        <v>0</v>
      </c>
      <c r="BM215" s="83">
        <f>IFERROR(X215*I215,"0")</f>
        <v>0</v>
      </c>
      <c r="BN215" s="83">
        <f>IFERROR(W215/J215,"0")</f>
        <v>0</v>
      </c>
      <c r="BO215" s="83">
        <f>IFERROR(X215/J215,"0")</f>
        <v>0</v>
      </c>
    </row>
    <row r="216" spans="1:67" x14ac:dyDescent="0.2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19"/>
      <c r="O216" s="216" t="s">
        <v>43</v>
      </c>
      <c r="P216" s="217"/>
      <c r="Q216" s="217"/>
      <c r="R216" s="217"/>
      <c r="S216" s="217"/>
      <c r="T216" s="217"/>
      <c r="U216" s="218"/>
      <c r="V216" s="43" t="s">
        <v>42</v>
      </c>
      <c r="W216" s="44">
        <f>IFERROR(SUM(W212:W215),"0")</f>
        <v>0</v>
      </c>
      <c r="X216" s="44">
        <f>IFERROR(SUM(X212:X215),"0")</f>
        <v>0</v>
      </c>
      <c r="Y216" s="44">
        <f>IFERROR(IF(Y212="",0,Y212),"0")+IFERROR(IF(Y213="",0,Y213),"0")+IFERROR(IF(Y214="",0,Y214),"0")+IFERROR(IF(Y215="",0,Y215),"0")</f>
        <v>0</v>
      </c>
      <c r="Z216" s="68"/>
      <c r="AA216" s="68"/>
    </row>
    <row r="217" spans="1:67" x14ac:dyDescent="0.2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19"/>
      <c r="O217" s="216" t="s">
        <v>43</v>
      </c>
      <c r="P217" s="217"/>
      <c r="Q217" s="217"/>
      <c r="R217" s="217"/>
      <c r="S217" s="217"/>
      <c r="T217" s="217"/>
      <c r="U217" s="218"/>
      <c r="V217" s="43" t="s">
        <v>0</v>
      </c>
      <c r="W217" s="44">
        <f>IFERROR(SUMPRODUCT(W212:W215*H212:H215),"0")</f>
        <v>0</v>
      </c>
      <c r="X217" s="44">
        <f>IFERROR(SUMPRODUCT(X212:X215*H212:H215),"0")</f>
        <v>0</v>
      </c>
      <c r="Y217" s="43"/>
      <c r="Z217" s="68"/>
      <c r="AA217" s="68"/>
    </row>
    <row r="218" spans="1:67" ht="16.5" customHeight="1" x14ac:dyDescent="0.25">
      <c r="A218" s="247" t="s">
        <v>296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66"/>
      <c r="AA218" s="66"/>
    </row>
    <row r="219" spans="1:67" ht="14.25" customHeight="1" x14ac:dyDescent="0.25">
      <c r="A219" s="236" t="s">
        <v>255</v>
      </c>
      <c r="B219" s="236"/>
      <c r="C219" s="236"/>
      <c r="D219" s="236"/>
      <c r="E219" s="236"/>
      <c r="F219" s="236"/>
      <c r="G219" s="236"/>
      <c r="H219" s="236"/>
      <c r="I219" s="236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67"/>
      <c r="AA219" s="67"/>
    </row>
    <row r="220" spans="1:67" ht="27" customHeight="1" x14ac:dyDescent="0.25">
      <c r="A220" s="64" t="s">
        <v>297</v>
      </c>
      <c r="B220" s="64" t="s">
        <v>298</v>
      </c>
      <c r="C220" s="37">
        <v>4301051320</v>
      </c>
      <c r="D220" s="209">
        <v>4680115881334</v>
      </c>
      <c r="E220" s="209"/>
      <c r="F220" s="63">
        <v>0.33</v>
      </c>
      <c r="G220" s="38">
        <v>6</v>
      </c>
      <c r="H220" s="63">
        <v>1.98</v>
      </c>
      <c r="I220" s="63">
        <v>2.27</v>
      </c>
      <c r="J220" s="38">
        <v>156</v>
      </c>
      <c r="K220" s="38" t="s">
        <v>87</v>
      </c>
      <c r="L220" s="39" t="s">
        <v>259</v>
      </c>
      <c r="M220" s="39"/>
      <c r="N220" s="38">
        <v>365</v>
      </c>
      <c r="O220" s="2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11"/>
      <c r="Q220" s="211"/>
      <c r="R220" s="211"/>
      <c r="S220" s="212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IFERROR(IF(W220="","",W220*0.00753),"")</f>
        <v>0</v>
      </c>
      <c r="Z220" s="69" t="s">
        <v>49</v>
      </c>
      <c r="AA220" s="70" t="s">
        <v>49</v>
      </c>
      <c r="AE220" s="83"/>
      <c r="BB220" s="163" t="s">
        <v>258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19"/>
      <c r="O221" s="216" t="s">
        <v>43</v>
      </c>
      <c r="P221" s="217"/>
      <c r="Q221" s="217"/>
      <c r="R221" s="217"/>
      <c r="S221" s="217"/>
      <c r="T221" s="217"/>
      <c r="U221" s="218"/>
      <c r="V221" s="43" t="s">
        <v>42</v>
      </c>
      <c r="W221" s="44">
        <f>IFERROR(SUM(W220:W220),"0")</f>
        <v>0</v>
      </c>
      <c r="X221" s="44">
        <f>IFERROR(SUM(X220:X220),"0")</f>
        <v>0</v>
      </c>
      <c r="Y221" s="44">
        <f>IFERROR(IF(Y220="",0,Y220),"0")</f>
        <v>0</v>
      </c>
      <c r="Z221" s="68"/>
      <c r="AA221" s="68"/>
    </row>
    <row r="222" spans="1:67" x14ac:dyDescent="0.2">
      <c r="A222" s="206"/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  <c r="L222" s="206"/>
      <c r="M222" s="206"/>
      <c r="N222" s="219"/>
      <c r="O222" s="216" t="s">
        <v>43</v>
      </c>
      <c r="P222" s="217"/>
      <c r="Q222" s="217"/>
      <c r="R222" s="217"/>
      <c r="S222" s="217"/>
      <c r="T222" s="217"/>
      <c r="U222" s="218"/>
      <c r="V222" s="43" t="s">
        <v>0</v>
      </c>
      <c r="W222" s="44">
        <f>IFERROR(SUMPRODUCT(W220:W220*H220:H220),"0")</f>
        <v>0</v>
      </c>
      <c r="X222" s="44">
        <f>IFERROR(SUMPRODUCT(X220:X220*H220:H220),"0")</f>
        <v>0</v>
      </c>
      <c r="Y222" s="43"/>
      <c r="Z222" s="68"/>
      <c r="AA222" s="68"/>
    </row>
    <row r="223" spans="1:67" ht="16.5" customHeight="1" x14ac:dyDescent="0.25">
      <c r="A223" s="247" t="s">
        <v>299</v>
      </c>
      <c r="B223" s="247"/>
      <c r="C223" s="247"/>
      <c r="D223" s="247"/>
      <c r="E223" s="247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66"/>
      <c r="AA223" s="66"/>
    </row>
    <row r="224" spans="1:67" ht="14.25" customHeight="1" x14ac:dyDescent="0.25">
      <c r="A224" s="236" t="s">
        <v>83</v>
      </c>
      <c r="B224" s="236"/>
      <c r="C224" s="236"/>
      <c r="D224" s="236"/>
      <c r="E224" s="236"/>
      <c r="F224" s="236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67"/>
      <c r="AA224" s="67"/>
    </row>
    <row r="225" spans="1:67" ht="16.5" customHeight="1" x14ac:dyDescent="0.25">
      <c r="A225" s="64" t="s">
        <v>300</v>
      </c>
      <c r="B225" s="64" t="s">
        <v>301</v>
      </c>
      <c r="C225" s="37">
        <v>4301071033</v>
      </c>
      <c r="D225" s="209">
        <v>4607111035332</v>
      </c>
      <c r="E225" s="209"/>
      <c r="F225" s="63">
        <v>0.43</v>
      </c>
      <c r="G225" s="38">
        <v>16</v>
      </c>
      <c r="H225" s="63">
        <v>6.88</v>
      </c>
      <c r="I225" s="63">
        <v>7.2060000000000004</v>
      </c>
      <c r="J225" s="38">
        <v>84</v>
      </c>
      <c r="K225" s="38" t="s">
        <v>87</v>
      </c>
      <c r="L225" s="39" t="s">
        <v>86</v>
      </c>
      <c r="M225" s="39"/>
      <c r="N225" s="38">
        <v>180</v>
      </c>
      <c r="O225" s="253" t="s">
        <v>302</v>
      </c>
      <c r="P225" s="211"/>
      <c r="Q225" s="211"/>
      <c r="R225" s="211"/>
      <c r="S225" s="212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4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ht="16.5" customHeight="1" x14ac:dyDescent="0.25">
      <c r="A226" s="64" t="s">
        <v>303</v>
      </c>
      <c r="B226" s="64" t="s">
        <v>304</v>
      </c>
      <c r="C226" s="37">
        <v>4301071000</v>
      </c>
      <c r="D226" s="209">
        <v>4607111038708</v>
      </c>
      <c r="E226" s="209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87</v>
      </c>
      <c r="L226" s="39" t="s">
        <v>86</v>
      </c>
      <c r="M226" s="39"/>
      <c r="N226" s="38">
        <v>180</v>
      </c>
      <c r="O226" s="2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11"/>
      <c r="Q226" s="211"/>
      <c r="R226" s="211"/>
      <c r="S226" s="212"/>
      <c r="T226" s="40" t="s">
        <v>49</v>
      </c>
      <c r="U226" s="40" t="s">
        <v>49</v>
      </c>
      <c r="V226" s="41" t="s">
        <v>42</v>
      </c>
      <c r="W226" s="59">
        <v>0</v>
      </c>
      <c r="X226" s="56">
        <f>IFERROR(IF(W226="","",W226),"")</f>
        <v>0</v>
      </c>
      <c r="Y226" s="42">
        <f>IFERROR(IF(W226="","",W226*0.0155),"")</f>
        <v>0</v>
      </c>
      <c r="Z226" s="69" t="s">
        <v>49</v>
      </c>
      <c r="AA226" s="70" t="s">
        <v>49</v>
      </c>
      <c r="AE226" s="83"/>
      <c r="BB226" s="165" t="s">
        <v>71</v>
      </c>
      <c r="BL226" s="83">
        <f>IFERROR(W226*I226,"0")</f>
        <v>0</v>
      </c>
      <c r="BM226" s="83">
        <f>IFERROR(X226*I226,"0")</f>
        <v>0</v>
      </c>
      <c r="BN226" s="83">
        <f>IFERROR(W226/J226,"0")</f>
        <v>0</v>
      </c>
      <c r="BO226" s="83">
        <f>IFERROR(X226/J226,"0")</f>
        <v>0</v>
      </c>
    </row>
    <row r="227" spans="1:67" x14ac:dyDescent="0.2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19"/>
      <c r="O227" s="216" t="s">
        <v>43</v>
      </c>
      <c r="P227" s="217"/>
      <c r="Q227" s="217"/>
      <c r="R227" s="217"/>
      <c r="S227" s="217"/>
      <c r="T227" s="217"/>
      <c r="U227" s="218"/>
      <c r="V227" s="43" t="s">
        <v>42</v>
      </c>
      <c r="W227" s="44">
        <f>IFERROR(SUM(W225:W226),"0")</f>
        <v>0</v>
      </c>
      <c r="X227" s="44">
        <f>IFERROR(SUM(X225:X226),"0")</f>
        <v>0</v>
      </c>
      <c r="Y227" s="44">
        <f>IFERROR(IF(Y225="",0,Y225),"0")+IFERROR(IF(Y226="",0,Y226),"0")</f>
        <v>0</v>
      </c>
      <c r="Z227" s="68"/>
      <c r="AA227" s="68"/>
    </row>
    <row r="228" spans="1:67" x14ac:dyDescent="0.2">
      <c r="A228" s="206"/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  <c r="L228" s="206"/>
      <c r="M228" s="206"/>
      <c r="N228" s="219"/>
      <c r="O228" s="216" t="s">
        <v>43</v>
      </c>
      <c r="P228" s="217"/>
      <c r="Q228" s="217"/>
      <c r="R228" s="217"/>
      <c r="S228" s="217"/>
      <c r="T228" s="217"/>
      <c r="U228" s="218"/>
      <c r="V228" s="43" t="s">
        <v>0</v>
      </c>
      <c r="W228" s="44">
        <f>IFERROR(SUMPRODUCT(W225:W226*H225:H226),"0")</f>
        <v>0</v>
      </c>
      <c r="X228" s="44">
        <f>IFERROR(SUMPRODUCT(X225:X226*H225:H226),"0")</f>
        <v>0</v>
      </c>
      <c r="Y228" s="43"/>
      <c r="Z228" s="68"/>
      <c r="AA228" s="68"/>
    </row>
    <row r="229" spans="1:67" ht="27.75" customHeight="1" x14ac:dyDescent="0.2">
      <c r="A229" s="249" t="s">
        <v>305</v>
      </c>
      <c r="B229" s="249"/>
      <c r="C229" s="249"/>
      <c r="D229" s="249"/>
      <c r="E229" s="249"/>
      <c r="F229" s="249"/>
      <c r="G229" s="249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R229" s="249"/>
      <c r="S229" s="249"/>
      <c r="T229" s="249"/>
      <c r="U229" s="249"/>
      <c r="V229" s="249"/>
      <c r="W229" s="249"/>
      <c r="X229" s="249"/>
      <c r="Y229" s="249"/>
      <c r="Z229" s="55"/>
      <c r="AA229" s="55"/>
    </row>
    <row r="230" spans="1:67" ht="16.5" customHeight="1" x14ac:dyDescent="0.25">
      <c r="A230" s="247" t="s">
        <v>306</v>
      </c>
      <c r="B230" s="247"/>
      <c r="C230" s="247"/>
      <c r="D230" s="247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66"/>
      <c r="AA230" s="66"/>
    </row>
    <row r="231" spans="1:67" ht="14.25" customHeight="1" x14ac:dyDescent="0.25">
      <c r="A231" s="236" t="s">
        <v>83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67"/>
      <c r="AA231" s="67"/>
    </row>
    <row r="232" spans="1:67" ht="27" customHeight="1" x14ac:dyDescent="0.25">
      <c r="A232" s="64" t="s">
        <v>307</v>
      </c>
      <c r="B232" s="64" t="s">
        <v>308</v>
      </c>
      <c r="C232" s="37">
        <v>4301071029</v>
      </c>
      <c r="D232" s="209">
        <v>4607111035899</v>
      </c>
      <c r="E232" s="209"/>
      <c r="F232" s="63">
        <v>1</v>
      </c>
      <c r="G232" s="38">
        <v>5</v>
      </c>
      <c r="H232" s="63">
        <v>5</v>
      </c>
      <c r="I232" s="63">
        <v>5.2619999999999996</v>
      </c>
      <c r="J232" s="38">
        <v>84</v>
      </c>
      <c r="K232" s="38" t="s">
        <v>87</v>
      </c>
      <c r="L232" s="39" t="s">
        <v>86</v>
      </c>
      <c r="M232" s="39"/>
      <c r="N232" s="38">
        <v>180</v>
      </c>
      <c r="O232" s="251" t="s">
        <v>309</v>
      </c>
      <c r="P232" s="211"/>
      <c r="Q232" s="211"/>
      <c r="R232" s="211"/>
      <c r="S232" s="212"/>
      <c r="T232" s="40" t="s">
        <v>49</v>
      </c>
      <c r="U232" s="40" t="s">
        <v>49</v>
      </c>
      <c r="V232" s="41" t="s">
        <v>42</v>
      </c>
      <c r="W232" s="59">
        <v>0</v>
      </c>
      <c r="X232" s="56">
        <f>IFERROR(IF(W232="","",W232),"")</f>
        <v>0</v>
      </c>
      <c r="Y232" s="42">
        <f>IFERROR(IF(W232="","",W232*0.0155),"")</f>
        <v>0</v>
      </c>
      <c r="Z232" s="69" t="s">
        <v>49</v>
      </c>
      <c r="AA232" s="70" t="s">
        <v>49</v>
      </c>
      <c r="AE232" s="83"/>
      <c r="BB232" s="166" t="s">
        <v>71</v>
      </c>
      <c r="BL232" s="83">
        <f>IFERROR(W232*I232,"0")</f>
        <v>0</v>
      </c>
      <c r="BM232" s="83">
        <f>IFERROR(X232*I232,"0")</f>
        <v>0</v>
      </c>
      <c r="BN232" s="83">
        <f>IFERROR(W232/J232,"0")</f>
        <v>0</v>
      </c>
      <c r="BO232" s="83">
        <f>IFERROR(X232/J232,"0")</f>
        <v>0</v>
      </c>
    </row>
    <row r="233" spans="1:67" x14ac:dyDescent="0.2">
      <c r="A233" s="206"/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  <c r="L233" s="206"/>
      <c r="M233" s="206"/>
      <c r="N233" s="219"/>
      <c r="O233" s="216" t="s">
        <v>43</v>
      </c>
      <c r="P233" s="217"/>
      <c r="Q233" s="217"/>
      <c r="R233" s="217"/>
      <c r="S233" s="217"/>
      <c r="T233" s="217"/>
      <c r="U233" s="218"/>
      <c r="V233" s="43" t="s">
        <v>42</v>
      </c>
      <c r="W233" s="44">
        <f>IFERROR(SUM(W232:W232),"0")</f>
        <v>0</v>
      </c>
      <c r="X233" s="44">
        <f>IFERROR(SUM(X232:X232),"0")</f>
        <v>0</v>
      </c>
      <c r="Y233" s="44">
        <f>IFERROR(IF(Y232="",0,Y232),"0")</f>
        <v>0</v>
      </c>
      <c r="Z233" s="68"/>
      <c r="AA233" s="68"/>
    </row>
    <row r="234" spans="1:67" x14ac:dyDescent="0.2">
      <c r="A234" s="206"/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  <c r="L234" s="206"/>
      <c r="M234" s="206"/>
      <c r="N234" s="219"/>
      <c r="O234" s="216" t="s">
        <v>43</v>
      </c>
      <c r="P234" s="217"/>
      <c r="Q234" s="217"/>
      <c r="R234" s="217"/>
      <c r="S234" s="217"/>
      <c r="T234" s="217"/>
      <c r="U234" s="218"/>
      <c r="V234" s="43" t="s">
        <v>0</v>
      </c>
      <c r="W234" s="44">
        <f>IFERROR(SUMPRODUCT(W232:W232*H232:H232),"0")</f>
        <v>0</v>
      </c>
      <c r="X234" s="44">
        <f>IFERROR(SUMPRODUCT(X232:X232*H232:H232),"0")</f>
        <v>0</v>
      </c>
      <c r="Y234" s="43"/>
      <c r="Z234" s="68"/>
      <c r="AA234" s="68"/>
    </row>
    <row r="235" spans="1:67" ht="16.5" customHeight="1" x14ac:dyDescent="0.25">
      <c r="A235" s="247" t="s">
        <v>310</v>
      </c>
      <c r="B235" s="247"/>
      <c r="C235" s="247"/>
      <c r="D235" s="247"/>
      <c r="E235" s="247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66"/>
      <c r="AA235" s="66"/>
    </row>
    <row r="236" spans="1:67" ht="14.25" customHeight="1" x14ac:dyDescent="0.25">
      <c r="A236" s="236" t="s">
        <v>83</v>
      </c>
      <c r="B236" s="236"/>
      <c r="C236" s="236"/>
      <c r="D236" s="236"/>
      <c r="E236" s="236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67"/>
      <c r="AA236" s="67"/>
    </row>
    <row r="237" spans="1:67" ht="27" customHeight="1" x14ac:dyDescent="0.25">
      <c r="A237" s="64" t="s">
        <v>311</v>
      </c>
      <c r="B237" s="64" t="s">
        <v>312</v>
      </c>
      <c r="C237" s="37">
        <v>4301070870</v>
      </c>
      <c r="D237" s="209">
        <v>4607111036711</v>
      </c>
      <c r="E237" s="209"/>
      <c r="F237" s="63">
        <v>0.8</v>
      </c>
      <c r="G237" s="38">
        <v>8</v>
      </c>
      <c r="H237" s="63">
        <v>6.4</v>
      </c>
      <c r="I237" s="63">
        <v>6.67</v>
      </c>
      <c r="J237" s="38">
        <v>84</v>
      </c>
      <c r="K237" s="38" t="s">
        <v>87</v>
      </c>
      <c r="L237" s="39" t="s">
        <v>86</v>
      </c>
      <c r="M237" s="39"/>
      <c r="N237" s="38">
        <v>90</v>
      </c>
      <c r="O237" s="2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211"/>
      <c r="Q237" s="211"/>
      <c r="R237" s="211"/>
      <c r="S237" s="212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67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ht="27" customHeight="1" x14ac:dyDescent="0.25">
      <c r="A238" s="64" t="s">
        <v>313</v>
      </c>
      <c r="B238" s="64" t="s">
        <v>314</v>
      </c>
      <c r="C238" s="37">
        <v>4301070991</v>
      </c>
      <c r="D238" s="209">
        <v>4607111038180</v>
      </c>
      <c r="E238" s="209"/>
      <c r="F238" s="63">
        <v>0.4</v>
      </c>
      <c r="G238" s="38">
        <v>16</v>
      </c>
      <c r="H238" s="63">
        <v>6.4</v>
      </c>
      <c r="I238" s="63">
        <v>6.71</v>
      </c>
      <c r="J238" s="38">
        <v>84</v>
      </c>
      <c r="K238" s="38" t="s">
        <v>87</v>
      </c>
      <c r="L238" s="39" t="s">
        <v>86</v>
      </c>
      <c r="M238" s="39"/>
      <c r="N238" s="38">
        <v>180</v>
      </c>
      <c r="O238" s="248" t="s">
        <v>315</v>
      </c>
      <c r="P238" s="211"/>
      <c r="Q238" s="211"/>
      <c r="R238" s="211"/>
      <c r="S238" s="212"/>
      <c r="T238" s="40" t="s">
        <v>49</v>
      </c>
      <c r="U238" s="40" t="s">
        <v>49</v>
      </c>
      <c r="V238" s="41" t="s">
        <v>42</v>
      </c>
      <c r="W238" s="59">
        <v>0</v>
      </c>
      <c r="X238" s="56">
        <f>IFERROR(IF(W238="","",W238),"")</f>
        <v>0</v>
      </c>
      <c r="Y238" s="42">
        <f>IFERROR(IF(W238="","",W238*0.0155),"")</f>
        <v>0</v>
      </c>
      <c r="Z238" s="69" t="s">
        <v>49</v>
      </c>
      <c r="AA238" s="70" t="s">
        <v>49</v>
      </c>
      <c r="AE238" s="83"/>
      <c r="BB238" s="168" t="s">
        <v>71</v>
      </c>
      <c r="BL238" s="83">
        <f>IFERROR(W238*I238,"0")</f>
        <v>0</v>
      </c>
      <c r="BM238" s="83">
        <f>IFERROR(X238*I238,"0")</f>
        <v>0</v>
      </c>
      <c r="BN238" s="83">
        <f>IFERROR(W238/J238,"0")</f>
        <v>0</v>
      </c>
      <c r="BO238" s="83">
        <f>IFERROR(X238/J238,"0")</f>
        <v>0</v>
      </c>
    </row>
    <row r="239" spans="1:67" x14ac:dyDescent="0.2">
      <c r="A239" s="206"/>
      <c r="B239" s="206"/>
      <c r="C239" s="206"/>
      <c r="D239" s="206"/>
      <c r="E239" s="206"/>
      <c r="F239" s="206"/>
      <c r="G239" s="206"/>
      <c r="H239" s="206"/>
      <c r="I239" s="206"/>
      <c r="J239" s="206"/>
      <c r="K239" s="206"/>
      <c r="L239" s="206"/>
      <c r="M239" s="206"/>
      <c r="N239" s="219"/>
      <c r="O239" s="216" t="s">
        <v>43</v>
      </c>
      <c r="P239" s="217"/>
      <c r="Q239" s="217"/>
      <c r="R239" s="217"/>
      <c r="S239" s="217"/>
      <c r="T239" s="217"/>
      <c r="U239" s="218"/>
      <c r="V239" s="43" t="s">
        <v>42</v>
      </c>
      <c r="W239" s="44">
        <f>IFERROR(SUM(W237:W238),"0")</f>
        <v>0</v>
      </c>
      <c r="X239" s="44">
        <f>IFERROR(SUM(X237:X238),"0")</f>
        <v>0</v>
      </c>
      <c r="Y239" s="44">
        <f>IFERROR(IF(Y237="",0,Y237),"0")+IFERROR(IF(Y238="",0,Y238),"0")</f>
        <v>0</v>
      </c>
      <c r="Z239" s="68"/>
      <c r="AA239" s="68"/>
    </row>
    <row r="240" spans="1:67" x14ac:dyDescent="0.2">
      <c r="A240" s="206"/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19"/>
      <c r="O240" s="216" t="s">
        <v>43</v>
      </c>
      <c r="P240" s="217"/>
      <c r="Q240" s="217"/>
      <c r="R240" s="217"/>
      <c r="S240" s="217"/>
      <c r="T240" s="217"/>
      <c r="U240" s="218"/>
      <c r="V240" s="43" t="s">
        <v>0</v>
      </c>
      <c r="W240" s="44">
        <f>IFERROR(SUMPRODUCT(W237:W238*H237:H238),"0")</f>
        <v>0</v>
      </c>
      <c r="X240" s="44">
        <f>IFERROR(SUMPRODUCT(X237:X238*H237:H238),"0")</f>
        <v>0</v>
      </c>
      <c r="Y240" s="43"/>
      <c r="Z240" s="68"/>
      <c r="AA240" s="68"/>
    </row>
    <row r="241" spans="1:67" ht="27.75" customHeight="1" x14ac:dyDescent="0.2">
      <c r="A241" s="249" t="s">
        <v>316</v>
      </c>
      <c r="B241" s="249"/>
      <c r="C241" s="249"/>
      <c r="D241" s="249"/>
      <c r="E241" s="249"/>
      <c r="F241" s="249"/>
      <c r="G241" s="249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55"/>
      <c r="AA241" s="55"/>
    </row>
    <row r="242" spans="1:67" ht="16.5" customHeight="1" x14ac:dyDescent="0.25">
      <c r="A242" s="247" t="s">
        <v>316</v>
      </c>
      <c r="B242" s="247"/>
      <c r="C242" s="247"/>
      <c r="D242" s="247"/>
      <c r="E242" s="247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66"/>
      <c r="AA242" s="66"/>
    </row>
    <row r="243" spans="1:67" ht="14.25" customHeight="1" x14ac:dyDescent="0.25">
      <c r="A243" s="236" t="s">
        <v>83</v>
      </c>
      <c r="B243" s="236"/>
      <c r="C243" s="236"/>
      <c r="D243" s="236"/>
      <c r="E243" s="236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67"/>
      <c r="AA243" s="67"/>
    </row>
    <row r="244" spans="1:67" ht="27" customHeight="1" x14ac:dyDescent="0.25">
      <c r="A244" s="64" t="s">
        <v>317</v>
      </c>
      <c r="B244" s="64" t="s">
        <v>318</v>
      </c>
      <c r="C244" s="37">
        <v>4301071014</v>
      </c>
      <c r="D244" s="209">
        <v>4640242181264</v>
      </c>
      <c r="E244" s="209"/>
      <c r="F244" s="63">
        <v>0.7</v>
      </c>
      <c r="G244" s="38">
        <v>10</v>
      </c>
      <c r="H244" s="63">
        <v>7</v>
      </c>
      <c r="I244" s="63">
        <v>7.28</v>
      </c>
      <c r="J244" s="38">
        <v>84</v>
      </c>
      <c r="K244" s="38" t="s">
        <v>87</v>
      </c>
      <c r="L244" s="39" t="s">
        <v>86</v>
      </c>
      <c r="M244" s="39"/>
      <c r="N244" s="38">
        <v>180</v>
      </c>
      <c r="O244" s="250" t="s">
        <v>319</v>
      </c>
      <c r="P244" s="211"/>
      <c r="Q244" s="211"/>
      <c r="R244" s="211"/>
      <c r="S244" s="212"/>
      <c r="T244" s="40" t="s">
        <v>49</v>
      </c>
      <c r="U244" s="40" t="s">
        <v>49</v>
      </c>
      <c r="V244" s="41" t="s">
        <v>42</v>
      </c>
      <c r="W244" s="59">
        <v>0</v>
      </c>
      <c r="X244" s="56">
        <f>IFERROR(IF(W244="","",W244),"")</f>
        <v>0</v>
      </c>
      <c r="Y244" s="42">
        <f>IFERROR(IF(W244="","",W244*0.0155),"")</f>
        <v>0</v>
      </c>
      <c r="Z244" s="69" t="s">
        <v>49</v>
      </c>
      <c r="AA244" s="70" t="s">
        <v>49</v>
      </c>
      <c r="AE244" s="83"/>
      <c r="BB244" s="169" t="s">
        <v>71</v>
      </c>
      <c r="BL244" s="83">
        <f>IFERROR(W244*I244,"0")</f>
        <v>0</v>
      </c>
      <c r="BM244" s="83">
        <f>IFERROR(X244*I244,"0")</f>
        <v>0</v>
      </c>
      <c r="BN244" s="83">
        <f>IFERROR(W244/J244,"0")</f>
        <v>0</v>
      </c>
      <c r="BO244" s="83">
        <f>IFERROR(X244/J244,"0")</f>
        <v>0</v>
      </c>
    </row>
    <row r="245" spans="1:67" ht="27" customHeight="1" x14ac:dyDescent="0.25">
      <c r="A245" s="64" t="s">
        <v>320</v>
      </c>
      <c r="B245" s="64" t="s">
        <v>321</v>
      </c>
      <c r="C245" s="37">
        <v>4301071021</v>
      </c>
      <c r="D245" s="209">
        <v>4640242181325</v>
      </c>
      <c r="E245" s="209"/>
      <c r="F245" s="63">
        <v>0.7</v>
      </c>
      <c r="G245" s="38">
        <v>10</v>
      </c>
      <c r="H245" s="63">
        <v>7</v>
      </c>
      <c r="I245" s="63">
        <v>7.28</v>
      </c>
      <c r="J245" s="38">
        <v>84</v>
      </c>
      <c r="K245" s="38" t="s">
        <v>87</v>
      </c>
      <c r="L245" s="39" t="s">
        <v>86</v>
      </c>
      <c r="M245" s="39"/>
      <c r="N245" s="38">
        <v>180</v>
      </c>
      <c r="O245" s="245" t="s">
        <v>322</v>
      </c>
      <c r="P245" s="211"/>
      <c r="Q245" s="211"/>
      <c r="R245" s="211"/>
      <c r="S245" s="212"/>
      <c r="T245" s="40" t="s">
        <v>49</v>
      </c>
      <c r="U245" s="40" t="s">
        <v>49</v>
      </c>
      <c r="V245" s="41" t="s">
        <v>42</v>
      </c>
      <c r="W245" s="59">
        <v>0</v>
      </c>
      <c r="X245" s="56">
        <f>IFERROR(IF(W245="","",W245),"")</f>
        <v>0</v>
      </c>
      <c r="Y245" s="42">
        <f>IFERROR(IF(W245="","",W245*0.0155),"")</f>
        <v>0</v>
      </c>
      <c r="Z245" s="69" t="s">
        <v>49</v>
      </c>
      <c r="AA245" s="70" t="s">
        <v>49</v>
      </c>
      <c r="AE245" s="83"/>
      <c r="BB245" s="170" t="s">
        <v>71</v>
      </c>
      <c r="BL245" s="83">
        <f>IFERROR(W245*I245,"0")</f>
        <v>0</v>
      </c>
      <c r="BM245" s="83">
        <f>IFERROR(X245*I245,"0")</f>
        <v>0</v>
      </c>
      <c r="BN245" s="83">
        <f>IFERROR(W245/J245,"0")</f>
        <v>0</v>
      </c>
      <c r="BO245" s="83">
        <f>IFERROR(X245/J245,"0")</f>
        <v>0</v>
      </c>
    </row>
    <row r="246" spans="1:67" ht="27" customHeight="1" x14ac:dyDescent="0.25">
      <c r="A246" s="64" t="s">
        <v>323</v>
      </c>
      <c r="B246" s="64" t="s">
        <v>324</v>
      </c>
      <c r="C246" s="37">
        <v>4301070993</v>
      </c>
      <c r="D246" s="209">
        <v>4640242180670</v>
      </c>
      <c r="E246" s="209"/>
      <c r="F246" s="63">
        <v>1</v>
      </c>
      <c r="G246" s="38">
        <v>6</v>
      </c>
      <c r="H246" s="63">
        <v>6</v>
      </c>
      <c r="I246" s="63">
        <v>6.23</v>
      </c>
      <c r="J246" s="38">
        <v>84</v>
      </c>
      <c r="K246" s="38" t="s">
        <v>87</v>
      </c>
      <c r="L246" s="39" t="s">
        <v>86</v>
      </c>
      <c r="M246" s="39"/>
      <c r="N246" s="38">
        <v>180</v>
      </c>
      <c r="O246" s="246" t="s">
        <v>325</v>
      </c>
      <c r="P246" s="211"/>
      <c r="Q246" s="211"/>
      <c r="R246" s="211"/>
      <c r="S246" s="212"/>
      <c r="T246" s="40" t="s">
        <v>49</v>
      </c>
      <c r="U246" s="40" t="s">
        <v>49</v>
      </c>
      <c r="V246" s="41" t="s">
        <v>42</v>
      </c>
      <c r="W246" s="59">
        <v>0</v>
      </c>
      <c r="X246" s="56">
        <f>IFERROR(IF(W246="","",W246),"")</f>
        <v>0</v>
      </c>
      <c r="Y246" s="42">
        <f>IFERROR(IF(W246="","",W246*0.0155),"")</f>
        <v>0</v>
      </c>
      <c r="Z246" s="69" t="s">
        <v>49</v>
      </c>
      <c r="AA246" s="70" t="s">
        <v>49</v>
      </c>
      <c r="AE246" s="83"/>
      <c r="BB246" s="171" t="s">
        <v>71</v>
      </c>
      <c r="BL246" s="83">
        <f>IFERROR(W246*I246,"0")</f>
        <v>0</v>
      </c>
      <c r="BM246" s="83">
        <f>IFERROR(X246*I246,"0")</f>
        <v>0</v>
      </c>
      <c r="BN246" s="83">
        <f>IFERROR(W246/J246,"0")</f>
        <v>0</v>
      </c>
      <c r="BO246" s="83">
        <f>IFERROR(X246/J246,"0")</f>
        <v>0</v>
      </c>
    </row>
    <row r="247" spans="1:67" x14ac:dyDescent="0.2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19"/>
      <c r="O247" s="216" t="s">
        <v>43</v>
      </c>
      <c r="P247" s="217"/>
      <c r="Q247" s="217"/>
      <c r="R247" s="217"/>
      <c r="S247" s="217"/>
      <c r="T247" s="217"/>
      <c r="U247" s="218"/>
      <c r="V247" s="43" t="s">
        <v>42</v>
      </c>
      <c r="W247" s="44">
        <f>IFERROR(SUM(W244:W246),"0")</f>
        <v>0</v>
      </c>
      <c r="X247" s="44">
        <f>IFERROR(SUM(X244:X246),"0")</f>
        <v>0</v>
      </c>
      <c r="Y247" s="44">
        <f>IFERROR(IF(Y244="",0,Y244),"0")+IFERROR(IF(Y245="",0,Y245),"0")+IFERROR(IF(Y246="",0,Y246),"0")</f>
        <v>0</v>
      </c>
      <c r="Z247" s="68"/>
      <c r="AA247" s="68"/>
    </row>
    <row r="248" spans="1:67" x14ac:dyDescent="0.2">
      <c r="A248" s="206"/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19"/>
      <c r="O248" s="216" t="s">
        <v>43</v>
      </c>
      <c r="P248" s="217"/>
      <c r="Q248" s="217"/>
      <c r="R248" s="217"/>
      <c r="S248" s="217"/>
      <c r="T248" s="217"/>
      <c r="U248" s="218"/>
      <c r="V248" s="43" t="s">
        <v>0</v>
      </c>
      <c r="W248" s="44">
        <f>IFERROR(SUMPRODUCT(W244:W246*H244:H246),"0")</f>
        <v>0</v>
      </c>
      <c r="X248" s="44">
        <f>IFERROR(SUMPRODUCT(X244:X246*H244:H246),"0")</f>
        <v>0</v>
      </c>
      <c r="Y248" s="43"/>
      <c r="Z248" s="68"/>
      <c r="AA248" s="68"/>
    </row>
    <row r="249" spans="1:67" ht="16.5" customHeight="1" x14ac:dyDescent="0.25">
      <c r="A249" s="247" t="s">
        <v>326</v>
      </c>
      <c r="B249" s="247"/>
      <c r="C249" s="247"/>
      <c r="D249" s="247"/>
      <c r="E249" s="247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66"/>
      <c r="AA249" s="66"/>
    </row>
    <row r="250" spans="1:67" ht="14.25" customHeight="1" x14ac:dyDescent="0.25">
      <c r="A250" s="236" t="s">
        <v>149</v>
      </c>
      <c r="B250" s="236"/>
      <c r="C250" s="236"/>
      <c r="D250" s="236"/>
      <c r="E250" s="236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236"/>
      <c r="X250" s="236"/>
      <c r="Y250" s="236"/>
      <c r="Z250" s="67"/>
      <c r="AA250" s="67"/>
    </row>
    <row r="251" spans="1:67" ht="27" customHeight="1" x14ac:dyDescent="0.25">
      <c r="A251" s="64" t="s">
        <v>327</v>
      </c>
      <c r="B251" s="64" t="s">
        <v>328</v>
      </c>
      <c r="C251" s="37">
        <v>4301131019</v>
      </c>
      <c r="D251" s="209">
        <v>4640242180427</v>
      </c>
      <c r="E251" s="209"/>
      <c r="F251" s="63">
        <v>1.8</v>
      </c>
      <c r="G251" s="38">
        <v>1</v>
      </c>
      <c r="H251" s="63">
        <v>1.8</v>
      </c>
      <c r="I251" s="63">
        <v>1.915</v>
      </c>
      <c r="J251" s="38">
        <v>234</v>
      </c>
      <c r="K251" s="38" t="s">
        <v>141</v>
      </c>
      <c r="L251" s="39" t="s">
        <v>86</v>
      </c>
      <c r="M251" s="39"/>
      <c r="N251" s="38">
        <v>180</v>
      </c>
      <c r="O251" s="242" t="s">
        <v>329</v>
      </c>
      <c r="P251" s="211"/>
      <c r="Q251" s="211"/>
      <c r="R251" s="211"/>
      <c r="S251" s="212"/>
      <c r="T251" s="40" t="s">
        <v>49</v>
      </c>
      <c r="U251" s="40" t="s">
        <v>49</v>
      </c>
      <c r="V251" s="41" t="s">
        <v>42</v>
      </c>
      <c r="W251" s="59">
        <v>0</v>
      </c>
      <c r="X251" s="56">
        <f>IFERROR(IF(W251="","",W251),"")</f>
        <v>0</v>
      </c>
      <c r="Y251" s="42">
        <f>IFERROR(IF(W251="","",W251*0.00502),"")</f>
        <v>0</v>
      </c>
      <c r="Z251" s="69" t="s">
        <v>49</v>
      </c>
      <c r="AA251" s="70" t="s">
        <v>49</v>
      </c>
      <c r="AE251" s="83"/>
      <c r="BB251" s="172" t="s">
        <v>92</v>
      </c>
      <c r="BL251" s="83">
        <f>IFERROR(W251*I251,"0")</f>
        <v>0</v>
      </c>
      <c r="BM251" s="83">
        <f>IFERROR(X251*I251,"0")</f>
        <v>0</v>
      </c>
      <c r="BN251" s="83">
        <f>IFERROR(W251/J251,"0")</f>
        <v>0</v>
      </c>
      <c r="BO251" s="83">
        <f>IFERROR(X251/J251,"0")</f>
        <v>0</v>
      </c>
    </row>
    <row r="252" spans="1:67" x14ac:dyDescent="0.2">
      <c r="A252" s="206"/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19"/>
      <c r="O252" s="216" t="s">
        <v>43</v>
      </c>
      <c r="P252" s="217"/>
      <c r="Q252" s="217"/>
      <c r="R252" s="217"/>
      <c r="S252" s="217"/>
      <c r="T252" s="217"/>
      <c r="U252" s="218"/>
      <c r="V252" s="43" t="s">
        <v>42</v>
      </c>
      <c r="W252" s="44">
        <f>IFERROR(SUM(W251:W251),"0")</f>
        <v>0</v>
      </c>
      <c r="X252" s="44">
        <f>IFERROR(SUM(X251:X251),"0")</f>
        <v>0</v>
      </c>
      <c r="Y252" s="44">
        <f>IFERROR(IF(Y251="",0,Y251),"0")</f>
        <v>0</v>
      </c>
      <c r="Z252" s="68"/>
      <c r="AA252" s="68"/>
    </row>
    <row r="253" spans="1:67" x14ac:dyDescent="0.2">
      <c r="A253" s="206"/>
      <c r="B253" s="206"/>
      <c r="C253" s="206"/>
      <c r="D253" s="206"/>
      <c r="E253" s="206"/>
      <c r="F253" s="206"/>
      <c r="G253" s="206"/>
      <c r="H253" s="206"/>
      <c r="I253" s="206"/>
      <c r="J253" s="206"/>
      <c r="K253" s="206"/>
      <c r="L253" s="206"/>
      <c r="M253" s="206"/>
      <c r="N253" s="219"/>
      <c r="O253" s="216" t="s">
        <v>43</v>
      </c>
      <c r="P253" s="217"/>
      <c r="Q253" s="217"/>
      <c r="R253" s="217"/>
      <c r="S253" s="217"/>
      <c r="T253" s="217"/>
      <c r="U253" s="218"/>
      <c r="V253" s="43" t="s">
        <v>0</v>
      </c>
      <c r="W253" s="44">
        <f>IFERROR(SUMPRODUCT(W251:W251*H251:H251),"0")</f>
        <v>0</v>
      </c>
      <c r="X253" s="44">
        <f>IFERROR(SUMPRODUCT(X251:X251*H251:H251),"0")</f>
        <v>0</v>
      </c>
      <c r="Y253" s="43"/>
      <c r="Z253" s="68"/>
      <c r="AA253" s="68"/>
    </row>
    <row r="254" spans="1:67" ht="14.25" customHeight="1" x14ac:dyDescent="0.25">
      <c r="A254" s="236" t="s">
        <v>89</v>
      </c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236"/>
      <c r="X254" s="236"/>
      <c r="Y254" s="236"/>
      <c r="Z254" s="67"/>
      <c r="AA254" s="67"/>
    </row>
    <row r="255" spans="1:67" ht="27" customHeight="1" x14ac:dyDescent="0.25">
      <c r="A255" s="64" t="s">
        <v>330</v>
      </c>
      <c r="B255" s="64" t="s">
        <v>331</v>
      </c>
      <c r="C255" s="37">
        <v>4301132080</v>
      </c>
      <c r="D255" s="209">
        <v>4640242180397</v>
      </c>
      <c r="E255" s="209"/>
      <c r="F255" s="63">
        <v>1</v>
      </c>
      <c r="G255" s="38">
        <v>6</v>
      </c>
      <c r="H255" s="63">
        <v>6</v>
      </c>
      <c r="I255" s="63">
        <v>6.26</v>
      </c>
      <c r="J255" s="38">
        <v>84</v>
      </c>
      <c r="K255" s="38" t="s">
        <v>87</v>
      </c>
      <c r="L255" s="39" t="s">
        <v>86</v>
      </c>
      <c r="M255" s="39"/>
      <c r="N255" s="38">
        <v>180</v>
      </c>
      <c r="O255" s="243" t="s">
        <v>332</v>
      </c>
      <c r="P255" s="211"/>
      <c r="Q255" s="211"/>
      <c r="R255" s="211"/>
      <c r="S255" s="212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83"/>
      <c r="BB255" s="173" t="s">
        <v>92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ht="27" customHeight="1" x14ac:dyDescent="0.25">
      <c r="A256" s="64" t="s">
        <v>333</v>
      </c>
      <c r="B256" s="64" t="s">
        <v>334</v>
      </c>
      <c r="C256" s="37">
        <v>4301132104</v>
      </c>
      <c r="D256" s="209">
        <v>4640242181219</v>
      </c>
      <c r="E256" s="209"/>
      <c r="F256" s="63">
        <v>0.3</v>
      </c>
      <c r="G256" s="38">
        <v>9</v>
      </c>
      <c r="H256" s="63">
        <v>2.7</v>
      </c>
      <c r="I256" s="63">
        <v>2.8450000000000002</v>
      </c>
      <c r="J256" s="38">
        <v>234</v>
      </c>
      <c r="K256" s="38" t="s">
        <v>141</v>
      </c>
      <c r="L256" s="39" t="s">
        <v>86</v>
      </c>
      <c r="M256" s="39"/>
      <c r="N256" s="38">
        <v>180</v>
      </c>
      <c r="O256" s="244" t="s">
        <v>335</v>
      </c>
      <c r="P256" s="211"/>
      <c r="Q256" s="211"/>
      <c r="R256" s="211"/>
      <c r="S256" s="212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IFERROR(IF(W256="","",W256*0.00502),"")</f>
        <v>0</v>
      </c>
      <c r="Z256" s="69" t="s">
        <v>49</v>
      </c>
      <c r="AA256" s="70" t="s">
        <v>49</v>
      </c>
      <c r="AE256" s="83"/>
      <c r="BB256" s="174" t="s">
        <v>92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06"/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  <c r="L257" s="206"/>
      <c r="M257" s="206"/>
      <c r="N257" s="219"/>
      <c r="O257" s="216" t="s">
        <v>43</v>
      </c>
      <c r="P257" s="217"/>
      <c r="Q257" s="217"/>
      <c r="R257" s="217"/>
      <c r="S257" s="217"/>
      <c r="T257" s="217"/>
      <c r="U257" s="218"/>
      <c r="V257" s="43" t="s">
        <v>42</v>
      </c>
      <c r="W257" s="44">
        <f>IFERROR(SUM(W255:W256),"0")</f>
        <v>0</v>
      </c>
      <c r="X257" s="44">
        <f>IFERROR(SUM(X255:X256),"0")</f>
        <v>0</v>
      </c>
      <c r="Y257" s="44">
        <f>IFERROR(IF(Y255="",0,Y255),"0")+IFERROR(IF(Y256="",0,Y256),"0")</f>
        <v>0</v>
      </c>
      <c r="Z257" s="68"/>
      <c r="AA257" s="68"/>
    </row>
    <row r="258" spans="1:67" x14ac:dyDescent="0.2">
      <c r="A258" s="206"/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  <c r="L258" s="206"/>
      <c r="M258" s="206"/>
      <c r="N258" s="219"/>
      <c r="O258" s="216" t="s">
        <v>43</v>
      </c>
      <c r="P258" s="217"/>
      <c r="Q258" s="217"/>
      <c r="R258" s="217"/>
      <c r="S258" s="217"/>
      <c r="T258" s="217"/>
      <c r="U258" s="218"/>
      <c r="V258" s="43" t="s">
        <v>0</v>
      </c>
      <c r="W258" s="44">
        <f>IFERROR(SUMPRODUCT(W255:W256*H255:H256),"0")</f>
        <v>0</v>
      </c>
      <c r="X258" s="44">
        <f>IFERROR(SUMPRODUCT(X255:X256*H255:H256),"0")</f>
        <v>0</v>
      </c>
      <c r="Y258" s="43"/>
      <c r="Z258" s="68"/>
      <c r="AA258" s="68"/>
    </row>
    <row r="259" spans="1:67" ht="14.25" customHeight="1" x14ac:dyDescent="0.25">
      <c r="A259" s="236" t="s">
        <v>167</v>
      </c>
      <c r="B259" s="236"/>
      <c r="C259" s="236"/>
      <c r="D259" s="236"/>
      <c r="E259" s="236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67"/>
      <c r="AA259" s="67"/>
    </row>
    <row r="260" spans="1:67" ht="27" customHeight="1" x14ac:dyDescent="0.25">
      <c r="A260" s="64" t="s">
        <v>336</v>
      </c>
      <c r="B260" s="64" t="s">
        <v>337</v>
      </c>
      <c r="C260" s="37">
        <v>4301136028</v>
      </c>
      <c r="D260" s="209">
        <v>4640242180304</v>
      </c>
      <c r="E260" s="209"/>
      <c r="F260" s="63">
        <v>2.7</v>
      </c>
      <c r="G260" s="38">
        <v>1</v>
      </c>
      <c r="H260" s="63">
        <v>2.7</v>
      </c>
      <c r="I260" s="63">
        <v>2.8906000000000001</v>
      </c>
      <c r="J260" s="38">
        <v>126</v>
      </c>
      <c r="K260" s="38" t="s">
        <v>93</v>
      </c>
      <c r="L260" s="39" t="s">
        <v>86</v>
      </c>
      <c r="M260" s="39"/>
      <c r="N260" s="38">
        <v>180</v>
      </c>
      <c r="O260" s="239" t="s">
        <v>338</v>
      </c>
      <c r="P260" s="211"/>
      <c r="Q260" s="211"/>
      <c r="R260" s="211"/>
      <c r="S260" s="212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IFERROR(IF(W260="","",W260*0.00936),"")</f>
        <v>0</v>
      </c>
      <c r="Z260" s="69" t="s">
        <v>49</v>
      </c>
      <c r="AA260" s="70" t="s">
        <v>49</v>
      </c>
      <c r="AE260" s="83"/>
      <c r="BB260" s="175" t="s">
        <v>92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37.5" customHeight="1" x14ac:dyDescent="0.25">
      <c r="A261" s="64" t="s">
        <v>339</v>
      </c>
      <c r="B261" s="64" t="s">
        <v>340</v>
      </c>
      <c r="C261" s="37">
        <v>4301136027</v>
      </c>
      <c r="D261" s="209">
        <v>4640242180298</v>
      </c>
      <c r="E261" s="209"/>
      <c r="F261" s="63">
        <v>2.7</v>
      </c>
      <c r="G261" s="38">
        <v>1</v>
      </c>
      <c r="H261" s="63">
        <v>2.7</v>
      </c>
      <c r="I261" s="63">
        <v>2.8919999999999999</v>
      </c>
      <c r="J261" s="38">
        <v>126</v>
      </c>
      <c r="K261" s="38" t="s">
        <v>93</v>
      </c>
      <c r="L261" s="39" t="s">
        <v>86</v>
      </c>
      <c r="M261" s="39"/>
      <c r="N261" s="38">
        <v>180</v>
      </c>
      <c r="O261" s="240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11"/>
      <c r="Q261" s="211"/>
      <c r="R261" s="211"/>
      <c r="S261" s="212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IFERROR(IF(W261="","",W261*0.00936),"")</f>
        <v>0</v>
      </c>
      <c r="Z261" s="69" t="s">
        <v>49</v>
      </c>
      <c r="AA261" s="70" t="s">
        <v>49</v>
      </c>
      <c r="AE261" s="83"/>
      <c r="BB261" s="176" t="s">
        <v>92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ht="27" customHeight="1" x14ac:dyDescent="0.25">
      <c r="A262" s="64" t="s">
        <v>341</v>
      </c>
      <c r="B262" s="64" t="s">
        <v>342</v>
      </c>
      <c r="C262" s="37">
        <v>4301136026</v>
      </c>
      <c r="D262" s="209">
        <v>4640242180236</v>
      </c>
      <c r="E262" s="209"/>
      <c r="F262" s="63">
        <v>5</v>
      </c>
      <c r="G262" s="38">
        <v>1</v>
      </c>
      <c r="H262" s="63">
        <v>5</v>
      </c>
      <c r="I262" s="63">
        <v>5.2350000000000003</v>
      </c>
      <c r="J262" s="38">
        <v>84</v>
      </c>
      <c r="K262" s="38" t="s">
        <v>87</v>
      </c>
      <c r="L262" s="39" t="s">
        <v>86</v>
      </c>
      <c r="M262" s="39"/>
      <c r="N262" s="38">
        <v>180</v>
      </c>
      <c r="O262" s="241" t="s">
        <v>343</v>
      </c>
      <c r="P262" s="211"/>
      <c r="Q262" s="211"/>
      <c r="R262" s="211"/>
      <c r="S262" s="212"/>
      <c r="T262" s="40" t="s">
        <v>49</v>
      </c>
      <c r="U262" s="40" t="s">
        <v>49</v>
      </c>
      <c r="V262" s="41" t="s">
        <v>42</v>
      </c>
      <c r="W262" s="59">
        <v>0</v>
      </c>
      <c r="X262" s="56">
        <f>IFERROR(IF(W262="","",W262),"")</f>
        <v>0</v>
      </c>
      <c r="Y262" s="42">
        <f>IFERROR(IF(W262="","",W262*0.0155),"")</f>
        <v>0</v>
      </c>
      <c r="Z262" s="69" t="s">
        <v>49</v>
      </c>
      <c r="AA262" s="70" t="s">
        <v>49</v>
      </c>
      <c r="AE262" s="83"/>
      <c r="BB262" s="177" t="s">
        <v>92</v>
      </c>
      <c r="BL262" s="83">
        <f>IFERROR(W262*I262,"0")</f>
        <v>0</v>
      </c>
      <c r="BM262" s="83">
        <f>IFERROR(X262*I262,"0")</f>
        <v>0</v>
      </c>
      <c r="BN262" s="83">
        <f>IFERROR(W262/J262,"0")</f>
        <v>0</v>
      </c>
      <c r="BO262" s="83">
        <f>IFERROR(X262/J262,"0")</f>
        <v>0</v>
      </c>
    </row>
    <row r="263" spans="1:67" ht="27" customHeight="1" x14ac:dyDescent="0.25">
      <c r="A263" s="64" t="s">
        <v>344</v>
      </c>
      <c r="B263" s="64" t="s">
        <v>345</v>
      </c>
      <c r="C263" s="37">
        <v>4301136029</v>
      </c>
      <c r="D263" s="209">
        <v>4640242180410</v>
      </c>
      <c r="E263" s="209"/>
      <c r="F263" s="63">
        <v>2.2400000000000002</v>
      </c>
      <c r="G263" s="38">
        <v>1</v>
      </c>
      <c r="H263" s="63">
        <v>2.2400000000000002</v>
      </c>
      <c r="I263" s="63">
        <v>2.4319999999999999</v>
      </c>
      <c r="J263" s="38">
        <v>126</v>
      </c>
      <c r="K263" s="38" t="s">
        <v>93</v>
      </c>
      <c r="L263" s="39" t="s">
        <v>86</v>
      </c>
      <c r="M263" s="39"/>
      <c r="N263" s="38">
        <v>180</v>
      </c>
      <c r="O263" s="2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11"/>
      <c r="Q263" s="211"/>
      <c r="R263" s="211"/>
      <c r="S263" s="212"/>
      <c r="T263" s="40" t="s">
        <v>49</v>
      </c>
      <c r="U263" s="40" t="s">
        <v>49</v>
      </c>
      <c r="V263" s="41" t="s">
        <v>42</v>
      </c>
      <c r="W263" s="59">
        <v>0</v>
      </c>
      <c r="X263" s="56">
        <f>IFERROR(IF(W263="","",W263),"")</f>
        <v>0</v>
      </c>
      <c r="Y263" s="42">
        <f>IFERROR(IF(W263="","",W263*0.00936),"")</f>
        <v>0</v>
      </c>
      <c r="Z263" s="69" t="s">
        <v>49</v>
      </c>
      <c r="AA263" s="70" t="s">
        <v>49</v>
      </c>
      <c r="AE263" s="83"/>
      <c r="BB263" s="178" t="s">
        <v>92</v>
      </c>
      <c r="BL263" s="83">
        <f>IFERROR(W263*I263,"0")</f>
        <v>0</v>
      </c>
      <c r="BM263" s="83">
        <f>IFERROR(X263*I263,"0")</f>
        <v>0</v>
      </c>
      <c r="BN263" s="83">
        <f>IFERROR(W263/J263,"0")</f>
        <v>0</v>
      </c>
      <c r="BO263" s="83">
        <f>IFERROR(X263/J263,"0")</f>
        <v>0</v>
      </c>
    </row>
    <row r="264" spans="1:67" x14ac:dyDescent="0.2">
      <c r="A264" s="206"/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  <c r="L264" s="206"/>
      <c r="M264" s="206"/>
      <c r="N264" s="219"/>
      <c r="O264" s="216" t="s">
        <v>43</v>
      </c>
      <c r="P264" s="217"/>
      <c r="Q264" s="217"/>
      <c r="R264" s="217"/>
      <c r="S264" s="217"/>
      <c r="T264" s="217"/>
      <c r="U264" s="218"/>
      <c r="V264" s="43" t="s">
        <v>42</v>
      </c>
      <c r="W264" s="44">
        <f>IFERROR(SUM(W260:W263),"0")</f>
        <v>0</v>
      </c>
      <c r="X264" s="44">
        <f>IFERROR(SUM(X260:X263),"0")</f>
        <v>0</v>
      </c>
      <c r="Y264" s="44">
        <f>IFERROR(IF(Y260="",0,Y260),"0")+IFERROR(IF(Y261="",0,Y261),"0")+IFERROR(IF(Y262="",0,Y262),"0")+IFERROR(IF(Y263="",0,Y263),"0")</f>
        <v>0</v>
      </c>
      <c r="Z264" s="68"/>
      <c r="AA264" s="68"/>
    </row>
    <row r="265" spans="1:67" x14ac:dyDescent="0.2">
      <c r="A265" s="206"/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  <c r="L265" s="206"/>
      <c r="M265" s="206"/>
      <c r="N265" s="219"/>
      <c r="O265" s="216" t="s">
        <v>43</v>
      </c>
      <c r="P265" s="217"/>
      <c r="Q265" s="217"/>
      <c r="R265" s="217"/>
      <c r="S265" s="217"/>
      <c r="T265" s="217"/>
      <c r="U265" s="218"/>
      <c r="V265" s="43" t="s">
        <v>0</v>
      </c>
      <c r="W265" s="44">
        <f>IFERROR(SUMPRODUCT(W260:W263*H260:H263),"0")</f>
        <v>0</v>
      </c>
      <c r="X265" s="44">
        <f>IFERROR(SUMPRODUCT(X260:X263*H260:H263),"0")</f>
        <v>0</v>
      </c>
      <c r="Y265" s="43"/>
      <c r="Z265" s="68"/>
      <c r="AA265" s="68"/>
    </row>
    <row r="266" spans="1:67" ht="14.25" customHeight="1" x14ac:dyDescent="0.25">
      <c r="A266" s="236" t="s">
        <v>145</v>
      </c>
      <c r="B266" s="236"/>
      <c r="C266" s="236"/>
      <c r="D266" s="236"/>
      <c r="E266" s="236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236"/>
      <c r="X266" s="236"/>
      <c r="Y266" s="236"/>
      <c r="Z266" s="67"/>
      <c r="AA266" s="67"/>
    </row>
    <row r="267" spans="1:67" ht="27" customHeight="1" x14ac:dyDescent="0.25">
      <c r="A267" s="64" t="s">
        <v>346</v>
      </c>
      <c r="B267" s="64" t="s">
        <v>347</v>
      </c>
      <c r="C267" s="37">
        <v>4301135191</v>
      </c>
      <c r="D267" s="209">
        <v>4640242180373</v>
      </c>
      <c r="E267" s="209"/>
      <c r="F267" s="63">
        <v>3</v>
      </c>
      <c r="G267" s="38">
        <v>1</v>
      </c>
      <c r="H267" s="63">
        <v>3</v>
      </c>
      <c r="I267" s="63">
        <v>3.1920000000000002</v>
      </c>
      <c r="J267" s="38">
        <v>126</v>
      </c>
      <c r="K267" s="38" t="s">
        <v>93</v>
      </c>
      <c r="L267" s="39" t="s">
        <v>86</v>
      </c>
      <c r="M267" s="39"/>
      <c r="N267" s="38">
        <v>180</v>
      </c>
      <c r="O267" s="237" t="s">
        <v>348</v>
      </c>
      <c r="P267" s="211"/>
      <c r="Q267" s="211"/>
      <c r="R267" s="211"/>
      <c r="S267" s="212"/>
      <c r="T267" s="40" t="s">
        <v>49</v>
      </c>
      <c r="U267" s="40" t="s">
        <v>49</v>
      </c>
      <c r="V267" s="41" t="s">
        <v>42</v>
      </c>
      <c r="W267" s="59">
        <v>0</v>
      </c>
      <c r="X267" s="56">
        <f t="shared" ref="X267:X287" si="24">IFERROR(IF(W267="","",W267),"")</f>
        <v>0</v>
      </c>
      <c r="Y267" s="42">
        <f t="shared" ref="Y267:Y272" si="25">IFERROR(IF(W267="","",W267*0.00936),"")</f>
        <v>0</v>
      </c>
      <c r="Z267" s="69" t="s">
        <v>49</v>
      </c>
      <c r="AA267" s="70" t="s">
        <v>49</v>
      </c>
      <c r="AE267" s="83"/>
      <c r="BB267" s="179" t="s">
        <v>92</v>
      </c>
      <c r="BL267" s="83">
        <f t="shared" ref="BL267:BL287" si="26">IFERROR(W267*I267,"0")</f>
        <v>0</v>
      </c>
      <c r="BM267" s="83">
        <f t="shared" ref="BM267:BM287" si="27">IFERROR(X267*I267,"0")</f>
        <v>0</v>
      </c>
      <c r="BN267" s="83">
        <f t="shared" ref="BN267:BN287" si="28">IFERROR(W267/J267,"0")</f>
        <v>0</v>
      </c>
      <c r="BO267" s="83">
        <f t="shared" ref="BO267:BO287" si="29">IFERROR(X267/J267,"0")</f>
        <v>0</v>
      </c>
    </row>
    <row r="268" spans="1:67" ht="27" customHeight="1" x14ac:dyDescent="0.25">
      <c r="A268" s="64" t="s">
        <v>349</v>
      </c>
      <c r="B268" s="64" t="s">
        <v>350</v>
      </c>
      <c r="C268" s="37">
        <v>4301135195</v>
      </c>
      <c r="D268" s="209">
        <v>4640242180366</v>
      </c>
      <c r="E268" s="209"/>
      <c r="F268" s="63">
        <v>3.7</v>
      </c>
      <c r="G268" s="38">
        <v>1</v>
      </c>
      <c r="H268" s="63">
        <v>3.7</v>
      </c>
      <c r="I268" s="63">
        <v>3.8919999999999999</v>
      </c>
      <c r="J268" s="38">
        <v>126</v>
      </c>
      <c r="K268" s="38" t="s">
        <v>93</v>
      </c>
      <c r="L268" s="39" t="s">
        <v>86</v>
      </c>
      <c r="M268" s="39"/>
      <c r="N268" s="38">
        <v>180</v>
      </c>
      <c r="O268" s="238" t="s">
        <v>351</v>
      </c>
      <c r="P268" s="211"/>
      <c r="Q268" s="211"/>
      <c r="R268" s="211"/>
      <c r="S268" s="212"/>
      <c r="T268" s="40" t="s">
        <v>49</v>
      </c>
      <c r="U268" s="40" t="s">
        <v>49</v>
      </c>
      <c r="V268" s="41" t="s">
        <v>42</v>
      </c>
      <c r="W268" s="59">
        <v>0</v>
      </c>
      <c r="X268" s="56">
        <f t="shared" si="24"/>
        <v>0</v>
      </c>
      <c r="Y268" s="42">
        <f t="shared" si="25"/>
        <v>0</v>
      </c>
      <c r="Z268" s="69" t="s">
        <v>49</v>
      </c>
      <c r="AA268" s="70" t="s">
        <v>49</v>
      </c>
      <c r="AE268" s="83"/>
      <c r="BB268" s="180" t="s">
        <v>92</v>
      </c>
      <c r="BL268" s="83">
        <f t="shared" si="26"/>
        <v>0</v>
      </c>
      <c r="BM268" s="83">
        <f t="shared" si="27"/>
        <v>0</v>
      </c>
      <c r="BN268" s="83">
        <f t="shared" si="28"/>
        <v>0</v>
      </c>
      <c r="BO268" s="83">
        <f t="shared" si="29"/>
        <v>0</v>
      </c>
    </row>
    <row r="269" spans="1:67" ht="27" customHeight="1" x14ac:dyDescent="0.25">
      <c r="A269" s="64" t="s">
        <v>352</v>
      </c>
      <c r="B269" s="64" t="s">
        <v>353</v>
      </c>
      <c r="C269" s="37">
        <v>4301135188</v>
      </c>
      <c r="D269" s="209">
        <v>4640242180335</v>
      </c>
      <c r="E269" s="209"/>
      <c r="F269" s="63">
        <v>3.7</v>
      </c>
      <c r="G269" s="38">
        <v>1</v>
      </c>
      <c r="H269" s="63">
        <v>3.7</v>
      </c>
      <c r="I269" s="63">
        <v>3.8919999999999999</v>
      </c>
      <c r="J269" s="38">
        <v>126</v>
      </c>
      <c r="K269" s="38" t="s">
        <v>93</v>
      </c>
      <c r="L269" s="39" t="s">
        <v>86</v>
      </c>
      <c r="M269" s="39"/>
      <c r="N269" s="38">
        <v>180</v>
      </c>
      <c r="O269" s="230" t="s">
        <v>354</v>
      </c>
      <c r="P269" s="211"/>
      <c r="Q269" s="211"/>
      <c r="R269" s="211"/>
      <c r="S269" s="212"/>
      <c r="T269" s="40" t="s">
        <v>49</v>
      </c>
      <c r="U269" s="40" t="s">
        <v>49</v>
      </c>
      <c r="V269" s="41" t="s">
        <v>42</v>
      </c>
      <c r="W269" s="59">
        <v>0</v>
      </c>
      <c r="X269" s="56">
        <f t="shared" si="24"/>
        <v>0</v>
      </c>
      <c r="Y269" s="42">
        <f t="shared" si="25"/>
        <v>0</v>
      </c>
      <c r="Z269" s="69" t="s">
        <v>49</v>
      </c>
      <c r="AA269" s="70" t="s">
        <v>49</v>
      </c>
      <c r="AE269" s="83"/>
      <c r="BB269" s="181" t="s">
        <v>92</v>
      </c>
      <c r="BL269" s="83">
        <f t="shared" si="26"/>
        <v>0</v>
      </c>
      <c r="BM269" s="83">
        <f t="shared" si="27"/>
        <v>0</v>
      </c>
      <c r="BN269" s="83">
        <f t="shared" si="28"/>
        <v>0</v>
      </c>
      <c r="BO269" s="83">
        <f t="shared" si="29"/>
        <v>0</v>
      </c>
    </row>
    <row r="270" spans="1:67" ht="37.5" customHeight="1" x14ac:dyDescent="0.25">
      <c r="A270" s="64" t="s">
        <v>355</v>
      </c>
      <c r="B270" s="64" t="s">
        <v>356</v>
      </c>
      <c r="C270" s="37">
        <v>4301135189</v>
      </c>
      <c r="D270" s="209">
        <v>4640242180342</v>
      </c>
      <c r="E270" s="209"/>
      <c r="F270" s="63">
        <v>3.7</v>
      </c>
      <c r="G270" s="38">
        <v>1</v>
      </c>
      <c r="H270" s="63">
        <v>3.7</v>
      </c>
      <c r="I270" s="63">
        <v>3.8919999999999999</v>
      </c>
      <c r="J270" s="38">
        <v>126</v>
      </c>
      <c r="K270" s="38" t="s">
        <v>93</v>
      </c>
      <c r="L270" s="39" t="s">
        <v>86</v>
      </c>
      <c r="M270" s="39"/>
      <c r="N270" s="38">
        <v>180</v>
      </c>
      <c r="O270" s="23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211"/>
      <c r="Q270" s="211"/>
      <c r="R270" s="211"/>
      <c r="S270" s="212"/>
      <c r="T270" s="40" t="s">
        <v>49</v>
      </c>
      <c r="U270" s="40" t="s">
        <v>49</v>
      </c>
      <c r="V270" s="41" t="s">
        <v>42</v>
      </c>
      <c r="W270" s="59">
        <v>0</v>
      </c>
      <c r="X270" s="56">
        <f t="shared" si="24"/>
        <v>0</v>
      </c>
      <c r="Y270" s="42">
        <f t="shared" si="25"/>
        <v>0</v>
      </c>
      <c r="Z270" s="69" t="s">
        <v>49</v>
      </c>
      <c r="AA270" s="70" t="s">
        <v>49</v>
      </c>
      <c r="AE270" s="83"/>
      <c r="BB270" s="182" t="s">
        <v>92</v>
      </c>
      <c r="BL270" s="83">
        <f t="shared" si="26"/>
        <v>0</v>
      </c>
      <c r="BM270" s="83">
        <f t="shared" si="27"/>
        <v>0</v>
      </c>
      <c r="BN270" s="83">
        <f t="shared" si="28"/>
        <v>0</v>
      </c>
      <c r="BO270" s="83">
        <f t="shared" si="29"/>
        <v>0</v>
      </c>
    </row>
    <row r="271" spans="1:67" ht="37.5" customHeight="1" x14ac:dyDescent="0.25">
      <c r="A271" s="64" t="s">
        <v>357</v>
      </c>
      <c r="B271" s="64" t="s">
        <v>358</v>
      </c>
      <c r="C271" s="37">
        <v>4301135190</v>
      </c>
      <c r="D271" s="209">
        <v>4640242180359</v>
      </c>
      <c r="E271" s="209"/>
      <c r="F271" s="63">
        <v>3.7</v>
      </c>
      <c r="G271" s="38">
        <v>1</v>
      </c>
      <c r="H271" s="63">
        <v>3.7</v>
      </c>
      <c r="I271" s="63">
        <v>3.8919999999999999</v>
      </c>
      <c r="J271" s="38">
        <v>126</v>
      </c>
      <c r="K271" s="38" t="s">
        <v>93</v>
      </c>
      <c r="L271" s="39" t="s">
        <v>86</v>
      </c>
      <c r="M271" s="39"/>
      <c r="N271" s="38">
        <v>180</v>
      </c>
      <c r="O271" s="232" t="s">
        <v>359</v>
      </c>
      <c r="P271" s="211"/>
      <c r="Q271" s="211"/>
      <c r="R271" s="211"/>
      <c r="S271" s="212"/>
      <c r="T271" s="40" t="s">
        <v>49</v>
      </c>
      <c r="U271" s="40" t="s">
        <v>49</v>
      </c>
      <c r="V271" s="41" t="s">
        <v>42</v>
      </c>
      <c r="W271" s="59">
        <v>0</v>
      </c>
      <c r="X271" s="56">
        <f t="shared" si="24"/>
        <v>0</v>
      </c>
      <c r="Y271" s="42">
        <f t="shared" si="25"/>
        <v>0</v>
      </c>
      <c r="Z271" s="69" t="s">
        <v>49</v>
      </c>
      <c r="AA271" s="70" t="s">
        <v>49</v>
      </c>
      <c r="AE271" s="83"/>
      <c r="BB271" s="183" t="s">
        <v>92</v>
      </c>
      <c r="BL271" s="83">
        <f t="shared" si="26"/>
        <v>0</v>
      </c>
      <c r="BM271" s="83">
        <f t="shared" si="27"/>
        <v>0</v>
      </c>
      <c r="BN271" s="83">
        <f t="shared" si="28"/>
        <v>0</v>
      </c>
      <c r="BO271" s="83">
        <f t="shared" si="29"/>
        <v>0</v>
      </c>
    </row>
    <row r="272" spans="1:67" ht="37.5" customHeight="1" x14ac:dyDescent="0.25">
      <c r="A272" s="64" t="s">
        <v>360</v>
      </c>
      <c r="B272" s="64" t="s">
        <v>361</v>
      </c>
      <c r="C272" s="37">
        <v>4301135187</v>
      </c>
      <c r="D272" s="209">
        <v>4640242180328</v>
      </c>
      <c r="E272" s="209"/>
      <c r="F272" s="63">
        <v>3.5</v>
      </c>
      <c r="G272" s="38">
        <v>1</v>
      </c>
      <c r="H272" s="63">
        <v>3.5</v>
      </c>
      <c r="I272" s="63">
        <v>3.6920000000000002</v>
      </c>
      <c r="J272" s="38">
        <v>126</v>
      </c>
      <c r="K272" s="38" t="s">
        <v>93</v>
      </c>
      <c r="L272" s="39" t="s">
        <v>86</v>
      </c>
      <c r="M272" s="39"/>
      <c r="N272" s="38">
        <v>180</v>
      </c>
      <c r="O272" s="233" t="s">
        <v>362</v>
      </c>
      <c r="P272" s="211"/>
      <c r="Q272" s="211"/>
      <c r="R272" s="211"/>
      <c r="S272" s="212"/>
      <c r="T272" s="40" t="s">
        <v>49</v>
      </c>
      <c r="U272" s="40" t="s">
        <v>49</v>
      </c>
      <c r="V272" s="41" t="s">
        <v>42</v>
      </c>
      <c r="W272" s="59">
        <v>0</v>
      </c>
      <c r="X272" s="56">
        <f t="shared" si="24"/>
        <v>0</v>
      </c>
      <c r="Y272" s="42">
        <f t="shared" si="25"/>
        <v>0</v>
      </c>
      <c r="Z272" s="69" t="s">
        <v>49</v>
      </c>
      <c r="AA272" s="70" t="s">
        <v>49</v>
      </c>
      <c r="AE272" s="83"/>
      <c r="BB272" s="184" t="s">
        <v>92</v>
      </c>
      <c r="BL272" s="83">
        <f t="shared" si="26"/>
        <v>0</v>
      </c>
      <c r="BM272" s="83">
        <f t="shared" si="27"/>
        <v>0</v>
      </c>
      <c r="BN272" s="83">
        <f t="shared" si="28"/>
        <v>0</v>
      </c>
      <c r="BO272" s="83">
        <f t="shared" si="29"/>
        <v>0</v>
      </c>
    </row>
    <row r="273" spans="1:67" ht="27" customHeight="1" x14ac:dyDescent="0.25">
      <c r="A273" s="64" t="s">
        <v>363</v>
      </c>
      <c r="B273" s="64" t="s">
        <v>364</v>
      </c>
      <c r="C273" s="37">
        <v>4301135186</v>
      </c>
      <c r="D273" s="209">
        <v>4640242180311</v>
      </c>
      <c r="E273" s="209"/>
      <c r="F273" s="63">
        <v>5.5</v>
      </c>
      <c r="G273" s="38">
        <v>1</v>
      </c>
      <c r="H273" s="63">
        <v>5.5</v>
      </c>
      <c r="I273" s="63">
        <v>5.7350000000000003</v>
      </c>
      <c r="J273" s="38">
        <v>84</v>
      </c>
      <c r="K273" s="38" t="s">
        <v>87</v>
      </c>
      <c r="L273" s="39" t="s">
        <v>86</v>
      </c>
      <c r="M273" s="39"/>
      <c r="N273" s="38">
        <v>180</v>
      </c>
      <c r="O273" s="234" t="s">
        <v>365</v>
      </c>
      <c r="P273" s="211"/>
      <c r="Q273" s="211"/>
      <c r="R273" s="211"/>
      <c r="S273" s="212"/>
      <c r="T273" s="40" t="s">
        <v>49</v>
      </c>
      <c r="U273" s="40" t="s">
        <v>49</v>
      </c>
      <c r="V273" s="41" t="s">
        <v>42</v>
      </c>
      <c r="W273" s="59">
        <v>0</v>
      </c>
      <c r="X273" s="56">
        <f t="shared" si="24"/>
        <v>0</v>
      </c>
      <c r="Y273" s="42">
        <f>IFERROR(IF(W273="","",W273*0.0155),"")</f>
        <v>0</v>
      </c>
      <c r="Z273" s="69" t="s">
        <v>49</v>
      </c>
      <c r="AA273" s="70" t="s">
        <v>49</v>
      </c>
      <c r="AE273" s="83"/>
      <c r="BB273" s="185" t="s">
        <v>92</v>
      </c>
      <c r="BL273" s="83">
        <f t="shared" si="26"/>
        <v>0</v>
      </c>
      <c r="BM273" s="83">
        <f t="shared" si="27"/>
        <v>0</v>
      </c>
      <c r="BN273" s="83">
        <f t="shared" si="28"/>
        <v>0</v>
      </c>
      <c r="BO273" s="83">
        <f t="shared" si="29"/>
        <v>0</v>
      </c>
    </row>
    <row r="274" spans="1:67" ht="27" customHeight="1" x14ac:dyDescent="0.25">
      <c r="A274" s="64" t="s">
        <v>366</v>
      </c>
      <c r="B274" s="64" t="s">
        <v>367</v>
      </c>
      <c r="C274" s="37">
        <v>4301135194</v>
      </c>
      <c r="D274" s="209">
        <v>4640242180380</v>
      </c>
      <c r="E274" s="209"/>
      <c r="F274" s="63">
        <v>1.8</v>
      </c>
      <c r="G274" s="38">
        <v>1</v>
      </c>
      <c r="H274" s="63">
        <v>1.8</v>
      </c>
      <c r="I274" s="63">
        <v>1.9119999999999999</v>
      </c>
      <c r="J274" s="38">
        <v>234</v>
      </c>
      <c r="K274" s="38" t="s">
        <v>141</v>
      </c>
      <c r="L274" s="39" t="s">
        <v>86</v>
      </c>
      <c r="M274" s="39"/>
      <c r="N274" s="38">
        <v>180</v>
      </c>
      <c r="O274" s="225" t="s">
        <v>368</v>
      </c>
      <c r="P274" s="211"/>
      <c r="Q274" s="211"/>
      <c r="R274" s="211"/>
      <c r="S274" s="212"/>
      <c r="T274" s="40" t="s">
        <v>49</v>
      </c>
      <c r="U274" s="40" t="s">
        <v>49</v>
      </c>
      <c r="V274" s="41" t="s">
        <v>42</v>
      </c>
      <c r="W274" s="59">
        <v>0</v>
      </c>
      <c r="X274" s="56">
        <f t="shared" si="24"/>
        <v>0</v>
      </c>
      <c r="Y274" s="42">
        <f>IFERROR(IF(W274="","",W274*0.00502),"")</f>
        <v>0</v>
      </c>
      <c r="Z274" s="69" t="s">
        <v>49</v>
      </c>
      <c r="AA274" s="70" t="s">
        <v>49</v>
      </c>
      <c r="AE274" s="83"/>
      <c r="BB274" s="186" t="s">
        <v>92</v>
      </c>
      <c r="BL274" s="83">
        <f t="shared" si="26"/>
        <v>0</v>
      </c>
      <c r="BM274" s="83">
        <f t="shared" si="27"/>
        <v>0</v>
      </c>
      <c r="BN274" s="83">
        <f t="shared" si="28"/>
        <v>0</v>
      </c>
      <c r="BO274" s="83">
        <f t="shared" si="29"/>
        <v>0</v>
      </c>
    </row>
    <row r="275" spans="1:67" ht="27" customHeight="1" x14ac:dyDescent="0.25">
      <c r="A275" s="64" t="s">
        <v>369</v>
      </c>
      <c r="B275" s="64" t="s">
        <v>370</v>
      </c>
      <c r="C275" s="37">
        <v>4301135192</v>
      </c>
      <c r="D275" s="209">
        <v>4640242180380</v>
      </c>
      <c r="E275" s="209"/>
      <c r="F275" s="63">
        <v>3.7</v>
      </c>
      <c r="G275" s="38">
        <v>1</v>
      </c>
      <c r="H275" s="63">
        <v>3.7</v>
      </c>
      <c r="I275" s="63">
        <v>3.8919999999999999</v>
      </c>
      <c r="J275" s="38">
        <v>126</v>
      </c>
      <c r="K275" s="38" t="s">
        <v>93</v>
      </c>
      <c r="L275" s="39" t="s">
        <v>86</v>
      </c>
      <c r="M275" s="39"/>
      <c r="N275" s="38">
        <v>180</v>
      </c>
      <c r="O275" s="226" t="s">
        <v>371</v>
      </c>
      <c r="P275" s="211"/>
      <c r="Q275" s="211"/>
      <c r="R275" s="211"/>
      <c r="S275" s="212"/>
      <c r="T275" s="40" t="s">
        <v>49</v>
      </c>
      <c r="U275" s="40" t="s">
        <v>49</v>
      </c>
      <c r="V275" s="41" t="s">
        <v>42</v>
      </c>
      <c r="W275" s="59">
        <v>0</v>
      </c>
      <c r="X275" s="56">
        <f t="shared" si="24"/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87" t="s">
        <v>92</v>
      </c>
      <c r="BL275" s="83">
        <f t="shared" si="26"/>
        <v>0</v>
      </c>
      <c r="BM275" s="83">
        <f t="shared" si="27"/>
        <v>0</v>
      </c>
      <c r="BN275" s="83">
        <f t="shared" si="28"/>
        <v>0</v>
      </c>
      <c r="BO275" s="83">
        <f t="shared" si="29"/>
        <v>0</v>
      </c>
    </row>
    <row r="276" spans="1:67" ht="27" customHeight="1" x14ac:dyDescent="0.25">
      <c r="A276" s="64" t="s">
        <v>372</v>
      </c>
      <c r="B276" s="64" t="s">
        <v>373</v>
      </c>
      <c r="C276" s="37">
        <v>4301135320</v>
      </c>
      <c r="D276" s="209">
        <v>4640242181592</v>
      </c>
      <c r="E276" s="209"/>
      <c r="F276" s="63">
        <v>3.5</v>
      </c>
      <c r="G276" s="38">
        <v>1</v>
      </c>
      <c r="H276" s="63">
        <v>3.5</v>
      </c>
      <c r="I276" s="63">
        <v>3.6850000000000001</v>
      </c>
      <c r="J276" s="38">
        <v>126</v>
      </c>
      <c r="K276" s="38" t="s">
        <v>93</v>
      </c>
      <c r="L276" s="39" t="s">
        <v>86</v>
      </c>
      <c r="M276" s="39"/>
      <c r="N276" s="38">
        <v>180</v>
      </c>
      <c r="O276" s="227" t="s">
        <v>374</v>
      </c>
      <c r="P276" s="211"/>
      <c r="Q276" s="211"/>
      <c r="R276" s="211"/>
      <c r="S276" s="212"/>
      <c r="T276" s="40" t="s">
        <v>49</v>
      </c>
      <c r="U276" s="40" t="s">
        <v>49</v>
      </c>
      <c r="V276" s="41" t="s">
        <v>42</v>
      </c>
      <c r="W276" s="59">
        <v>0</v>
      </c>
      <c r="X276" s="56">
        <f t="shared" si="24"/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8" t="s">
        <v>92</v>
      </c>
      <c r="BL276" s="83">
        <f t="shared" si="26"/>
        <v>0</v>
      </c>
      <c r="BM276" s="83">
        <f t="shared" si="27"/>
        <v>0</v>
      </c>
      <c r="BN276" s="83">
        <f t="shared" si="28"/>
        <v>0</v>
      </c>
      <c r="BO276" s="83">
        <f t="shared" si="29"/>
        <v>0</v>
      </c>
    </row>
    <row r="277" spans="1:67" ht="27" customHeight="1" x14ac:dyDescent="0.25">
      <c r="A277" s="64" t="s">
        <v>375</v>
      </c>
      <c r="B277" s="64" t="s">
        <v>376</v>
      </c>
      <c r="C277" s="37">
        <v>4301135193</v>
      </c>
      <c r="D277" s="209">
        <v>4640242180403</v>
      </c>
      <c r="E277" s="209"/>
      <c r="F277" s="63">
        <v>3</v>
      </c>
      <c r="G277" s="38">
        <v>1</v>
      </c>
      <c r="H277" s="63">
        <v>3</v>
      </c>
      <c r="I277" s="63">
        <v>3.1920000000000002</v>
      </c>
      <c r="J277" s="38">
        <v>126</v>
      </c>
      <c r="K277" s="38" t="s">
        <v>93</v>
      </c>
      <c r="L277" s="39" t="s">
        <v>86</v>
      </c>
      <c r="M277" s="39"/>
      <c r="N277" s="38">
        <v>180</v>
      </c>
      <c r="O277" s="228" t="s">
        <v>377</v>
      </c>
      <c r="P277" s="211"/>
      <c r="Q277" s="211"/>
      <c r="R277" s="211"/>
      <c r="S277" s="212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si="24"/>
        <v>0</v>
      </c>
      <c r="Y277" s="42">
        <f>IFERROR(IF(W277="","",W277*0.00936),"")</f>
        <v>0</v>
      </c>
      <c r="Z277" s="69" t="s">
        <v>49</v>
      </c>
      <c r="AA277" s="70" t="s">
        <v>49</v>
      </c>
      <c r="AE277" s="83"/>
      <c r="BB277" s="189" t="s">
        <v>92</v>
      </c>
      <c r="BL277" s="83">
        <f t="shared" si="26"/>
        <v>0</v>
      </c>
      <c r="BM277" s="83">
        <f t="shared" si="27"/>
        <v>0</v>
      </c>
      <c r="BN277" s="83">
        <f t="shared" si="28"/>
        <v>0</v>
      </c>
      <c r="BO277" s="83">
        <f t="shared" si="29"/>
        <v>0</v>
      </c>
    </row>
    <row r="278" spans="1:67" ht="27" customHeight="1" x14ac:dyDescent="0.25">
      <c r="A278" s="64" t="s">
        <v>378</v>
      </c>
      <c r="B278" s="64" t="s">
        <v>379</v>
      </c>
      <c r="C278" s="37">
        <v>4301135304</v>
      </c>
      <c r="D278" s="209">
        <v>4640242181240</v>
      </c>
      <c r="E278" s="209"/>
      <c r="F278" s="63">
        <v>0.3</v>
      </c>
      <c r="G278" s="38">
        <v>9</v>
      </c>
      <c r="H278" s="63">
        <v>2.7</v>
      </c>
      <c r="I278" s="63">
        <v>2.88</v>
      </c>
      <c r="J278" s="38">
        <v>126</v>
      </c>
      <c r="K278" s="38" t="s">
        <v>93</v>
      </c>
      <c r="L278" s="39" t="s">
        <v>86</v>
      </c>
      <c r="M278" s="39"/>
      <c r="N278" s="38">
        <v>180</v>
      </c>
      <c r="O278" s="229" t="s">
        <v>380</v>
      </c>
      <c r="P278" s="211"/>
      <c r="Q278" s="211"/>
      <c r="R278" s="211"/>
      <c r="S278" s="212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90" t="s">
        <v>92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381</v>
      </c>
      <c r="B279" s="64" t="s">
        <v>382</v>
      </c>
      <c r="C279" s="37">
        <v>4301135310</v>
      </c>
      <c r="D279" s="209">
        <v>4640242181318</v>
      </c>
      <c r="E279" s="209"/>
      <c r="F279" s="63">
        <v>0.3</v>
      </c>
      <c r="G279" s="38">
        <v>9</v>
      </c>
      <c r="H279" s="63">
        <v>2.7</v>
      </c>
      <c r="I279" s="63">
        <v>2.988</v>
      </c>
      <c r="J279" s="38">
        <v>126</v>
      </c>
      <c r="K279" s="38" t="s">
        <v>93</v>
      </c>
      <c r="L279" s="39" t="s">
        <v>86</v>
      </c>
      <c r="M279" s="39"/>
      <c r="N279" s="38">
        <v>180</v>
      </c>
      <c r="O279" s="220" t="s">
        <v>383</v>
      </c>
      <c r="P279" s="211"/>
      <c r="Q279" s="211"/>
      <c r="R279" s="211"/>
      <c r="S279" s="212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>IFERROR(IF(W279="","",W279*0.00936),"")</f>
        <v>0</v>
      </c>
      <c r="Z279" s="69" t="s">
        <v>49</v>
      </c>
      <c r="AA279" s="70" t="s">
        <v>49</v>
      </c>
      <c r="AE279" s="83"/>
      <c r="BB279" s="191" t="s">
        <v>92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384</v>
      </c>
      <c r="B280" s="64" t="s">
        <v>385</v>
      </c>
      <c r="C280" s="37">
        <v>4301135306</v>
      </c>
      <c r="D280" s="209">
        <v>4640242181578</v>
      </c>
      <c r="E280" s="209"/>
      <c r="F280" s="63">
        <v>0.3</v>
      </c>
      <c r="G280" s="38">
        <v>9</v>
      </c>
      <c r="H280" s="63">
        <v>2.7</v>
      </c>
      <c r="I280" s="63">
        <v>2.8450000000000002</v>
      </c>
      <c r="J280" s="38">
        <v>234</v>
      </c>
      <c r="K280" s="38" t="s">
        <v>141</v>
      </c>
      <c r="L280" s="39" t="s">
        <v>86</v>
      </c>
      <c r="M280" s="39"/>
      <c r="N280" s="38">
        <v>180</v>
      </c>
      <c r="O280" s="221" t="s">
        <v>386</v>
      </c>
      <c r="P280" s="211"/>
      <c r="Q280" s="211"/>
      <c r="R280" s="211"/>
      <c r="S280" s="212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>IFERROR(IF(W280="","",W280*0.00502),"")</f>
        <v>0</v>
      </c>
      <c r="Z280" s="69" t="s">
        <v>49</v>
      </c>
      <c r="AA280" s="70" t="s">
        <v>49</v>
      </c>
      <c r="AE280" s="83"/>
      <c r="BB280" s="192" t="s">
        <v>92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27" customHeight="1" x14ac:dyDescent="0.25">
      <c r="A281" s="64" t="s">
        <v>387</v>
      </c>
      <c r="B281" s="64" t="s">
        <v>388</v>
      </c>
      <c r="C281" s="37">
        <v>4301135305</v>
      </c>
      <c r="D281" s="209">
        <v>4640242181394</v>
      </c>
      <c r="E281" s="209"/>
      <c r="F281" s="63">
        <v>0.3</v>
      </c>
      <c r="G281" s="38">
        <v>9</v>
      </c>
      <c r="H281" s="63">
        <v>2.7</v>
      </c>
      <c r="I281" s="63">
        <v>2.8450000000000002</v>
      </c>
      <c r="J281" s="38">
        <v>234</v>
      </c>
      <c r="K281" s="38" t="s">
        <v>141</v>
      </c>
      <c r="L281" s="39" t="s">
        <v>86</v>
      </c>
      <c r="M281" s="39"/>
      <c r="N281" s="38">
        <v>180</v>
      </c>
      <c r="O281" s="222" t="s">
        <v>389</v>
      </c>
      <c r="P281" s="211"/>
      <c r="Q281" s="211"/>
      <c r="R281" s="211"/>
      <c r="S281" s="212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>IFERROR(IF(W281="","",W281*0.00502),"")</f>
        <v>0</v>
      </c>
      <c r="Z281" s="69" t="s">
        <v>49</v>
      </c>
      <c r="AA281" s="70" t="s">
        <v>49</v>
      </c>
      <c r="AE281" s="83"/>
      <c r="BB281" s="193" t="s">
        <v>92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27" customHeight="1" x14ac:dyDescent="0.25">
      <c r="A282" s="64" t="s">
        <v>390</v>
      </c>
      <c r="B282" s="64" t="s">
        <v>391</v>
      </c>
      <c r="C282" s="37">
        <v>4301135309</v>
      </c>
      <c r="D282" s="209">
        <v>4640242181332</v>
      </c>
      <c r="E282" s="209"/>
      <c r="F282" s="63">
        <v>0.3</v>
      </c>
      <c r="G282" s="38">
        <v>9</v>
      </c>
      <c r="H282" s="63">
        <v>2.7</v>
      </c>
      <c r="I282" s="63">
        <v>2.9079999999999999</v>
      </c>
      <c r="J282" s="38">
        <v>234</v>
      </c>
      <c r="K282" s="38" t="s">
        <v>141</v>
      </c>
      <c r="L282" s="39" t="s">
        <v>86</v>
      </c>
      <c r="M282" s="39"/>
      <c r="N282" s="38">
        <v>180</v>
      </c>
      <c r="O282" s="223" t="s">
        <v>392</v>
      </c>
      <c r="P282" s="211"/>
      <c r="Q282" s="211"/>
      <c r="R282" s="211"/>
      <c r="S282" s="212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>IFERROR(IF(W282="","",W282*0.00502),"")</f>
        <v>0</v>
      </c>
      <c r="Z282" s="69" t="s">
        <v>49</v>
      </c>
      <c r="AA282" s="70" t="s">
        <v>49</v>
      </c>
      <c r="AE282" s="83"/>
      <c r="BB282" s="194" t="s">
        <v>92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27" customHeight="1" x14ac:dyDescent="0.25">
      <c r="A283" s="64" t="s">
        <v>393</v>
      </c>
      <c r="B283" s="64" t="s">
        <v>394</v>
      </c>
      <c r="C283" s="37">
        <v>4301135308</v>
      </c>
      <c r="D283" s="209">
        <v>4640242181349</v>
      </c>
      <c r="E283" s="209"/>
      <c r="F283" s="63">
        <v>0.3</v>
      </c>
      <c r="G283" s="38">
        <v>9</v>
      </c>
      <c r="H283" s="63">
        <v>2.7</v>
      </c>
      <c r="I283" s="63">
        <v>2.9079999999999999</v>
      </c>
      <c r="J283" s="38">
        <v>234</v>
      </c>
      <c r="K283" s="38" t="s">
        <v>141</v>
      </c>
      <c r="L283" s="39" t="s">
        <v>86</v>
      </c>
      <c r="M283" s="39"/>
      <c r="N283" s="38">
        <v>180</v>
      </c>
      <c r="O283" s="224" t="s">
        <v>395</v>
      </c>
      <c r="P283" s="211"/>
      <c r="Q283" s="211"/>
      <c r="R283" s="211"/>
      <c r="S283" s="212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>IFERROR(IF(W283="","",W283*0.00502),"")</f>
        <v>0</v>
      </c>
      <c r="Z283" s="69" t="s">
        <v>49</v>
      </c>
      <c r="AA283" s="70" t="s">
        <v>49</v>
      </c>
      <c r="AE283" s="83"/>
      <c r="BB283" s="195" t="s">
        <v>92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396</v>
      </c>
      <c r="B284" s="64" t="s">
        <v>397</v>
      </c>
      <c r="C284" s="37">
        <v>4301135307</v>
      </c>
      <c r="D284" s="209">
        <v>4640242181370</v>
      </c>
      <c r="E284" s="209"/>
      <c r="F284" s="63">
        <v>0.3</v>
      </c>
      <c r="G284" s="38">
        <v>9</v>
      </c>
      <c r="H284" s="63">
        <v>2.7</v>
      </c>
      <c r="I284" s="63">
        <v>2.9079999999999999</v>
      </c>
      <c r="J284" s="38">
        <v>234</v>
      </c>
      <c r="K284" s="38" t="s">
        <v>141</v>
      </c>
      <c r="L284" s="39" t="s">
        <v>86</v>
      </c>
      <c r="M284" s="39"/>
      <c r="N284" s="38">
        <v>180</v>
      </c>
      <c r="O284" s="210" t="s">
        <v>398</v>
      </c>
      <c r="P284" s="211"/>
      <c r="Q284" s="211"/>
      <c r="R284" s="211"/>
      <c r="S284" s="212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83"/>
      <c r="BB284" s="196" t="s">
        <v>92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399</v>
      </c>
      <c r="B285" s="64" t="s">
        <v>400</v>
      </c>
      <c r="C285" s="37">
        <v>4301135318</v>
      </c>
      <c r="D285" s="209">
        <v>4607111037480</v>
      </c>
      <c r="E285" s="209"/>
      <c r="F285" s="63">
        <v>1</v>
      </c>
      <c r="G285" s="38">
        <v>4</v>
      </c>
      <c r="H285" s="63">
        <v>4</v>
      </c>
      <c r="I285" s="63">
        <v>4.2724000000000002</v>
      </c>
      <c r="J285" s="38">
        <v>84</v>
      </c>
      <c r="K285" s="38" t="s">
        <v>87</v>
      </c>
      <c r="L285" s="39" t="s">
        <v>86</v>
      </c>
      <c r="M285" s="39"/>
      <c r="N285" s="38">
        <v>180</v>
      </c>
      <c r="O285" s="213" t="s">
        <v>401</v>
      </c>
      <c r="P285" s="211"/>
      <c r="Q285" s="211"/>
      <c r="R285" s="211"/>
      <c r="S285" s="212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IFERROR(IF(W285="","",W285*0.0155),"")</f>
        <v>0</v>
      </c>
      <c r="Z285" s="69" t="s">
        <v>49</v>
      </c>
      <c r="AA285" s="70" t="s">
        <v>49</v>
      </c>
      <c r="AE285" s="83"/>
      <c r="BB285" s="197" t="s">
        <v>92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402</v>
      </c>
      <c r="B286" s="64" t="s">
        <v>403</v>
      </c>
      <c r="C286" s="37">
        <v>4301135319</v>
      </c>
      <c r="D286" s="209">
        <v>4607111037473</v>
      </c>
      <c r="E286" s="209"/>
      <c r="F286" s="63">
        <v>1</v>
      </c>
      <c r="G286" s="38">
        <v>4</v>
      </c>
      <c r="H286" s="63">
        <v>4</v>
      </c>
      <c r="I286" s="63">
        <v>4.2300000000000004</v>
      </c>
      <c r="J286" s="38">
        <v>84</v>
      </c>
      <c r="K286" s="38" t="s">
        <v>87</v>
      </c>
      <c r="L286" s="39" t="s">
        <v>86</v>
      </c>
      <c r="M286" s="39"/>
      <c r="N286" s="38">
        <v>180</v>
      </c>
      <c r="O286" s="214" t="s">
        <v>404</v>
      </c>
      <c r="P286" s="211"/>
      <c r="Q286" s="211"/>
      <c r="R286" s="211"/>
      <c r="S286" s="212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IFERROR(IF(W286="","",W286*0.0155),"")</f>
        <v>0</v>
      </c>
      <c r="Z286" s="69" t="s">
        <v>49</v>
      </c>
      <c r="AA286" s="70" t="s">
        <v>49</v>
      </c>
      <c r="AE286" s="83"/>
      <c r="BB286" s="198" t="s">
        <v>92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405</v>
      </c>
      <c r="B287" s="64" t="s">
        <v>406</v>
      </c>
      <c r="C287" s="37">
        <v>4301135198</v>
      </c>
      <c r="D287" s="209">
        <v>4640242180663</v>
      </c>
      <c r="E287" s="209"/>
      <c r="F287" s="63">
        <v>0.9</v>
      </c>
      <c r="G287" s="38">
        <v>4</v>
      </c>
      <c r="H287" s="63">
        <v>3.6</v>
      </c>
      <c r="I287" s="63">
        <v>3.83</v>
      </c>
      <c r="J287" s="38">
        <v>84</v>
      </c>
      <c r="K287" s="38" t="s">
        <v>87</v>
      </c>
      <c r="L287" s="39" t="s">
        <v>86</v>
      </c>
      <c r="M287" s="39"/>
      <c r="N287" s="38">
        <v>180</v>
      </c>
      <c r="O287" s="215" t="s">
        <v>407</v>
      </c>
      <c r="P287" s="211"/>
      <c r="Q287" s="211"/>
      <c r="R287" s="211"/>
      <c r="S287" s="212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IFERROR(IF(W287="","",W287*0.0155),"")</f>
        <v>0</v>
      </c>
      <c r="Z287" s="69" t="s">
        <v>49</v>
      </c>
      <c r="AA287" s="70" t="s">
        <v>49</v>
      </c>
      <c r="AE287" s="83"/>
      <c r="BB287" s="199" t="s">
        <v>92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x14ac:dyDescent="0.2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  <c r="K288" s="206"/>
      <c r="L288" s="206"/>
      <c r="M288" s="206"/>
      <c r="N288" s="219"/>
      <c r="O288" s="216" t="s">
        <v>43</v>
      </c>
      <c r="P288" s="217"/>
      <c r="Q288" s="217"/>
      <c r="R288" s="217"/>
      <c r="S288" s="217"/>
      <c r="T288" s="217"/>
      <c r="U288" s="218"/>
      <c r="V288" s="43" t="s">
        <v>42</v>
      </c>
      <c r="W288" s="44">
        <f>IFERROR(SUM(W267:W287),"0")</f>
        <v>0</v>
      </c>
      <c r="X288" s="44">
        <f>IFERROR(SUM(X267:X287),"0")</f>
        <v>0</v>
      </c>
      <c r="Y288" s="44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</v>
      </c>
      <c r="Z288" s="68"/>
      <c r="AA288" s="68"/>
    </row>
    <row r="289" spans="1:36" x14ac:dyDescent="0.2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  <c r="K289" s="206"/>
      <c r="L289" s="206"/>
      <c r="M289" s="206"/>
      <c r="N289" s="219"/>
      <c r="O289" s="216" t="s">
        <v>43</v>
      </c>
      <c r="P289" s="217"/>
      <c r="Q289" s="217"/>
      <c r="R289" s="217"/>
      <c r="S289" s="217"/>
      <c r="T289" s="217"/>
      <c r="U289" s="218"/>
      <c r="V289" s="43" t="s">
        <v>0</v>
      </c>
      <c r="W289" s="44">
        <f>IFERROR(SUMPRODUCT(W267:W287*H267:H287),"0")</f>
        <v>0</v>
      </c>
      <c r="X289" s="44">
        <f>IFERROR(SUMPRODUCT(X267:X287*H267:H287),"0")</f>
        <v>0</v>
      </c>
      <c r="Y289" s="43"/>
      <c r="Z289" s="68"/>
      <c r="AA289" s="68"/>
    </row>
    <row r="290" spans="1:36" ht="15" customHeight="1" x14ac:dyDescent="0.2">
      <c r="A290" s="206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  <c r="L290" s="206"/>
      <c r="M290" s="206"/>
      <c r="N290" s="207"/>
      <c r="O290" s="203" t="s">
        <v>36</v>
      </c>
      <c r="P290" s="204"/>
      <c r="Q290" s="204"/>
      <c r="R290" s="204"/>
      <c r="S290" s="204"/>
      <c r="T290" s="204"/>
      <c r="U290" s="205"/>
      <c r="V290" s="43" t="s">
        <v>0</v>
      </c>
      <c r="W290" s="44">
        <f>IFERROR(W24+W33+W41+W51+W61+W67+W72+W78+W88+W95+W104+W110+W116+W124+W129+W135+W140+W146+W151+W159+W164+W171+W176+W181+W186+W192+W199+W209+W217+W222+W228+W234+W240+W248+W253+W258+W265+W289,"0")</f>
        <v>0</v>
      </c>
      <c r="X290" s="44">
        <f>IFERROR(X24+X33+X41+X51+X61+X67+X72+X78+X88+X95+X104+X110+X116+X124+X129+X135+X140+X146+X151+X159+X164+X171+X176+X181+X186+X192+X199+X209+X217+X222+X228+X234+X240+X248+X253+X258+X265+X289,"0")</f>
        <v>0</v>
      </c>
      <c r="Y290" s="43"/>
      <c r="Z290" s="68"/>
      <c r="AA290" s="68"/>
    </row>
    <row r="291" spans="1:36" x14ac:dyDescent="0.2">
      <c r="A291" s="206"/>
      <c r="B291" s="206"/>
      <c r="C291" s="206"/>
      <c r="D291" s="206"/>
      <c r="E291" s="206"/>
      <c r="F291" s="206"/>
      <c r="G291" s="206"/>
      <c r="H291" s="206"/>
      <c r="I291" s="206"/>
      <c r="J291" s="206"/>
      <c r="K291" s="206"/>
      <c r="L291" s="206"/>
      <c r="M291" s="206"/>
      <c r="N291" s="207"/>
      <c r="O291" s="203" t="s">
        <v>37</v>
      </c>
      <c r="P291" s="204"/>
      <c r="Q291" s="204"/>
      <c r="R291" s="204"/>
      <c r="S291" s="204"/>
      <c r="T291" s="204"/>
      <c r="U291" s="205"/>
      <c r="V291" s="43" t="s">
        <v>0</v>
      </c>
      <c r="W291" s="44">
        <f>IFERROR(SUM(BL22:BL287),"0")</f>
        <v>0</v>
      </c>
      <c r="X291" s="44">
        <f>IFERROR(SUM(BM22:BM287),"0")</f>
        <v>0</v>
      </c>
      <c r="Y291" s="43"/>
      <c r="Z291" s="68"/>
      <c r="AA291" s="68"/>
    </row>
    <row r="292" spans="1:36" x14ac:dyDescent="0.2">
      <c r="A292" s="206"/>
      <c r="B292" s="206"/>
      <c r="C292" s="206"/>
      <c r="D292" s="206"/>
      <c r="E292" s="206"/>
      <c r="F292" s="206"/>
      <c r="G292" s="206"/>
      <c r="H292" s="206"/>
      <c r="I292" s="206"/>
      <c r="J292" s="206"/>
      <c r="K292" s="206"/>
      <c r="L292" s="206"/>
      <c r="M292" s="206"/>
      <c r="N292" s="207"/>
      <c r="O292" s="203" t="s">
        <v>38</v>
      </c>
      <c r="P292" s="204"/>
      <c r="Q292" s="204"/>
      <c r="R292" s="204"/>
      <c r="S292" s="204"/>
      <c r="T292" s="204"/>
      <c r="U292" s="205"/>
      <c r="V292" s="43" t="s">
        <v>23</v>
      </c>
      <c r="W292" s="45">
        <f>ROUNDUP(SUM(BN22:BN287),0)</f>
        <v>0</v>
      </c>
      <c r="X292" s="45">
        <f>ROUNDUP(SUM(BO22:BO287),0)</f>
        <v>0</v>
      </c>
      <c r="Y292" s="43"/>
      <c r="Z292" s="68"/>
      <c r="AA292" s="68"/>
    </row>
    <row r="293" spans="1:36" x14ac:dyDescent="0.2">
      <c r="A293" s="206"/>
      <c r="B293" s="206"/>
      <c r="C293" s="206"/>
      <c r="D293" s="206"/>
      <c r="E293" s="206"/>
      <c r="F293" s="206"/>
      <c r="G293" s="206"/>
      <c r="H293" s="206"/>
      <c r="I293" s="206"/>
      <c r="J293" s="206"/>
      <c r="K293" s="206"/>
      <c r="L293" s="206"/>
      <c r="M293" s="206"/>
      <c r="N293" s="207"/>
      <c r="O293" s="203" t="s">
        <v>39</v>
      </c>
      <c r="P293" s="204"/>
      <c r="Q293" s="204"/>
      <c r="R293" s="204"/>
      <c r="S293" s="204"/>
      <c r="T293" s="204"/>
      <c r="U293" s="205"/>
      <c r="V293" s="43" t="s">
        <v>0</v>
      </c>
      <c r="W293" s="44">
        <f>GrossWeightTotal+PalletQtyTotal*25</f>
        <v>0</v>
      </c>
      <c r="X293" s="44">
        <f>GrossWeightTotalR+PalletQtyTotalR*25</f>
        <v>0</v>
      </c>
      <c r="Y293" s="43"/>
      <c r="Z293" s="68"/>
      <c r="AA293" s="68"/>
    </row>
    <row r="294" spans="1:36" x14ac:dyDescent="0.2">
      <c r="A294" s="206"/>
      <c r="B294" s="206"/>
      <c r="C294" s="206"/>
      <c r="D294" s="206"/>
      <c r="E294" s="206"/>
      <c r="F294" s="206"/>
      <c r="G294" s="206"/>
      <c r="H294" s="206"/>
      <c r="I294" s="206"/>
      <c r="J294" s="206"/>
      <c r="K294" s="206"/>
      <c r="L294" s="206"/>
      <c r="M294" s="206"/>
      <c r="N294" s="207"/>
      <c r="O294" s="203" t="s">
        <v>40</v>
      </c>
      <c r="P294" s="204"/>
      <c r="Q294" s="204"/>
      <c r="R294" s="204"/>
      <c r="S294" s="204"/>
      <c r="T294" s="204"/>
      <c r="U294" s="205"/>
      <c r="V294" s="43" t="s">
        <v>23</v>
      </c>
      <c r="W294" s="44">
        <f>IFERROR(W23+W32+W40+W50+W60+W66+W71+W77+W87+W94+W103+W109+W115+W123+W128+W134+W139+W145+W150+W158+W163+W170+W175+W180+W185+W191+W198+W208+W216+W221+W227+W233+W239+W247+W252+W257+W264+W288,"0")</f>
        <v>0</v>
      </c>
      <c r="X294" s="44">
        <f>IFERROR(X23+X32+X40+X50+X60+X66+X71+X77+X87+X94+X103+X109+X115+X123+X128+X134+X139+X145+X150+X158+X163+X170+X175+X180+X185+X191+X198+X208+X216+X221+X227+X233+X239+X247+X252+X257+X264+X288,"0")</f>
        <v>0</v>
      </c>
      <c r="Y294" s="43"/>
      <c r="Z294" s="68"/>
      <c r="AA294" s="68"/>
    </row>
    <row r="295" spans="1:36" ht="14.25" x14ac:dyDescent="0.2">
      <c r="A295" s="206"/>
      <c r="B295" s="206"/>
      <c r="C295" s="206"/>
      <c r="D295" s="206"/>
      <c r="E295" s="206"/>
      <c r="F295" s="206"/>
      <c r="G295" s="206"/>
      <c r="H295" s="206"/>
      <c r="I295" s="206"/>
      <c r="J295" s="206"/>
      <c r="K295" s="206"/>
      <c r="L295" s="206"/>
      <c r="M295" s="206"/>
      <c r="N295" s="207"/>
      <c r="O295" s="203" t="s">
        <v>41</v>
      </c>
      <c r="P295" s="204"/>
      <c r="Q295" s="204"/>
      <c r="R295" s="204"/>
      <c r="S295" s="204"/>
      <c r="T295" s="204"/>
      <c r="U295" s="205"/>
      <c r="V295" s="46" t="s">
        <v>55</v>
      </c>
      <c r="W295" s="43"/>
      <c r="X295" s="43"/>
      <c r="Y295" s="43">
        <f>IFERROR(Y23+Y32+Y40+Y50+Y60+Y66+Y71+Y77+Y87+Y94+Y103+Y109+Y115+Y123+Y128+Y134+Y139+Y145+Y150+Y158+Y163+Y170+Y175+Y180+Y185+Y191+Y198+Y208+Y216+Y221+Y227+Y233+Y239+Y247+Y252+Y257+Y264+Y288,"0")</f>
        <v>0</v>
      </c>
      <c r="Z295" s="68"/>
      <c r="AA295" s="68"/>
    </row>
    <row r="296" spans="1:36" ht="13.5" thickBot="1" x14ac:dyDescent="0.25"/>
    <row r="297" spans="1:36" ht="27" thickTop="1" thickBot="1" x14ac:dyDescent="0.25">
      <c r="A297" s="47" t="s">
        <v>9</v>
      </c>
      <c r="B297" s="82" t="s">
        <v>82</v>
      </c>
      <c r="C297" s="200" t="s">
        <v>48</v>
      </c>
      <c r="D297" s="200" t="s">
        <v>48</v>
      </c>
      <c r="E297" s="200" t="s">
        <v>48</v>
      </c>
      <c r="F297" s="200" t="s">
        <v>48</v>
      </c>
      <c r="G297" s="200" t="s">
        <v>48</v>
      </c>
      <c r="H297" s="200" t="s">
        <v>48</v>
      </c>
      <c r="I297" s="200" t="s">
        <v>48</v>
      </c>
      <c r="J297" s="200" t="s">
        <v>48</v>
      </c>
      <c r="K297" s="200" t="s">
        <v>48</v>
      </c>
      <c r="L297" s="200" t="s">
        <v>48</v>
      </c>
      <c r="M297" s="208"/>
      <c r="N297" s="200" t="s">
        <v>48</v>
      </c>
      <c r="O297" s="200" t="s">
        <v>48</v>
      </c>
      <c r="P297" s="200" t="s">
        <v>48</v>
      </c>
      <c r="Q297" s="200" t="s">
        <v>48</v>
      </c>
      <c r="R297" s="200" t="s">
        <v>48</v>
      </c>
      <c r="S297" s="200" t="s">
        <v>48</v>
      </c>
      <c r="T297" s="200" t="s">
        <v>221</v>
      </c>
      <c r="U297" s="200" t="s">
        <v>221</v>
      </c>
      <c r="V297" s="200" t="s">
        <v>221</v>
      </c>
      <c r="W297" s="200" t="s">
        <v>246</v>
      </c>
      <c r="X297" s="200" t="s">
        <v>246</v>
      </c>
      <c r="Y297" s="200" t="s">
        <v>246</v>
      </c>
      <c r="Z297" s="200" t="s">
        <v>246</v>
      </c>
      <c r="AA297" s="200" t="s">
        <v>263</v>
      </c>
      <c r="AB297" s="200" t="s">
        <v>263</v>
      </c>
      <c r="AC297" s="200" t="s">
        <v>263</v>
      </c>
      <c r="AD297" s="200" t="s">
        <v>263</v>
      </c>
      <c r="AE297" s="200" t="s">
        <v>263</v>
      </c>
      <c r="AF297" s="200" t="s">
        <v>263</v>
      </c>
      <c r="AG297" s="200" t="s">
        <v>305</v>
      </c>
      <c r="AH297" s="200" t="s">
        <v>305</v>
      </c>
      <c r="AI297" s="200" t="s">
        <v>316</v>
      </c>
      <c r="AJ297" s="200" t="s">
        <v>316</v>
      </c>
    </row>
    <row r="298" spans="1:36" ht="14.25" customHeight="1" thickTop="1" x14ac:dyDescent="0.2">
      <c r="A298" s="201" t="s">
        <v>10</v>
      </c>
      <c r="B298" s="200" t="s">
        <v>82</v>
      </c>
      <c r="C298" s="200" t="s">
        <v>88</v>
      </c>
      <c r="D298" s="200" t="s">
        <v>100</v>
      </c>
      <c r="E298" s="200" t="s">
        <v>110</v>
      </c>
      <c r="F298" s="200" t="s">
        <v>125</v>
      </c>
      <c r="G298" s="200" t="s">
        <v>138</v>
      </c>
      <c r="H298" s="200" t="s">
        <v>144</v>
      </c>
      <c r="I298" s="200" t="s">
        <v>148</v>
      </c>
      <c r="J298" s="200" t="s">
        <v>154</v>
      </c>
      <c r="K298" s="200" t="s">
        <v>167</v>
      </c>
      <c r="L298" s="200" t="s">
        <v>174</v>
      </c>
      <c r="M298" s="1"/>
      <c r="N298" s="200" t="s">
        <v>185</v>
      </c>
      <c r="O298" s="200" t="s">
        <v>190</v>
      </c>
      <c r="P298" s="200" t="s">
        <v>197</v>
      </c>
      <c r="Q298" s="200" t="s">
        <v>207</v>
      </c>
      <c r="R298" s="200" t="s">
        <v>210</v>
      </c>
      <c r="S298" s="200" t="s">
        <v>218</v>
      </c>
      <c r="T298" s="200" t="s">
        <v>222</v>
      </c>
      <c r="U298" s="200" t="s">
        <v>226</v>
      </c>
      <c r="V298" s="200" t="s">
        <v>229</v>
      </c>
      <c r="W298" s="200" t="s">
        <v>247</v>
      </c>
      <c r="X298" s="200" t="s">
        <v>252</v>
      </c>
      <c r="Y298" s="200" t="s">
        <v>246</v>
      </c>
      <c r="Z298" s="200" t="s">
        <v>260</v>
      </c>
      <c r="AA298" s="200" t="s">
        <v>264</v>
      </c>
      <c r="AB298" s="200" t="s">
        <v>267</v>
      </c>
      <c r="AC298" s="200" t="s">
        <v>274</v>
      </c>
      <c r="AD298" s="200" t="s">
        <v>287</v>
      </c>
      <c r="AE298" s="200" t="s">
        <v>296</v>
      </c>
      <c r="AF298" s="200" t="s">
        <v>299</v>
      </c>
      <c r="AG298" s="200" t="s">
        <v>306</v>
      </c>
      <c r="AH298" s="200" t="s">
        <v>310</v>
      </c>
      <c r="AI298" s="200" t="s">
        <v>316</v>
      </c>
      <c r="AJ298" s="200" t="s">
        <v>326</v>
      </c>
    </row>
    <row r="299" spans="1:36" ht="13.5" thickBot="1" x14ac:dyDescent="0.25">
      <c r="A299" s="202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1"/>
      <c r="N299" s="200"/>
      <c r="O299" s="200"/>
      <c r="P299" s="200"/>
      <c r="Q299" s="200"/>
      <c r="R299" s="200"/>
      <c r="S299" s="200"/>
      <c r="T299" s="200"/>
      <c r="U299" s="200"/>
      <c r="V299" s="200"/>
      <c r="W299" s="200"/>
      <c r="X299" s="200"/>
      <c r="Y299" s="200"/>
      <c r="Z299" s="200"/>
      <c r="AA299" s="200"/>
      <c r="AB299" s="200"/>
      <c r="AC299" s="200"/>
      <c r="AD299" s="200"/>
      <c r="AE299" s="200"/>
      <c r="AF299" s="200"/>
      <c r="AG299" s="200"/>
      <c r="AH299" s="200"/>
      <c r="AI299" s="200"/>
      <c r="AJ299" s="200"/>
    </row>
    <row r="300" spans="1:36" ht="18" thickTop="1" thickBot="1" x14ac:dyDescent="0.25">
      <c r="A300" s="47" t="s">
        <v>13</v>
      </c>
      <c r="B300" s="53">
        <f>IFERROR(W22*H22,"0")</f>
        <v>0</v>
      </c>
      <c r="C300" s="53">
        <f>IFERROR(W28*H28,"0")+IFERROR(W29*H29,"0")+IFERROR(W30*H30,"0")+IFERROR(W31*H31,"0")</f>
        <v>0</v>
      </c>
      <c r="D300" s="53">
        <f>IFERROR(W36*H36,"0")+IFERROR(W37*H37,"0")+IFERROR(W38*H38,"0")+IFERROR(W39*H39,"0")</f>
        <v>0</v>
      </c>
      <c r="E300" s="53">
        <f>IFERROR(W44*H44,"0")+IFERROR(W45*H45,"0")+IFERROR(W46*H46,"0")+IFERROR(W47*H47,"0")+IFERROR(W48*H48,"0")+IFERROR(W49*H49,"0")</f>
        <v>0</v>
      </c>
      <c r="F300" s="53">
        <f>IFERROR(W54*H54,"0")+IFERROR(W55*H55,"0")+IFERROR(W56*H56,"0")+IFERROR(W57*H57,"0")+IFERROR(W58*H58,"0")+IFERROR(W59*H59,"0")</f>
        <v>0</v>
      </c>
      <c r="G300" s="53">
        <f>IFERROR(W64*H64,"0")+IFERROR(W65*H65,"0")</f>
        <v>0</v>
      </c>
      <c r="H300" s="53">
        <f>IFERROR(W70*H70,"0")</f>
        <v>0</v>
      </c>
      <c r="I300" s="53">
        <f>IFERROR(W75*H75,"0")+IFERROR(W76*H76,"0")</f>
        <v>0</v>
      </c>
      <c r="J300" s="53">
        <f>IFERROR(W81*H81,"0")+IFERROR(W82*H82,"0")+IFERROR(W83*H83,"0")+IFERROR(W84*H84,"0")+IFERROR(W85*H85,"0")+IFERROR(W86*H86,"0")</f>
        <v>0</v>
      </c>
      <c r="K300" s="53">
        <f>IFERROR(W91*H91,"0")+IFERROR(W92*H92,"0")+IFERROR(W93*H93,"0")</f>
        <v>0</v>
      </c>
      <c r="L300" s="53">
        <f>IFERROR(W98*H98,"0")+IFERROR(W99*H99,"0")+IFERROR(W100*H100,"0")+IFERROR(W101*H101,"0")+IFERROR(W102*H102,"0")</f>
        <v>0</v>
      </c>
      <c r="M300" s="1"/>
      <c r="N300" s="53">
        <f>IFERROR(W107*H107,"0")+IFERROR(W108*H108,"0")</f>
        <v>0</v>
      </c>
      <c r="O300" s="53">
        <f>IFERROR(W113*H113,"0")+IFERROR(W114*H114,"0")</f>
        <v>0</v>
      </c>
      <c r="P300" s="53">
        <f>IFERROR(W119*H119,"0")+IFERROR(W120*H120,"0")+IFERROR(W121*H121,"0")+IFERROR(W122*H122,"0")</f>
        <v>0</v>
      </c>
      <c r="Q300" s="53">
        <f>IFERROR(W127*H127,"0")</f>
        <v>0</v>
      </c>
      <c r="R300" s="53">
        <f>IFERROR(W132*H132,"0")+IFERROR(W133*H133,"0")</f>
        <v>0</v>
      </c>
      <c r="S300" s="53">
        <f>IFERROR(W138*H138,"0")</f>
        <v>0</v>
      </c>
      <c r="T300" s="53">
        <f>IFERROR(W144*H144,"0")</f>
        <v>0</v>
      </c>
      <c r="U300" s="53">
        <f>IFERROR(W149*H149,"0")</f>
        <v>0</v>
      </c>
      <c r="V300" s="53">
        <f>IFERROR(W154*H154,"0")+IFERROR(W155*H155,"0")+IFERROR(W156*H156,"0")+IFERROR(W157*H157,"0")+IFERROR(W161*H161,"0")+IFERROR(W162*H162,"0")</f>
        <v>0</v>
      </c>
      <c r="W300" s="53">
        <f>IFERROR(W168*H168,"0")+IFERROR(W169*H169,"0")</f>
        <v>0</v>
      </c>
      <c r="X300" s="53">
        <f>IFERROR(W174*H174,"0")</f>
        <v>0</v>
      </c>
      <c r="Y300" s="53">
        <f>IFERROR(W179*H179,"0")</f>
        <v>0</v>
      </c>
      <c r="Z300" s="53">
        <f>IFERROR(W184*H184,"0")</f>
        <v>0</v>
      </c>
      <c r="AA300" s="53">
        <f>IFERROR(W190*H190,"0")</f>
        <v>0</v>
      </c>
      <c r="AB300" s="53">
        <f>IFERROR(W195*H195,"0")+IFERROR(W196*H196,"0")+IFERROR(W197*H197,"0")</f>
        <v>0</v>
      </c>
      <c r="AC300" s="53">
        <f>IFERROR(W202*H202,"0")+IFERROR(W203*H203,"0")+IFERROR(W204*H204,"0")+IFERROR(W205*H205,"0")+IFERROR(W206*H206,"0")+IFERROR(W207*H207,"0")</f>
        <v>0</v>
      </c>
      <c r="AD300" s="53">
        <f>IFERROR(W212*H212,"0")+IFERROR(W213*H213,"0")+IFERROR(W214*H214,"0")+IFERROR(W215*H215,"0")</f>
        <v>0</v>
      </c>
      <c r="AE300" s="53">
        <f>IFERROR(W220*H220,"0")</f>
        <v>0</v>
      </c>
      <c r="AF300" s="53">
        <f>IFERROR(W225*H225,"0")+IFERROR(W226*H226,"0")</f>
        <v>0</v>
      </c>
      <c r="AG300" s="53">
        <f>IFERROR(W232*H232,"0")</f>
        <v>0</v>
      </c>
      <c r="AH300" s="53">
        <f>IFERROR(W237*H237,"0")+IFERROR(W238*H238,"0")</f>
        <v>0</v>
      </c>
      <c r="AI300" s="53">
        <f>IFERROR(W244*H244,"0")+IFERROR(W245*H245,"0")+IFERROR(W246*H246,"0")</f>
        <v>0</v>
      </c>
      <c r="AJ300" s="53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0</v>
      </c>
    </row>
    <row r="301" spans="1:36" ht="13.5" thickTop="1" x14ac:dyDescent="0.2">
      <c r="C301" s="1"/>
    </row>
    <row r="302" spans="1:36" ht="19.5" customHeight="1" x14ac:dyDescent="0.2">
      <c r="A302" s="71" t="s">
        <v>65</v>
      </c>
      <c r="B302" s="71" t="s">
        <v>66</v>
      </c>
      <c r="C302" s="71" t="s">
        <v>68</v>
      </c>
    </row>
    <row r="303" spans="1:36" x14ac:dyDescent="0.2">
      <c r="A303" s="72">
        <f>SUMPRODUCT(--(BB:BB="ЗПФ"),--(V:V="кор"),H:H,X:X)+SUMPRODUCT(--(BB:BB="ЗПФ"),--(V:V="кг"),X:X)</f>
        <v>0</v>
      </c>
      <c r="B303" s="73">
        <f>SUMPRODUCT(--(BB:BB="ПГП"),--(V:V="кор"),H:H,X:X)+SUMPRODUCT(--(BB:BB="ПГП"),--(V:V="кг"),X:X)</f>
        <v>0</v>
      </c>
      <c r="C303" s="73">
        <f>SUMPRODUCT(--(BB:BB="КИЗ"),--(V:V="кор"),H:H,X:X)+SUMPRODUCT(--(BB:BB="КИЗ"),--(V:V="кг"),X:X)</f>
        <v>0</v>
      </c>
    </row>
  </sheetData>
  <sheetProtection algorithmName="SHA-512" hashValue="1CfgkNpUnYc5hP+rz8txB9JqORH8zCdN62JCewjZLBJymSYQJWNGLgtTTp6Kz0rfK59LUtUedlIoxl3Q+l91Yg==" saltValue="2KrsACdqblu8VNoxc1QejQ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3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A106:Y106"/>
    <mergeCell ref="D107:E107"/>
    <mergeCell ref="O107:S107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D114:E114"/>
    <mergeCell ref="O114:S114"/>
    <mergeCell ref="O115:U115"/>
    <mergeCell ref="A115:N116"/>
    <mergeCell ref="O116:U116"/>
    <mergeCell ref="A117:Y117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A126:Y126"/>
    <mergeCell ref="D127:E127"/>
    <mergeCell ref="O127:S127"/>
    <mergeCell ref="O128:U128"/>
    <mergeCell ref="A128:N129"/>
    <mergeCell ref="O129:U129"/>
    <mergeCell ref="A130:Y130"/>
    <mergeCell ref="A131:Y131"/>
    <mergeCell ref="D132:E132"/>
    <mergeCell ref="O132:S132"/>
    <mergeCell ref="D133:E133"/>
    <mergeCell ref="O133:S133"/>
    <mergeCell ref="O134:U134"/>
    <mergeCell ref="A134:N135"/>
    <mergeCell ref="O135:U135"/>
    <mergeCell ref="A136:Y136"/>
    <mergeCell ref="A137:Y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O145:U145"/>
    <mergeCell ref="A145:N146"/>
    <mergeCell ref="O146:U146"/>
    <mergeCell ref="A147:Y147"/>
    <mergeCell ref="A148:Y148"/>
    <mergeCell ref="D149:E149"/>
    <mergeCell ref="O149:S149"/>
    <mergeCell ref="O150:U150"/>
    <mergeCell ref="A150:N151"/>
    <mergeCell ref="O151:U151"/>
    <mergeCell ref="A152:Y152"/>
    <mergeCell ref="A153:Y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O158:U158"/>
    <mergeCell ref="A158:N159"/>
    <mergeCell ref="O159:U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A173:Y173"/>
    <mergeCell ref="D174:E174"/>
    <mergeCell ref="O174:S174"/>
    <mergeCell ref="O175:U175"/>
    <mergeCell ref="A175:N176"/>
    <mergeCell ref="O176:U176"/>
    <mergeCell ref="A177:Y177"/>
    <mergeCell ref="A178:Y178"/>
    <mergeCell ref="D179:E179"/>
    <mergeCell ref="O179:S179"/>
    <mergeCell ref="O180:U180"/>
    <mergeCell ref="A180:N181"/>
    <mergeCell ref="O181:U181"/>
    <mergeCell ref="A182:Y182"/>
    <mergeCell ref="A183:Y183"/>
    <mergeCell ref="D184:E184"/>
    <mergeCell ref="O184:S184"/>
    <mergeCell ref="O185:U185"/>
    <mergeCell ref="A185:N186"/>
    <mergeCell ref="O186:U186"/>
    <mergeCell ref="A187:Y187"/>
    <mergeCell ref="A188:Y188"/>
    <mergeCell ref="A189:Y189"/>
    <mergeCell ref="D190:E190"/>
    <mergeCell ref="O190:S190"/>
    <mergeCell ref="O191:U191"/>
    <mergeCell ref="A191:N192"/>
    <mergeCell ref="O192:U192"/>
    <mergeCell ref="A193:Y193"/>
    <mergeCell ref="A194:Y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O216:U216"/>
    <mergeCell ref="A216:N217"/>
    <mergeCell ref="O217:U217"/>
    <mergeCell ref="A218:Y218"/>
    <mergeCell ref="A219:Y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A231:Y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O239:U239"/>
    <mergeCell ref="A239:N240"/>
    <mergeCell ref="O240:U240"/>
    <mergeCell ref="A241:Y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O247:U247"/>
    <mergeCell ref="A247:N248"/>
    <mergeCell ref="O248:U248"/>
    <mergeCell ref="A249:Y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O264:U264"/>
    <mergeCell ref="A264:N265"/>
    <mergeCell ref="O265:U265"/>
    <mergeCell ref="A266:Y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O288:U288"/>
    <mergeCell ref="A288:N289"/>
    <mergeCell ref="O289:U289"/>
    <mergeCell ref="O290:U290"/>
    <mergeCell ref="A290:N295"/>
    <mergeCell ref="O291:U291"/>
    <mergeCell ref="O292:U292"/>
    <mergeCell ref="O293:U293"/>
    <mergeCell ref="O294:U294"/>
    <mergeCell ref="O295:U295"/>
    <mergeCell ref="C297:S297"/>
    <mergeCell ref="T297:V297"/>
    <mergeCell ref="W297:Z297"/>
    <mergeCell ref="AA297:AF297"/>
    <mergeCell ref="AG297:AH297"/>
    <mergeCell ref="AI297:AJ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AE298:AE299"/>
    <mergeCell ref="AF298:AF299"/>
    <mergeCell ref="AG298:AG299"/>
    <mergeCell ref="AH298:AH299"/>
    <mergeCell ref="AI298:AI299"/>
    <mergeCell ref="AJ298:AJ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408</v>
      </c>
      <c r="H1" s="9"/>
    </row>
    <row r="3" spans="2:8" x14ac:dyDescent="0.2">
      <c r="B3" s="54" t="s">
        <v>409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410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80</v>
      </c>
      <c r="C6" s="54" t="s">
        <v>411</v>
      </c>
      <c r="D6" s="54" t="s">
        <v>412</v>
      </c>
      <c r="E6" s="54" t="s">
        <v>49</v>
      </c>
    </row>
    <row r="8" spans="2:8" x14ac:dyDescent="0.2">
      <c r="B8" s="54" t="s">
        <v>81</v>
      </c>
      <c r="C8" s="54" t="s">
        <v>411</v>
      </c>
      <c r="D8" s="54" t="s">
        <v>49</v>
      </c>
      <c r="E8" s="54" t="s">
        <v>49</v>
      </c>
    </row>
    <row r="10" spans="2:8" x14ac:dyDescent="0.2">
      <c r="B10" s="54" t="s">
        <v>413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414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415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416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417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418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419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420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421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422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423</v>
      </c>
      <c r="C20" s="54" t="s">
        <v>49</v>
      </c>
      <c r="D20" s="54" t="s">
        <v>49</v>
      </c>
      <c r="E20" s="54" t="s">
        <v>49</v>
      </c>
    </row>
  </sheetData>
  <sheetProtection algorithmName="SHA-512" hashValue="3nCsZ7eDtvZANBA4n6hkMrER7Dxp7seBJ/LmKpPsgzgAsiUuUv6TISxRWAletOs5L4dtaT6ACCNksZoVBQTBkg==" saltValue="i8+ZsfMbIS07ZBqDkIjtM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506</vt:i4>
      </vt:variant>
    </vt:vector>
  </HeadingPairs>
  <TitlesOfParts>
    <vt:vector size="5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2024-07-08T07:02:58Z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