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E459CEF0-4F65-4D11-8F39-3FB1EE3D18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17">'Бланк заказа'!$B$284:$B$284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заказа'!$B$111:$B$111</definedName>
    <definedName name="ProductId46">'Бланк заказа'!$B$112:$B$112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заказа'!$B$177:$B$177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заказа'!$B$238:$B$238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заказа'!$B$246:$B$246</definedName>
    <definedName name="ProductId92">'Бланк заказа'!$B$250:$B$250</definedName>
    <definedName name="ProductId93">'Бланк заказа'!$B$254:$B$254</definedName>
    <definedName name="ProductId94">'Бланк заказа'!$B$255:$B$255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17">'Бланк заказа'!$X$284:$X$284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заказа'!$X$111:$X$111</definedName>
    <definedName name="SalesQty46">'Бланк заказа'!$X$112:$X$112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заказа'!$X$177:$X$177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заказа'!$X$238:$X$238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заказа'!$X$246:$X$246</definedName>
    <definedName name="SalesQty92">'Бланк заказа'!$X$250:$X$250</definedName>
    <definedName name="SalesQty93">'Бланк заказа'!$X$254:$X$254</definedName>
    <definedName name="SalesQty94">'Бланк заказа'!$X$255:$X$255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17">'Бланк заказа'!$Y$284:$Y$284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заказа'!$Y$111:$Y$111</definedName>
    <definedName name="SalesRoundBox46">'Бланк заказа'!$Y$112:$Y$112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заказа'!$Y$177:$Y$177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заказа'!$Y$238:$Y$238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заказа'!$Y$246:$Y$246</definedName>
    <definedName name="SalesRoundBox92">'Бланк заказа'!$Y$250:$Y$250</definedName>
    <definedName name="SalesRoundBox93">'Бланк заказа'!$Y$254:$Y$254</definedName>
    <definedName name="SalesRoundBox94">'Бланк заказа'!$Y$255:$Y$255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17">'Бланк заказа'!$W$284:$W$284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заказа'!$W$111:$W$111</definedName>
    <definedName name="UnitOfMeasure46">'Бланк заказа'!$W$112:$W$112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заказа'!$W$177:$W$177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заказа'!$W$238:$W$238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заказа'!$W$246:$W$246</definedName>
    <definedName name="UnitOfMeasure92">'Бланк заказа'!$W$250:$W$250</definedName>
    <definedName name="UnitOfMeasure93">'Бланк заказа'!$W$254:$W$254</definedName>
    <definedName name="UnitOfMeasure94">'Бланк заказа'!$W$255:$W$255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2" l="1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X286" i="2"/>
  <c r="X285" i="2"/>
  <c r="BO284" i="2"/>
  <c r="BM284" i="2"/>
  <c r="Z284" i="2"/>
  <c r="Y284" i="2"/>
  <c r="BN284" i="2" s="1"/>
  <c r="BO283" i="2"/>
  <c r="BM283" i="2"/>
  <c r="Z283" i="2"/>
  <c r="Y283" i="2"/>
  <c r="BP283" i="2" s="1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N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Y272" i="2"/>
  <c r="BN272" i="2" s="1"/>
  <c r="BO271" i="2"/>
  <c r="BM271" i="2"/>
  <c r="Z271" i="2"/>
  <c r="Y271" i="2"/>
  <c r="BP271" i="2" s="1"/>
  <c r="BO270" i="2"/>
  <c r="BM270" i="2"/>
  <c r="Z270" i="2"/>
  <c r="Y270" i="2"/>
  <c r="BN270" i="2" s="1"/>
  <c r="BO269" i="2"/>
  <c r="BM269" i="2"/>
  <c r="Z269" i="2"/>
  <c r="Y269" i="2"/>
  <c r="BP269" i="2" s="1"/>
  <c r="BO268" i="2"/>
  <c r="BM268" i="2"/>
  <c r="Z268" i="2"/>
  <c r="Y268" i="2"/>
  <c r="BN268" i="2" s="1"/>
  <c r="BO267" i="2"/>
  <c r="BM267" i="2"/>
  <c r="Z267" i="2"/>
  <c r="Y267" i="2"/>
  <c r="BP267" i="2" s="1"/>
  <c r="BO266" i="2"/>
  <c r="BM266" i="2"/>
  <c r="Z266" i="2"/>
  <c r="Y266" i="2"/>
  <c r="BN266" i="2" s="1"/>
  <c r="BO265" i="2"/>
  <c r="BM265" i="2"/>
  <c r="Z265" i="2"/>
  <c r="Y265" i="2"/>
  <c r="X263" i="2"/>
  <c r="X262" i="2"/>
  <c r="BO261" i="2"/>
  <c r="BM261" i="2"/>
  <c r="Z261" i="2"/>
  <c r="Y261" i="2"/>
  <c r="BP261" i="2" s="1"/>
  <c r="P261" i="2"/>
  <c r="BO260" i="2"/>
  <c r="BM260" i="2"/>
  <c r="Z260" i="2"/>
  <c r="Y260" i="2"/>
  <c r="BN260" i="2" s="1"/>
  <c r="BO259" i="2"/>
  <c r="BM259" i="2"/>
  <c r="Z259" i="2"/>
  <c r="Z262" i="2" s="1"/>
  <c r="Y259" i="2"/>
  <c r="Y262" i="2" s="1"/>
  <c r="X257" i="2"/>
  <c r="X256" i="2"/>
  <c r="BO255" i="2"/>
  <c r="BM255" i="2"/>
  <c r="Z255" i="2"/>
  <c r="Y255" i="2"/>
  <c r="BP255" i="2" s="1"/>
  <c r="BO254" i="2"/>
  <c r="BM254" i="2"/>
  <c r="Z254" i="2"/>
  <c r="Y254" i="2"/>
  <c r="X252" i="2"/>
  <c r="Y251" i="2"/>
  <c r="X251" i="2"/>
  <c r="BP250" i="2"/>
  <c r="BO250" i="2"/>
  <c r="BN250" i="2"/>
  <c r="BM250" i="2"/>
  <c r="Z250" i="2"/>
  <c r="Z251" i="2" s="1"/>
  <c r="Y250" i="2"/>
  <c r="Y252" i="2" s="1"/>
  <c r="X248" i="2"/>
  <c r="X247" i="2"/>
  <c r="BP246" i="2"/>
  <c r="BO246" i="2"/>
  <c r="BN246" i="2"/>
  <c r="BM246" i="2"/>
  <c r="Z246" i="2"/>
  <c r="Y246" i="2"/>
  <c r="BO245" i="2"/>
  <c r="BM245" i="2"/>
  <c r="Z245" i="2"/>
  <c r="Y245" i="2"/>
  <c r="BP245" i="2" s="1"/>
  <c r="BP244" i="2"/>
  <c r="BO244" i="2"/>
  <c r="BN244" i="2"/>
  <c r="BM244" i="2"/>
  <c r="Z244" i="2"/>
  <c r="Z247" i="2" s="1"/>
  <c r="Y244" i="2"/>
  <c r="Y247" i="2" s="1"/>
  <c r="X240" i="2"/>
  <c r="X239" i="2"/>
  <c r="BP238" i="2"/>
  <c r="BO238" i="2"/>
  <c r="BN238" i="2"/>
  <c r="BM238" i="2"/>
  <c r="Z238" i="2"/>
  <c r="Z239" i="2" s="1"/>
  <c r="Y238" i="2"/>
  <c r="Y240" i="2" s="1"/>
  <c r="X234" i="2"/>
  <c r="X233" i="2"/>
  <c r="BO232" i="2"/>
  <c r="BM232" i="2"/>
  <c r="Z232" i="2"/>
  <c r="Z233" i="2" s="1"/>
  <c r="Y232" i="2"/>
  <c r="P232" i="2"/>
  <c r="BO231" i="2"/>
  <c r="BM231" i="2"/>
  <c r="Z231" i="2"/>
  <c r="Y231" i="2"/>
  <c r="P231" i="2"/>
  <c r="Y227" i="2"/>
  <c r="X227" i="2"/>
  <c r="Z226" i="2"/>
  <c r="X226" i="2"/>
  <c r="BO225" i="2"/>
  <c r="BM225" i="2"/>
  <c r="Z225" i="2"/>
  <c r="Y225" i="2"/>
  <c r="X221" i="2"/>
  <c r="X220" i="2"/>
  <c r="BO219" i="2"/>
  <c r="BM219" i="2"/>
  <c r="Z219" i="2"/>
  <c r="Y219" i="2"/>
  <c r="P219" i="2"/>
  <c r="BP218" i="2"/>
  <c r="BO218" i="2"/>
  <c r="BN218" i="2"/>
  <c r="BM218" i="2"/>
  <c r="Z218" i="2"/>
  <c r="Z220" i="2" s="1"/>
  <c r="Y218" i="2"/>
  <c r="Y221" i="2" s="1"/>
  <c r="X215" i="2"/>
  <c r="X214" i="2"/>
  <c r="BO213" i="2"/>
  <c r="BM213" i="2"/>
  <c r="Z213" i="2"/>
  <c r="Z214" i="2" s="1"/>
  <c r="Y213" i="2"/>
  <c r="Y215" i="2" s="1"/>
  <c r="P213" i="2"/>
  <c r="X210" i="2"/>
  <c r="X209" i="2"/>
  <c r="BO208" i="2"/>
  <c r="BM208" i="2"/>
  <c r="Z208" i="2"/>
  <c r="Y208" i="2"/>
  <c r="BP208" i="2" s="1"/>
  <c r="P208" i="2"/>
  <c r="BO207" i="2"/>
  <c r="BM207" i="2"/>
  <c r="Z207" i="2"/>
  <c r="Y207" i="2"/>
  <c r="P207" i="2"/>
  <c r="BP206" i="2"/>
  <c r="BO206" i="2"/>
  <c r="BN206" i="2"/>
  <c r="BM206" i="2"/>
  <c r="Z206" i="2"/>
  <c r="Y206" i="2"/>
  <c r="P206" i="2"/>
  <c r="BO205" i="2"/>
  <c r="BM205" i="2"/>
  <c r="Z205" i="2"/>
  <c r="Y205" i="2"/>
  <c r="P205" i="2"/>
  <c r="X202" i="2"/>
  <c r="X201" i="2"/>
  <c r="BO200" i="2"/>
  <c r="BM200" i="2"/>
  <c r="Z200" i="2"/>
  <c r="Y200" i="2"/>
  <c r="BN200" i="2" s="1"/>
  <c r="P200" i="2"/>
  <c r="BO199" i="2"/>
  <c r="BM199" i="2"/>
  <c r="Z199" i="2"/>
  <c r="Y199" i="2"/>
  <c r="BN199" i="2" s="1"/>
  <c r="P199" i="2"/>
  <c r="BO198" i="2"/>
  <c r="BM198" i="2"/>
  <c r="Z198" i="2"/>
  <c r="Y198" i="2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P196" i="2"/>
  <c r="BO195" i="2"/>
  <c r="BM195" i="2"/>
  <c r="Z195" i="2"/>
  <c r="Y195" i="2"/>
  <c r="P195" i="2"/>
  <c r="X192" i="2"/>
  <c r="X191" i="2"/>
  <c r="BO190" i="2"/>
  <c r="BM190" i="2"/>
  <c r="Z190" i="2"/>
  <c r="Y190" i="2"/>
  <c r="BP190" i="2" s="1"/>
  <c r="P190" i="2"/>
  <c r="BO189" i="2"/>
  <c r="BM189" i="2"/>
  <c r="Z189" i="2"/>
  <c r="Y189" i="2"/>
  <c r="P189" i="2"/>
  <c r="BO188" i="2"/>
  <c r="BM188" i="2"/>
  <c r="Z188" i="2"/>
  <c r="Z191" i="2" s="1"/>
  <c r="Y188" i="2"/>
  <c r="P188" i="2"/>
  <c r="X185" i="2"/>
  <c r="X184" i="2"/>
  <c r="BO183" i="2"/>
  <c r="BM183" i="2"/>
  <c r="Z183" i="2"/>
  <c r="Z184" i="2" s="1"/>
  <c r="Y183" i="2"/>
  <c r="X179" i="2"/>
  <c r="X178" i="2"/>
  <c r="BO177" i="2"/>
  <c r="BM177" i="2"/>
  <c r="Z177" i="2"/>
  <c r="Z178" i="2" s="1"/>
  <c r="Y177" i="2"/>
  <c r="BN177" i="2" s="1"/>
  <c r="P177" i="2"/>
  <c r="X174" i="2"/>
  <c r="X173" i="2"/>
  <c r="BO172" i="2"/>
  <c r="BM172" i="2"/>
  <c r="Z172" i="2"/>
  <c r="Z173" i="2" s="1"/>
  <c r="Y172" i="2"/>
  <c r="BN172" i="2" s="1"/>
  <c r="X170" i="2"/>
  <c r="X169" i="2"/>
  <c r="BO168" i="2"/>
  <c r="BM168" i="2"/>
  <c r="Z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Z166" i="2"/>
  <c r="Y166" i="2"/>
  <c r="Y169" i="2" s="1"/>
  <c r="P166" i="2"/>
  <c r="X162" i="2"/>
  <c r="X161" i="2"/>
  <c r="BO160" i="2"/>
  <c r="BM160" i="2"/>
  <c r="Z160" i="2"/>
  <c r="Z161" i="2" s="1"/>
  <c r="Y160" i="2"/>
  <c r="P160" i="2"/>
  <c r="BO159" i="2"/>
  <c r="BM159" i="2"/>
  <c r="Z159" i="2"/>
  <c r="Y159" i="2"/>
  <c r="P159" i="2"/>
  <c r="X157" i="2"/>
  <c r="X156" i="2"/>
  <c r="BP155" i="2"/>
  <c r="BO155" i="2"/>
  <c r="BN155" i="2"/>
  <c r="BM155" i="2"/>
  <c r="Z155" i="2"/>
  <c r="Y155" i="2"/>
  <c r="BO154" i="2"/>
  <c r="BM154" i="2"/>
  <c r="Z154" i="2"/>
  <c r="Y154" i="2"/>
  <c r="BP154" i="2" s="1"/>
  <c r="BP153" i="2"/>
  <c r="BO153" i="2"/>
  <c r="BN153" i="2"/>
  <c r="BM153" i="2"/>
  <c r="Z153" i="2"/>
  <c r="Y153" i="2"/>
  <c r="BO152" i="2"/>
  <c r="BM152" i="2"/>
  <c r="Z152" i="2"/>
  <c r="Z156" i="2" s="1"/>
  <c r="Y152" i="2"/>
  <c r="Y156" i="2" s="1"/>
  <c r="Y149" i="2"/>
  <c r="X149" i="2"/>
  <c r="X148" i="2"/>
  <c r="BO147" i="2"/>
  <c r="BM147" i="2"/>
  <c r="Z147" i="2"/>
  <c r="Z148" i="2" s="1"/>
  <c r="Y147" i="2"/>
  <c r="Y148" i="2" s="1"/>
  <c r="X143" i="2"/>
  <c r="X142" i="2"/>
  <c r="BO141" i="2"/>
  <c r="BM141" i="2"/>
  <c r="Z141" i="2"/>
  <c r="Z142" i="2" s="1"/>
  <c r="Y141" i="2"/>
  <c r="BN141" i="2" s="1"/>
  <c r="P141" i="2"/>
  <c r="X138" i="2"/>
  <c r="X137" i="2"/>
  <c r="BO136" i="2"/>
  <c r="BM136" i="2"/>
  <c r="Z136" i="2"/>
  <c r="Y136" i="2"/>
  <c r="BN136" i="2" s="1"/>
  <c r="P136" i="2"/>
  <c r="BO135" i="2"/>
  <c r="BM135" i="2"/>
  <c r="Z135" i="2"/>
  <c r="Z137" i="2" s="1"/>
  <c r="Y135" i="2"/>
  <c r="BN135" i="2" s="1"/>
  <c r="X132" i="2"/>
  <c r="Y131" i="2"/>
  <c r="X131" i="2"/>
  <c r="BP130" i="2"/>
  <c r="BO130" i="2"/>
  <c r="BN130" i="2"/>
  <c r="BM130" i="2"/>
  <c r="Z130" i="2"/>
  <c r="Z131" i="2" s="1"/>
  <c r="Y130" i="2"/>
  <c r="Y132" i="2" s="1"/>
  <c r="P130" i="2"/>
  <c r="X127" i="2"/>
  <c r="X126" i="2"/>
  <c r="BO125" i="2"/>
  <c r="BM125" i="2"/>
  <c r="Z125" i="2"/>
  <c r="Y125" i="2"/>
  <c r="P125" i="2"/>
  <c r="BO124" i="2"/>
  <c r="BM124" i="2"/>
  <c r="Z124" i="2"/>
  <c r="Y124" i="2"/>
  <c r="BP124" i="2" s="1"/>
  <c r="P124" i="2"/>
  <c r="BO123" i="2"/>
  <c r="BM123" i="2"/>
  <c r="Z123" i="2"/>
  <c r="Y123" i="2"/>
  <c r="P123" i="2"/>
  <c r="X120" i="2"/>
  <c r="X119" i="2"/>
  <c r="BP118" i="2"/>
  <c r="BO118" i="2"/>
  <c r="BN118" i="2"/>
  <c r="BM118" i="2"/>
  <c r="Z118" i="2"/>
  <c r="Y118" i="2"/>
  <c r="P118" i="2"/>
  <c r="BO117" i="2"/>
  <c r="BM117" i="2"/>
  <c r="Z117" i="2"/>
  <c r="Y117" i="2"/>
  <c r="Y119" i="2" s="1"/>
  <c r="P117" i="2"/>
  <c r="X114" i="2"/>
  <c r="X113" i="2"/>
  <c r="BO112" i="2"/>
  <c r="BM112" i="2"/>
  <c r="Z112" i="2"/>
  <c r="Z113" i="2" s="1"/>
  <c r="Y112" i="2"/>
  <c r="P112" i="2"/>
  <c r="BO111" i="2"/>
  <c r="BM111" i="2"/>
  <c r="Z111" i="2"/>
  <c r="Y111" i="2"/>
  <c r="P111" i="2"/>
  <c r="X108" i="2"/>
  <c r="X107" i="2"/>
  <c r="BO106" i="2"/>
  <c r="BM106" i="2"/>
  <c r="Z106" i="2"/>
  <c r="Y106" i="2"/>
  <c r="P106" i="2"/>
  <c r="BO105" i="2"/>
  <c r="BM105" i="2"/>
  <c r="Z105" i="2"/>
  <c r="Y105" i="2"/>
  <c r="P105" i="2"/>
  <c r="BO104" i="2"/>
  <c r="BM104" i="2"/>
  <c r="Z104" i="2"/>
  <c r="Y104" i="2"/>
  <c r="BN104" i="2" s="1"/>
  <c r="P104" i="2"/>
  <c r="BO103" i="2"/>
  <c r="BM103" i="2"/>
  <c r="Z103" i="2"/>
  <c r="Y103" i="2"/>
  <c r="BN103" i="2" s="1"/>
  <c r="P103" i="2"/>
  <c r="BO102" i="2"/>
  <c r="BM102" i="2"/>
  <c r="Z102" i="2"/>
  <c r="Y102" i="2"/>
  <c r="BP102" i="2" s="1"/>
  <c r="P102" i="2"/>
  <c r="BO101" i="2"/>
  <c r="BM101" i="2"/>
  <c r="Z101" i="2"/>
  <c r="Y101" i="2"/>
  <c r="P101" i="2"/>
  <c r="BP100" i="2"/>
  <c r="BO100" i="2"/>
  <c r="BN100" i="2"/>
  <c r="BM100" i="2"/>
  <c r="Z100" i="2"/>
  <c r="Y100" i="2"/>
  <c r="P100" i="2"/>
  <c r="BO99" i="2"/>
  <c r="BM99" i="2"/>
  <c r="Z99" i="2"/>
  <c r="Y99" i="2"/>
  <c r="BP99" i="2" s="1"/>
  <c r="P99" i="2"/>
  <c r="BP98" i="2"/>
  <c r="BO98" i="2"/>
  <c r="BN98" i="2"/>
  <c r="BM98" i="2"/>
  <c r="Z98" i="2"/>
  <c r="Y98" i="2"/>
  <c r="P98" i="2"/>
  <c r="X95" i="2"/>
  <c r="X94" i="2"/>
  <c r="BO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P91" i="2"/>
  <c r="X88" i="2"/>
  <c r="X87" i="2"/>
  <c r="BP86" i="2"/>
  <c r="BO86" i="2"/>
  <c r="BN86" i="2"/>
  <c r="BM86" i="2"/>
  <c r="Z86" i="2"/>
  <c r="Y86" i="2"/>
  <c r="P86" i="2"/>
  <c r="BO85" i="2"/>
  <c r="BM85" i="2"/>
  <c r="Z85" i="2"/>
  <c r="Y85" i="2"/>
  <c r="BP85" i="2" s="1"/>
  <c r="P85" i="2"/>
  <c r="BP84" i="2"/>
  <c r="BO84" i="2"/>
  <c r="BN84" i="2"/>
  <c r="BM84" i="2"/>
  <c r="Z84" i="2"/>
  <c r="Y84" i="2"/>
  <c r="P84" i="2"/>
  <c r="BO83" i="2"/>
  <c r="BN83" i="2"/>
  <c r="BM83" i="2"/>
  <c r="Z83" i="2"/>
  <c r="Y83" i="2"/>
  <c r="BP83" i="2" s="1"/>
  <c r="BO82" i="2"/>
  <c r="BM82" i="2"/>
  <c r="Z82" i="2"/>
  <c r="Y82" i="2"/>
  <c r="BP82" i="2" s="1"/>
  <c r="P82" i="2"/>
  <c r="BO81" i="2"/>
  <c r="BM81" i="2"/>
  <c r="Z81" i="2"/>
  <c r="Y81" i="2"/>
  <c r="P81" i="2"/>
  <c r="X78" i="2"/>
  <c r="X77" i="2"/>
  <c r="BP76" i="2"/>
  <c r="BO76" i="2"/>
  <c r="BN76" i="2"/>
  <c r="BM76" i="2"/>
  <c r="Z76" i="2"/>
  <c r="Z77" i="2" s="1"/>
  <c r="Y76" i="2"/>
  <c r="P76" i="2"/>
  <c r="BO75" i="2"/>
  <c r="BM75" i="2"/>
  <c r="Z75" i="2"/>
  <c r="Y75" i="2"/>
  <c r="Y78" i="2" s="1"/>
  <c r="P75" i="2"/>
  <c r="Y72" i="2"/>
  <c r="X72" i="2"/>
  <c r="X71" i="2"/>
  <c r="BO70" i="2"/>
  <c r="BM70" i="2"/>
  <c r="Z70" i="2"/>
  <c r="Z71" i="2" s="1"/>
  <c r="Y70" i="2"/>
  <c r="Y71" i="2" s="1"/>
  <c r="P70" i="2"/>
  <c r="X67" i="2"/>
  <c r="X66" i="2"/>
  <c r="BO65" i="2"/>
  <c r="BM65" i="2"/>
  <c r="Z65" i="2"/>
  <c r="Y65" i="2"/>
  <c r="Y66" i="2" s="1"/>
  <c r="P65" i="2"/>
  <c r="BP64" i="2"/>
  <c r="BO64" i="2"/>
  <c r="BN64" i="2"/>
  <c r="BM64" i="2"/>
  <c r="Z64" i="2"/>
  <c r="Z66" i="2" s="1"/>
  <c r="Y64" i="2"/>
  <c r="P64" i="2"/>
  <c r="X61" i="2"/>
  <c r="X60" i="2"/>
  <c r="BO59" i="2"/>
  <c r="BM59" i="2"/>
  <c r="Z59" i="2"/>
  <c r="Y59" i="2"/>
  <c r="P59" i="2"/>
  <c r="BO58" i="2"/>
  <c r="BM58" i="2"/>
  <c r="Z58" i="2"/>
  <c r="Y58" i="2"/>
  <c r="BP58" i="2" s="1"/>
  <c r="P58" i="2"/>
  <c r="BO57" i="2"/>
  <c r="BM57" i="2"/>
  <c r="Z57" i="2"/>
  <c r="Y57" i="2"/>
  <c r="P57" i="2"/>
  <c r="BO56" i="2"/>
  <c r="BM56" i="2"/>
  <c r="Z56" i="2"/>
  <c r="Y56" i="2"/>
  <c r="P56" i="2"/>
  <c r="BO55" i="2"/>
  <c r="BM55" i="2"/>
  <c r="Z55" i="2"/>
  <c r="Y55" i="2"/>
  <c r="BN55" i="2" s="1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BP52" i="2"/>
  <c r="BO52" i="2"/>
  <c r="BN52" i="2"/>
  <c r="BM52" i="2"/>
  <c r="Z52" i="2"/>
  <c r="Y52" i="2"/>
  <c r="P52" i="2"/>
  <c r="BO51" i="2"/>
  <c r="BM51" i="2"/>
  <c r="Z51" i="2"/>
  <c r="Y51" i="2"/>
  <c r="P51" i="2"/>
  <c r="BP50" i="2"/>
  <c r="BO50" i="2"/>
  <c r="BN50" i="2"/>
  <c r="BM50" i="2"/>
  <c r="Z50" i="2"/>
  <c r="Y50" i="2"/>
  <c r="P50" i="2"/>
  <c r="BO49" i="2"/>
  <c r="BN49" i="2"/>
  <c r="BM49" i="2"/>
  <c r="Z49" i="2"/>
  <c r="Y49" i="2"/>
  <c r="P49" i="2"/>
  <c r="BO48" i="2"/>
  <c r="BM48" i="2"/>
  <c r="Z48" i="2"/>
  <c r="Z60" i="2" s="1"/>
  <c r="Y48" i="2"/>
  <c r="BN48" i="2" s="1"/>
  <c r="P48" i="2"/>
  <c r="X45" i="2"/>
  <c r="X44" i="2"/>
  <c r="BO43" i="2"/>
  <c r="BM43" i="2"/>
  <c r="Z43" i="2"/>
  <c r="Z44" i="2" s="1"/>
  <c r="Y43" i="2"/>
  <c r="BN43" i="2" s="1"/>
  <c r="P43" i="2"/>
  <c r="X40" i="2"/>
  <c r="X39" i="2"/>
  <c r="BO38" i="2"/>
  <c r="BM38" i="2"/>
  <c r="Z38" i="2"/>
  <c r="Y38" i="2"/>
  <c r="BN38" i="2" s="1"/>
  <c r="P38" i="2"/>
  <c r="BO37" i="2"/>
  <c r="BM37" i="2"/>
  <c r="Z37" i="2"/>
  <c r="Y37" i="2"/>
  <c r="BN37" i="2" s="1"/>
  <c r="P37" i="2"/>
  <c r="BO36" i="2"/>
  <c r="BM36" i="2"/>
  <c r="Z36" i="2"/>
  <c r="Y36" i="2"/>
  <c r="Y39" i="2" s="1"/>
  <c r="X33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Z29" i="2"/>
  <c r="Y29" i="2"/>
  <c r="Y32" i="2" s="1"/>
  <c r="P29" i="2"/>
  <c r="BP28" i="2"/>
  <c r="BO28" i="2"/>
  <c r="BN28" i="2"/>
  <c r="BM28" i="2"/>
  <c r="Z28" i="2"/>
  <c r="Y28" i="2"/>
  <c r="P28" i="2"/>
  <c r="X24" i="2"/>
  <c r="X23" i="2"/>
  <c r="BO22" i="2"/>
  <c r="BM22" i="2"/>
  <c r="X288" i="2" s="1"/>
  <c r="Z22" i="2"/>
  <c r="Z23" i="2" s="1"/>
  <c r="Y22" i="2"/>
  <c r="P22" i="2"/>
  <c r="H10" i="2"/>
  <c r="J9" i="2"/>
  <c r="A9" i="2"/>
  <c r="H9" i="2" s="1"/>
  <c r="D7" i="2"/>
  <c r="Q6" i="2"/>
  <c r="P2" i="2"/>
  <c r="Y24" i="2" l="1"/>
  <c r="Y23" i="2"/>
  <c r="BP22" i="2"/>
  <c r="BN22" i="2"/>
  <c r="BP57" i="2"/>
  <c r="BN57" i="2"/>
  <c r="BP59" i="2"/>
  <c r="BN59" i="2"/>
  <c r="X291" i="2"/>
  <c r="Y88" i="2"/>
  <c r="BP81" i="2"/>
  <c r="BN81" i="2"/>
  <c r="Y95" i="2"/>
  <c r="BP91" i="2"/>
  <c r="BN91" i="2"/>
  <c r="BP93" i="2"/>
  <c r="BN93" i="2"/>
  <c r="Z107" i="2"/>
  <c r="BP101" i="2"/>
  <c r="BN101" i="2"/>
  <c r="BP103" i="2"/>
  <c r="BP104" i="2"/>
  <c r="BP105" i="2"/>
  <c r="BN105" i="2"/>
  <c r="Y113" i="2"/>
  <c r="BP111" i="2"/>
  <c r="BN111" i="2"/>
  <c r="Y127" i="2"/>
  <c r="BP123" i="2"/>
  <c r="BN123" i="2"/>
  <c r="BP125" i="2"/>
  <c r="BN125" i="2"/>
  <c r="BP135" i="2"/>
  <c r="BP136" i="2"/>
  <c r="Y137" i="2"/>
  <c r="Y138" i="2"/>
  <c r="BP141" i="2"/>
  <c r="Y142" i="2"/>
  <c r="Y143" i="2"/>
  <c r="BP159" i="2"/>
  <c r="BN159" i="2"/>
  <c r="Y162" i="2"/>
  <c r="BP207" i="2"/>
  <c r="BN207" i="2"/>
  <c r="BP231" i="2"/>
  <c r="BN231" i="2"/>
  <c r="BN254" i="2"/>
  <c r="Y257" i="2"/>
  <c r="BP254" i="2"/>
  <c r="BP268" i="2"/>
  <c r="BP276" i="2"/>
  <c r="BP284" i="2"/>
  <c r="A10" i="2"/>
  <c r="X289" i="2"/>
  <c r="Y60" i="2"/>
  <c r="BP54" i="2"/>
  <c r="BP55" i="2"/>
  <c r="BP56" i="2"/>
  <c r="BN56" i="2"/>
  <c r="Y67" i="2"/>
  <c r="BP106" i="2"/>
  <c r="BN106" i="2"/>
  <c r="Z169" i="2"/>
  <c r="Y184" i="2"/>
  <c r="Y185" i="2"/>
  <c r="BP189" i="2"/>
  <c r="BN189" i="2"/>
  <c r="Z201" i="2"/>
  <c r="BP196" i="2"/>
  <c r="BN196" i="2"/>
  <c r="Y202" i="2"/>
  <c r="Z209" i="2"/>
  <c r="BP219" i="2"/>
  <c r="BN219" i="2"/>
  <c r="Y226" i="2"/>
  <c r="BP225" i="2"/>
  <c r="BN225" i="2"/>
  <c r="BP260" i="2"/>
  <c r="Y263" i="2"/>
  <c r="Z285" i="2"/>
  <c r="BP272" i="2"/>
  <c r="BP280" i="2"/>
  <c r="X287" i="2"/>
  <c r="Z32" i="2"/>
  <c r="Z292" i="2" s="1"/>
  <c r="Z39" i="2"/>
  <c r="BP37" i="2"/>
  <c r="BP38" i="2"/>
  <c r="BP43" i="2"/>
  <c r="Y44" i="2"/>
  <c r="Y45" i="2"/>
  <c r="BP48" i="2"/>
  <c r="Y61" i="2"/>
  <c r="Z87" i="2"/>
  <c r="Z94" i="2"/>
  <c r="Y108" i="2"/>
  <c r="Y107" i="2"/>
  <c r="Y114" i="2"/>
  <c r="Z119" i="2"/>
  <c r="Z126" i="2"/>
  <c r="Y161" i="2"/>
  <c r="BP172" i="2"/>
  <c r="Y173" i="2"/>
  <c r="Y174" i="2"/>
  <c r="BP177" i="2"/>
  <c r="Y178" i="2"/>
  <c r="Y179" i="2"/>
  <c r="Y191" i="2"/>
  <c r="Y201" i="2"/>
  <c r="BP199" i="2"/>
  <c r="BP200" i="2"/>
  <c r="Y210" i="2"/>
  <c r="BP205" i="2"/>
  <c r="Y220" i="2"/>
  <c r="Y234" i="2"/>
  <c r="Z256" i="2"/>
  <c r="Y285" i="2"/>
  <c r="BP266" i="2"/>
  <c r="BP270" i="2"/>
  <c r="BP274" i="2"/>
  <c r="BP278" i="2"/>
  <c r="BP282" i="2"/>
  <c r="X290" i="2"/>
  <c r="Y40" i="2"/>
  <c r="BN29" i="2"/>
  <c r="BP49" i="2"/>
  <c r="BN51" i="2"/>
  <c r="BN58" i="2"/>
  <c r="BN85" i="2"/>
  <c r="BN112" i="2"/>
  <c r="BN117" i="2"/>
  <c r="BN208" i="2"/>
  <c r="BN213" i="2"/>
  <c r="BN232" i="2"/>
  <c r="BN36" i="2"/>
  <c r="BN53" i="2"/>
  <c r="Y77" i="2"/>
  <c r="Y94" i="2"/>
  <c r="BN102" i="2"/>
  <c r="Y126" i="2"/>
  <c r="BN152" i="2"/>
  <c r="BN154" i="2"/>
  <c r="BN198" i="2"/>
  <c r="BN259" i="2"/>
  <c r="BN265" i="2"/>
  <c r="BN267" i="2"/>
  <c r="BN269" i="2"/>
  <c r="BN271" i="2"/>
  <c r="BN273" i="2"/>
  <c r="BN275" i="2"/>
  <c r="BN277" i="2"/>
  <c r="BN279" i="2"/>
  <c r="BN281" i="2"/>
  <c r="BN283" i="2"/>
  <c r="F10" i="2"/>
  <c r="Y87" i="2"/>
  <c r="BP51" i="2"/>
  <c r="BN65" i="2"/>
  <c r="BN70" i="2"/>
  <c r="BN75" i="2"/>
  <c r="BN92" i="2"/>
  <c r="BP112" i="2"/>
  <c r="BP117" i="2"/>
  <c r="Y120" i="2"/>
  <c r="BN124" i="2"/>
  <c r="BN147" i="2"/>
  <c r="Y157" i="2"/>
  <c r="BN160" i="2"/>
  <c r="BN166" i="2"/>
  <c r="BN183" i="2"/>
  <c r="BN188" i="2"/>
  <c r="BP213" i="2"/>
  <c r="BP232" i="2"/>
  <c r="BN255" i="2"/>
  <c r="BN261" i="2"/>
  <c r="Y286" i="2"/>
  <c r="BP36" i="2"/>
  <c r="BP152" i="2"/>
  <c r="BP198" i="2"/>
  <c r="BN205" i="2"/>
  <c r="Y239" i="2"/>
  <c r="BP259" i="2"/>
  <c r="BP265" i="2"/>
  <c r="Y170" i="2"/>
  <c r="Y192" i="2"/>
  <c r="BP29" i="2"/>
  <c r="BN31" i="2"/>
  <c r="BP65" i="2"/>
  <c r="BP70" i="2"/>
  <c r="BP75" i="2"/>
  <c r="BN82" i="2"/>
  <c r="BN99" i="2"/>
  <c r="BP147" i="2"/>
  <c r="BP160" i="2"/>
  <c r="BP166" i="2"/>
  <c r="BN168" i="2"/>
  <c r="BP183" i="2"/>
  <c r="BP188" i="2"/>
  <c r="BN190" i="2"/>
  <c r="BN195" i="2"/>
  <c r="Y209" i="2"/>
  <c r="Y214" i="2"/>
  <c r="Y233" i="2"/>
  <c r="BN245" i="2"/>
  <c r="Y248" i="2"/>
  <c r="Y33" i="2"/>
  <c r="Y287" i="2" s="1"/>
  <c r="BP195" i="2"/>
  <c r="Y256" i="2"/>
  <c r="F9" i="2"/>
  <c r="Y289" i="2" l="1"/>
  <c r="Y291" i="2"/>
  <c r="Y288" i="2"/>
  <c r="Y290" i="2"/>
  <c r="C300" i="2"/>
  <c r="B300" i="2"/>
  <c r="A300" i="2"/>
</calcChain>
</file>

<file path=xl/sharedStrings.xml><?xml version="1.0" encoding="utf-8"?>
<sst xmlns="http://schemas.openxmlformats.org/spreadsheetml/2006/main" count="1994" uniqueCount="498">
  <si>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</si>
  <si>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</si>
  <si>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</si>
  <si>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</si>
  <si>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</si>
  <si>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</si>
  <si>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</si>
  <si>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</si>
  <si>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</si>
  <si>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</si>
  <si>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</si>
  <si>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</si>
  <si>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</si>
  <si>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</si>
  <si>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</si>
  <si>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</si>
  <si>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</si>
  <si>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</si>
  <si>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</si>
  <si>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</si>
  <si>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</si>
  <si>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</si>
  <si>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</si>
  <si>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</si>
  <si>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</si>
  <si>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</si>
  <si>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</si>
  <si>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</si>
  <si>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</si>
  <si>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</si>
  <si>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</si>
  <si>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</si>
  <si>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</si>
  <si>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</si>
  <si>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</si>
  <si>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</si>
  <si>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</si>
  <si>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</si>
  <si>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</si>
  <si>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</si>
  <si>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</si>
  <si>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</si>
  <si>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</si>
  <si>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</si>
  <si>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</si>
  <si>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</si>
  <si>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</si>
  <si>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</si>
  <si>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</si>
  <si>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</si>
  <si>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</si>
  <si>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</si>
  <si>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</si>
  <si>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</si>
  <si>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</si>
  <si>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</si>
  <si>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</si>
  <si>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</si>
  <si>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</si>
  <si>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</si>
  <si>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</si>
  <si>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</si>
  <si>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</si>
  <si>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</si>
  <si>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</si>
  <si>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</si>
  <si>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</si>
  <si>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</si>
  <si>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</si>
  <si>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</si>
  <si>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</si>
  <si>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18.10.2024</t>
  </si>
  <si>
    <t>16.10.2024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</si>
  <si>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</si>
  <si>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</si>
  <si>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</si>
  <si>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</si>
  <si>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</si>
  <si>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</si>
  <si>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</si>
  <si>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</si>
  <si>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</si>
  <si>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</si>
  <si>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</si>
  <si>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</si>
  <si>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</si>
  <si>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</si>
  <si>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</si>
  <si>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</si>
  <si>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</si>
  <si>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</si>
  <si>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</si>
  <si>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</si>
  <si>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</si>
  <si>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</si>
  <si>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</si>
  <si>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</si>
  <si>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</si>
  <si>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</si>
  <si>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Слой, мин. 1</t>
  </si>
  <si>
    <t>Слой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</si>
  <si>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</si>
  <si>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</si>
  <si>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</si>
  <si>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</si>
  <si>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</si>
  <si>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</si>
  <si>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</si>
  <si>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</si>
  <si>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</si>
  <si>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</si>
  <si>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</si>
  <si>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</si>
  <si>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</si>
  <si>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</si>
  <si>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</si>
  <si>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</si>
  <si>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</si>
  <si>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</si>
  <si>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</si>
  <si>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</si>
  <si>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</si>
  <si>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</si>
  <si>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</si>
  <si>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</si>
  <si>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</si>
  <si>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</si>
  <si>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</si>
  <si>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</si>
  <si>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</si>
  <si>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</si>
  <si>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</si>
  <si>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</si>
  <si>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</si>
  <si>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</si>
  <si>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</si>
  <si>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</si>
  <si>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</si>
  <si>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</si>
  <si>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</si>
  <si>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</si>
  <si>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</si>
  <si>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</si>
  <si>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</si>
  <si>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</si>
  <si>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</si>
  <si>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</si>
  <si>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</si>
  <si>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</si>
  <si>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</si>
  <si>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</si>
  <si>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</si>
  <si>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</si>
  <si>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</si>
  <si>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</si>
  <si>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</si>
  <si>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</si>
  <si>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</si>
  <si>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</si>
  <si>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</si>
  <si>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</si>
  <si>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</si>
  <si>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</si>
  <si>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</si>
  <si>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</si>
  <si>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</si>
  <si>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</si>
  <si>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</si>
  <si>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</si>
  <si>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</si>
  <si>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</si>
  <si>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</si>
  <si>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</si>
  <si>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</si>
  <si>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</si>
  <si>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</si>
  <si>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</si>
  <si>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</si>
  <si>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</si>
  <si>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</si>
  <si>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</si>
  <si>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</si>
  <si>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</si>
  <si>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</si>
  <si>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</si>
  <si>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</si>
  <si>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</si>
  <si>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</si>
  <si>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</si>
  <si>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</si>
  <si>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</si>
  <si>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</si>
  <si>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</si>
  <si>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</si>
  <si>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</si>
  <si>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</si>
  <si>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</si>
  <si>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</si>
  <si>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</si>
  <si>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</si>
  <si>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</si>
  <si>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</si>
  <si>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</si>
  <si>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</si>
  <si>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</si>
  <si>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</si>
  <si>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</si>
  <si>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</si>
  <si>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</si>
  <si>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</si>
  <si>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</si>
  <si>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</si>
  <si>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</si>
  <si>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</si>
  <si>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</si>
  <si>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</si>
  <si>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</si>
  <si>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</si>
  <si>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</si>
  <si>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</si>
  <si>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</si>
  <si>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</si>
  <si>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</si>
  <si>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</si>
  <si>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</si>
  <si>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</si>
  <si>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</si>
  <si>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</si>
  <si>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</si>
  <si>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</si>
  <si>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</si>
  <si>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</si>
  <si>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</si>
  <si>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</si>
  <si>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</si>
  <si>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</si>
  <si>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</si>
  <si>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</si>
  <si>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</si>
  <si>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</si>
  <si>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</si>
  <si>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</si>
  <si>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</si>
  <si>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</si>
  <si>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</si>
  <si>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</si>
  <si>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</si>
  <si>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</si>
  <si>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</si>
  <si>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</si>
  <si>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</si>
  <si>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</si>
  <si>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</si>
  <si>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</si>
  <si>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</si>
  <si>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</si>
  <si>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</si>
  <si>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</si>
  <si>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</si>
  <si>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</si>
  <si>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</si>
  <si>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</si>
  <si>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</si>
  <si>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</si>
  <si>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</si>
  <si>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</si>
  <si>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</si>
  <si>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</si>
  <si>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</si>
  <si>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</si>
  <si>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</si>
  <si>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</si>
  <si>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</si>
  <si>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</si>
  <si>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</si>
  <si>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</si>
  <si>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</si>
  <si>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</si>
  <si>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</si>
  <si>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</si>
  <si>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</si>
  <si>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</si>
  <si>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</si>
  <si>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</si>
  <si>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</si>
  <si>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</si>
  <si>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</si>
  <si>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</si>
  <si>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</si>
  <si>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</si>
  <si>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</si>
  <si>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</si>
  <si>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</si>
  <si>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</si>
  <si>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</si>
  <si>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</si>
  <si>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</si>
  <si>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</si>
  <si>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</si>
  <si>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</si>
  <si>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</si>
  <si>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</si>
  <si>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</si>
  <si>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</si>
  <si>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</si>
  <si>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</si>
  <si>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</si>
  <si>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</si>
  <si>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</si>
  <si>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</si>
  <si>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</si>
  <si>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</si>
  <si>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</si>
  <si>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</si>
  <si>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</si>
  <si>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</si>
  <si>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Новинка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</si>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</sst>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3" t="s">
        <v>26</v>
      </c>
      <c r="E1" s="323"/>
      <c r="F1" s="323"/>
      <c r="G1" s="14" t="s">
        <v>70</v>
      </c>
      <c r="H1" s="323" t="s">
        <v>47</v>
      </c>
      <c r="I1" s="323"/>
      <c r="J1" s="323"/>
      <c r="K1" s="323"/>
      <c r="L1" s="323"/>
      <c r="M1" s="323"/>
      <c r="N1" s="323"/>
      <c r="O1" s="323"/>
      <c r="P1" s="323"/>
      <c r="Q1" s="323"/>
      <c r="R1" s="324" t="s">
        <v>71</v>
      </c>
      <c r="S1" s="325"/>
      <c r="T1" s="32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6"/>
      <c r="R2" s="326"/>
      <c r="S2" s="326"/>
      <c r="T2" s="326"/>
      <c r="U2" s="326"/>
      <c r="V2" s="326"/>
      <c r="W2" s="32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6"/>
      <c r="Q3" s="326"/>
      <c r="R3" s="326"/>
      <c r="S3" s="326"/>
      <c r="T3" s="326"/>
      <c r="U3" s="326"/>
      <c r="V3" s="326"/>
      <c r="W3" s="32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7" t="s">
        <v>8</v>
      </c>
      <c r="B5" s="327"/>
      <c r="C5" s="327"/>
      <c r="D5" s="328"/>
      <c r="E5" s="328"/>
      <c r="F5" s="329" t="s">
        <v>14</v>
      </c>
      <c r="G5" s="329"/>
      <c r="H5" s="328"/>
      <c r="I5" s="328"/>
      <c r="J5" s="328"/>
      <c r="K5" s="328"/>
      <c r="L5" s="328"/>
      <c r="M5" s="328"/>
      <c r="N5" s="75"/>
      <c r="P5" s="27" t="s">
        <v>4</v>
      </c>
      <c r="Q5" s="330">
        <v>45586</v>
      </c>
      <c r="R5" s="330"/>
      <c r="T5" s="331" t="s">
        <v>3</v>
      </c>
      <c r="U5" s="332"/>
      <c r="V5" s="333" t="s">
        <v>484</v>
      </c>
      <c r="W5" s="334"/>
      <c r="AB5" s="59"/>
      <c r="AC5" s="59"/>
      <c r="AD5" s="59"/>
      <c r="AE5" s="59"/>
    </row>
    <row r="6" spans="1:32" s="17" customFormat="1" ht="24" customHeight="1" x14ac:dyDescent="0.2">
      <c r="A6" s="327" t="s">
        <v>1</v>
      </c>
      <c r="B6" s="327"/>
      <c r="C6" s="327"/>
      <c r="D6" s="335" t="s">
        <v>79</v>
      </c>
      <c r="E6" s="335"/>
      <c r="F6" s="335"/>
      <c r="G6" s="335"/>
      <c r="H6" s="335"/>
      <c r="I6" s="335"/>
      <c r="J6" s="335"/>
      <c r="K6" s="335"/>
      <c r="L6" s="335"/>
      <c r="M6" s="335"/>
      <c r="N6" s="76"/>
      <c r="P6" s="27" t="s">
        <v>27</v>
      </c>
      <c r="Q6" s="336" t="str">
        <f>IF(Q5=0," ",CHOOSE(WEEKDAY(Q5,2),"Понедельник","Вторник","Среда","Четверг","Пятница","Суббота","Воскресенье"))</f>
        <v>Понедельник</v>
      </c>
      <c r="R6" s="336"/>
      <c r="T6" s="337" t="s">
        <v>5</v>
      </c>
      <c r="U6" s="338"/>
      <c r="V6" s="339" t="s">
        <v>73</v>
      </c>
      <c r="W6" s="34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5" t="str">
        <f>IFERROR(VLOOKUP(DeliveryAddress,Table,3,0),1)</f>
        <v>1</v>
      </c>
      <c r="E7" s="346"/>
      <c r="F7" s="346"/>
      <c r="G7" s="346"/>
      <c r="H7" s="346"/>
      <c r="I7" s="346"/>
      <c r="J7" s="346"/>
      <c r="K7" s="346"/>
      <c r="L7" s="346"/>
      <c r="M7" s="347"/>
      <c r="N7" s="77"/>
      <c r="P7" s="29"/>
      <c r="Q7" s="48"/>
      <c r="R7" s="48"/>
      <c r="T7" s="337"/>
      <c r="U7" s="338"/>
      <c r="V7" s="341"/>
      <c r="W7" s="342"/>
      <c r="AB7" s="59"/>
      <c r="AC7" s="59"/>
      <c r="AD7" s="59"/>
      <c r="AE7" s="59"/>
    </row>
    <row r="8" spans="1:32" s="17" customFormat="1" ht="25.5" customHeight="1" x14ac:dyDescent="0.2">
      <c r="A8" s="348" t="s">
        <v>58</v>
      </c>
      <c r="B8" s="348"/>
      <c r="C8" s="348"/>
      <c r="D8" s="349" t="s">
        <v>80</v>
      </c>
      <c r="E8" s="349"/>
      <c r="F8" s="349"/>
      <c r="G8" s="349"/>
      <c r="H8" s="349"/>
      <c r="I8" s="349"/>
      <c r="J8" s="349"/>
      <c r="K8" s="349"/>
      <c r="L8" s="349"/>
      <c r="M8" s="349"/>
      <c r="N8" s="78"/>
      <c r="P8" s="27" t="s">
        <v>11</v>
      </c>
      <c r="Q8" s="350">
        <v>0.41666666666666669</v>
      </c>
      <c r="R8" s="350"/>
      <c r="T8" s="337"/>
      <c r="U8" s="338"/>
      <c r="V8" s="341"/>
      <c r="W8" s="342"/>
      <c r="AB8" s="59"/>
      <c r="AC8" s="59"/>
      <c r="AD8" s="59"/>
      <c r="AE8" s="59"/>
    </row>
    <row r="9" spans="1:32" s="17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352" t="s">
        <v>46</v>
      </c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M9" s="354"/>
      <c r="N9" s="73"/>
      <c r="P9" s="31" t="s">
        <v>15</v>
      </c>
      <c r="Q9" s="355"/>
      <c r="R9" s="355"/>
      <c r="T9" s="337"/>
      <c r="U9" s="338"/>
      <c r="V9" s="343"/>
      <c r="W9" s="34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356" t="str">
        <f>IFERROR(VLOOKUP($D$10,Proxy,2,FALSE),"")</f>
        <v/>
      </c>
      <c r="I10" s="356"/>
      <c r="J10" s="356"/>
      <c r="K10" s="356"/>
      <c r="L10" s="356"/>
      <c r="M10" s="356"/>
      <c r="N10" s="74"/>
      <c r="P10" s="31" t="s">
        <v>32</v>
      </c>
      <c r="Q10" s="357"/>
      <c r="R10" s="357"/>
      <c r="U10" s="29" t="s">
        <v>12</v>
      </c>
      <c r="V10" s="358" t="s">
        <v>74</v>
      </c>
      <c r="W10" s="35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0"/>
      <c r="R11" s="360"/>
      <c r="U11" s="29" t="s">
        <v>28</v>
      </c>
      <c r="V11" s="361" t="s">
        <v>55</v>
      </c>
      <c r="W11" s="36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2" t="s">
        <v>75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79"/>
      <c r="P12" s="27" t="s">
        <v>30</v>
      </c>
      <c r="Q12" s="350"/>
      <c r="R12" s="350"/>
      <c r="S12" s="28"/>
      <c r="T12"/>
      <c r="U12" s="29" t="s">
        <v>46</v>
      </c>
      <c r="V12" s="363"/>
      <c r="W12" s="363"/>
      <c r="X12"/>
      <c r="AB12" s="59"/>
      <c r="AC12" s="59"/>
      <c r="AD12" s="59"/>
      <c r="AE12" s="59"/>
    </row>
    <row r="13" spans="1:32" s="17" customFormat="1" ht="23.25" customHeight="1" x14ac:dyDescent="0.2">
      <c r="A13" s="362" t="s">
        <v>76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79"/>
      <c r="O13" s="31"/>
      <c r="P13" s="31" t="s">
        <v>31</v>
      </c>
      <c r="Q13" s="361"/>
      <c r="R13" s="36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2" t="s">
        <v>77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4" t="s">
        <v>78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4"/>
      <c r="N15" s="80"/>
      <c r="O15"/>
      <c r="P15" s="365" t="s">
        <v>61</v>
      </c>
      <c r="Q15" s="365"/>
      <c r="R15" s="365"/>
      <c r="S15" s="365"/>
      <c r="T15" s="36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6"/>
      <c r="Q16" s="366"/>
      <c r="R16" s="366"/>
      <c r="S16" s="366"/>
      <c r="T16" s="3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9" t="s">
        <v>59</v>
      </c>
      <c r="B17" s="369" t="s">
        <v>49</v>
      </c>
      <c r="C17" s="371" t="s">
        <v>48</v>
      </c>
      <c r="D17" s="373" t="s">
        <v>50</v>
      </c>
      <c r="E17" s="374"/>
      <c r="F17" s="369" t="s">
        <v>21</v>
      </c>
      <c r="G17" s="369" t="s">
        <v>24</v>
      </c>
      <c r="H17" s="369" t="s">
        <v>22</v>
      </c>
      <c r="I17" s="369" t="s">
        <v>23</v>
      </c>
      <c r="J17" s="369" t="s">
        <v>16</v>
      </c>
      <c r="K17" s="369" t="s">
        <v>66</v>
      </c>
      <c r="L17" s="369" t="s">
        <v>68</v>
      </c>
      <c r="M17" s="369" t="s">
        <v>2</v>
      </c>
      <c r="N17" s="369" t="s">
        <v>67</v>
      </c>
      <c r="O17" s="369" t="s">
        <v>25</v>
      </c>
      <c r="P17" s="373" t="s">
        <v>17</v>
      </c>
      <c r="Q17" s="377"/>
      <c r="R17" s="377"/>
      <c r="S17" s="377"/>
      <c r="T17" s="374"/>
      <c r="U17" s="367" t="s">
        <v>56</v>
      </c>
      <c r="V17" s="368"/>
      <c r="W17" s="369" t="s">
        <v>6</v>
      </c>
      <c r="X17" s="369" t="s">
        <v>41</v>
      </c>
      <c r="Y17" s="379" t="s">
        <v>54</v>
      </c>
      <c r="Z17" s="381" t="s">
        <v>18</v>
      </c>
      <c r="AA17" s="383" t="s">
        <v>60</v>
      </c>
      <c r="AB17" s="383" t="s">
        <v>19</v>
      </c>
      <c r="AC17" s="383" t="s">
        <v>69</v>
      </c>
      <c r="AD17" s="385" t="s">
        <v>57</v>
      </c>
      <c r="AE17" s="386"/>
      <c r="AF17" s="387"/>
      <c r="AG17" s="85"/>
      <c r="BD17" s="84" t="s">
        <v>64</v>
      </c>
    </row>
    <row r="18" spans="1:68" ht="14.25" customHeight="1" x14ac:dyDescent="0.2">
      <c r="A18" s="370"/>
      <c r="B18" s="370"/>
      <c r="C18" s="372"/>
      <c r="D18" s="375"/>
      <c r="E18" s="376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5"/>
      <c r="Q18" s="378"/>
      <c r="R18" s="378"/>
      <c r="S18" s="378"/>
      <c r="T18" s="376"/>
      <c r="U18" s="86" t="s">
        <v>44</v>
      </c>
      <c r="V18" s="86" t="s">
        <v>43</v>
      </c>
      <c r="W18" s="370"/>
      <c r="X18" s="370"/>
      <c r="Y18" s="380"/>
      <c r="Z18" s="382"/>
      <c r="AA18" s="384"/>
      <c r="AB18" s="384"/>
      <c r="AC18" s="384"/>
      <c r="AD18" s="388"/>
      <c r="AE18" s="389"/>
      <c r="AF18" s="390"/>
      <c r="AG18" s="85"/>
      <c r="BD18" s="84"/>
    </row>
    <row r="19" spans="1:68" ht="27.75" customHeight="1" x14ac:dyDescent="0.2">
      <c r="A19" s="391" t="s">
        <v>81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54"/>
      <c r="AB19" s="54"/>
      <c r="AC19" s="54"/>
    </row>
    <row r="20" spans="1:68" ht="16.5" customHeight="1" x14ac:dyDescent="0.25">
      <c r="A20" s="392" t="s">
        <v>81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65"/>
      <c r="AB20" s="65"/>
      <c r="AC20" s="82"/>
    </row>
    <row r="21" spans="1:68" ht="14.25" customHeight="1" x14ac:dyDescent="0.25">
      <c r="A21" s="393" t="s">
        <v>82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4">
        <v>4607111035752</v>
      </c>
      <c r="E22" s="39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6"/>
      <c r="R22" s="396"/>
      <c r="S22" s="396"/>
      <c r="T22" s="39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40</v>
      </c>
      <c r="Q23" s="399"/>
      <c r="R23" s="399"/>
      <c r="S23" s="399"/>
      <c r="T23" s="399"/>
      <c r="U23" s="399"/>
      <c r="V23" s="40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40</v>
      </c>
      <c r="Q24" s="399"/>
      <c r="R24" s="399"/>
      <c r="S24" s="399"/>
      <c r="T24" s="399"/>
      <c r="U24" s="399"/>
      <c r="V24" s="40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1" t="s">
        <v>45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54"/>
      <c r="AB25" s="54"/>
      <c r="AC25" s="54"/>
    </row>
    <row r="26" spans="1:68" ht="16.5" customHeight="1" x14ac:dyDescent="0.25">
      <c r="A26" s="392" t="s">
        <v>90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92"/>
      <c r="AA26" s="65"/>
      <c r="AB26" s="65"/>
      <c r="AC26" s="82"/>
    </row>
    <row r="27" spans="1:68" ht="14.25" customHeight="1" x14ac:dyDescent="0.25">
      <c r="A27" s="393" t="s">
        <v>91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94">
        <v>4607111036605</v>
      </c>
      <c r="E28" s="39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0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6"/>
      <c r="R28" s="396"/>
      <c r="S28" s="396"/>
      <c r="T28" s="39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94">
        <v>4607111036520</v>
      </c>
      <c r="E29" s="39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99</v>
      </c>
      <c r="M29" s="38" t="s">
        <v>86</v>
      </c>
      <c r="N29" s="38"/>
      <c r="O29" s="37">
        <v>180</v>
      </c>
      <c r="P29" s="40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6"/>
      <c r="R29" s="396"/>
      <c r="S29" s="396"/>
      <c r="T29" s="39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100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4301132092</v>
      </c>
      <c r="D30" s="394">
        <v>4607111036537</v>
      </c>
      <c r="E30" s="39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0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6"/>
      <c r="R30" s="396"/>
      <c r="S30" s="396"/>
      <c r="T30" s="39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394">
        <v>4607111036599</v>
      </c>
      <c r="E31" s="39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0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6"/>
      <c r="R31" s="396"/>
      <c r="S31" s="396"/>
      <c r="T31" s="39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1"/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2"/>
      <c r="P32" s="398" t="s">
        <v>40</v>
      </c>
      <c r="Q32" s="399"/>
      <c r="R32" s="399"/>
      <c r="S32" s="399"/>
      <c r="T32" s="399"/>
      <c r="U32" s="399"/>
      <c r="V32" s="40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2"/>
      <c r="P33" s="398" t="s">
        <v>40</v>
      </c>
      <c r="Q33" s="399"/>
      <c r="R33" s="399"/>
      <c r="S33" s="399"/>
      <c r="T33" s="399"/>
      <c r="U33" s="399"/>
      <c r="V33" s="40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2" t="s">
        <v>107</v>
      </c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  <c r="R34" s="392"/>
      <c r="S34" s="392"/>
      <c r="T34" s="392"/>
      <c r="U34" s="392"/>
      <c r="V34" s="392"/>
      <c r="W34" s="392"/>
      <c r="X34" s="392"/>
      <c r="Y34" s="392"/>
      <c r="Z34" s="392"/>
      <c r="AA34" s="65"/>
      <c r="AB34" s="65"/>
      <c r="AC34" s="82"/>
    </row>
    <row r="35" spans="1:68" ht="14.25" customHeight="1" x14ac:dyDescent="0.25">
      <c r="A35" s="393" t="s">
        <v>82</v>
      </c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  <c r="X35" s="393"/>
      <c r="Y35" s="393"/>
      <c r="Z35" s="393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4301070861</v>
      </c>
      <c r="D36" s="394">
        <v>4607111036308</v>
      </c>
      <c r="E36" s="394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07" t="s">
        <v>110</v>
      </c>
      <c r="Q36" s="396"/>
      <c r="R36" s="396"/>
      <c r="S36" s="396"/>
      <c r="T36" s="39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4301070884</v>
      </c>
      <c r="D37" s="394">
        <v>4607111036315</v>
      </c>
      <c r="E37" s="394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0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96"/>
      <c r="R37" s="396"/>
      <c r="S37" s="396"/>
      <c r="T37" s="39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4301070864</v>
      </c>
      <c r="D38" s="394">
        <v>4607111036292</v>
      </c>
      <c r="E38" s="394"/>
      <c r="F38" s="62">
        <v>0.75</v>
      </c>
      <c r="G38" s="37">
        <v>8</v>
      </c>
      <c r="H38" s="62">
        <v>6</v>
      </c>
      <c r="I38" s="62">
        <v>6.27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96"/>
      <c r="R38" s="396"/>
      <c r="S38" s="396"/>
      <c r="T38" s="397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111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2"/>
      <c r="P39" s="398" t="s">
        <v>40</v>
      </c>
      <c r="Q39" s="399"/>
      <c r="R39" s="399"/>
      <c r="S39" s="399"/>
      <c r="T39" s="399"/>
      <c r="U39" s="399"/>
      <c r="V39" s="400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40</v>
      </c>
      <c r="Q40" s="399"/>
      <c r="R40" s="399"/>
      <c r="S40" s="399"/>
      <c r="T40" s="399"/>
      <c r="U40" s="399"/>
      <c r="V40" s="400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2" t="s">
        <v>117</v>
      </c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  <c r="R41" s="392"/>
      <c r="S41" s="392"/>
      <c r="T41" s="392"/>
      <c r="U41" s="392"/>
      <c r="V41" s="392"/>
      <c r="W41" s="392"/>
      <c r="X41" s="392"/>
      <c r="Y41" s="392"/>
      <c r="Z41" s="392"/>
      <c r="AA41" s="65"/>
      <c r="AB41" s="65"/>
      <c r="AC41" s="82"/>
    </row>
    <row r="42" spans="1:68" ht="14.25" customHeight="1" x14ac:dyDescent="0.25">
      <c r="A42" s="393" t="s">
        <v>118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4301190022</v>
      </c>
      <c r="D43" s="394">
        <v>4607111037053</v>
      </c>
      <c r="E43" s="394"/>
      <c r="F43" s="62">
        <v>0.2</v>
      </c>
      <c r="G43" s="37">
        <v>6</v>
      </c>
      <c r="H43" s="62">
        <v>1.2</v>
      </c>
      <c r="I43" s="62">
        <v>1.5918000000000001</v>
      </c>
      <c r="J43" s="37">
        <v>130</v>
      </c>
      <c r="K43" s="37" t="s">
        <v>122</v>
      </c>
      <c r="L43" s="37" t="s">
        <v>99</v>
      </c>
      <c r="M43" s="38" t="s">
        <v>86</v>
      </c>
      <c r="N43" s="38"/>
      <c r="O43" s="37">
        <v>365</v>
      </c>
      <c r="P43" s="41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96"/>
      <c r="R43" s="396"/>
      <c r="S43" s="396"/>
      <c r="T43" s="397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IFERROR(IF(X43="","",X43*0.0095),"")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100</v>
      </c>
      <c r="AK43" s="87">
        <v>10</v>
      </c>
      <c r="BB43" s="106" t="s">
        <v>95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98" t="s">
        <v>40</v>
      </c>
      <c r="Q44" s="399"/>
      <c r="R44" s="399"/>
      <c r="S44" s="399"/>
      <c r="T44" s="399"/>
      <c r="U44" s="399"/>
      <c r="V44" s="400"/>
      <c r="W44" s="42" t="s">
        <v>39</v>
      </c>
      <c r="X44" s="43">
        <f>IFERROR(SUM(X43:X43),"0")</f>
        <v>0</v>
      </c>
      <c r="Y44" s="43">
        <f>IFERROR(SUM(Y43:Y43),"0")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98" t="s">
        <v>40</v>
      </c>
      <c r="Q45" s="399"/>
      <c r="R45" s="399"/>
      <c r="S45" s="399"/>
      <c r="T45" s="399"/>
      <c r="U45" s="399"/>
      <c r="V45" s="400"/>
      <c r="W45" s="42" t="s">
        <v>0</v>
      </c>
      <c r="X45" s="43">
        <f>IFERROR(SUMPRODUCT(X43:X43*H43:H43),"0")</f>
        <v>0</v>
      </c>
      <c r="Y45" s="43">
        <f>IFERROR(SUMPRODUCT(Y43:Y43*H43:H43),"0")</f>
        <v>0</v>
      </c>
      <c r="Z45" s="42"/>
      <c r="AA45" s="67"/>
      <c r="AB45" s="67"/>
      <c r="AC45" s="67"/>
    </row>
    <row r="46" spans="1:68" ht="16.5" customHeight="1" x14ac:dyDescent="0.25">
      <c r="A46" s="392" t="s">
        <v>123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92"/>
      <c r="AA46" s="65"/>
      <c r="AB46" s="65"/>
      <c r="AC46" s="82"/>
    </row>
    <row r="47" spans="1:68" ht="14.25" customHeight="1" x14ac:dyDescent="0.25">
      <c r="A47" s="393" t="s">
        <v>82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393"/>
      <c r="Z47" s="393"/>
      <c r="AA47" s="66"/>
      <c r="AB47" s="66"/>
      <c r="AC47" s="83"/>
    </row>
    <row r="48" spans="1:68" ht="27" customHeight="1" x14ac:dyDescent="0.25">
      <c r="A48" s="63" t="s">
        <v>124</v>
      </c>
      <c r="B48" s="63" t="s">
        <v>125</v>
      </c>
      <c r="C48" s="36">
        <v>4301070989</v>
      </c>
      <c r="D48" s="394">
        <v>4607111037190</v>
      </c>
      <c r="E48" s="394"/>
      <c r="F48" s="62">
        <v>0.43</v>
      </c>
      <c r="G48" s="37">
        <v>16</v>
      </c>
      <c r="H48" s="62">
        <v>6.88</v>
      </c>
      <c r="I48" s="62">
        <v>7.1996000000000002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96"/>
      <c r="R48" s="396"/>
      <c r="S48" s="396"/>
      <c r="T48" s="39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ref="Y48:Y59" si="0">IFERROR(IF(X48="","",X48),"")</f>
        <v>0</v>
      </c>
      <c r="Z48" s="41">
        <f t="shared" ref="Z48:Z59" si="1">IFERROR(IF(X48="","",X48*0.0155),"")</f>
        <v>0</v>
      </c>
      <c r="AA48" s="68" t="s">
        <v>46</v>
      </c>
      <c r="AB48" s="69" t="s">
        <v>46</v>
      </c>
      <c r="AC48" s="107" t="s">
        <v>126</v>
      </c>
      <c r="AG48" s="81"/>
      <c r="AJ48" s="87" t="s">
        <v>89</v>
      </c>
      <c r="AK48" s="87">
        <v>1</v>
      </c>
      <c r="BB48" s="108" t="s">
        <v>70</v>
      </c>
      <c r="BM48" s="81">
        <f t="shared" ref="BM48:BM59" si="2">IFERROR(X48*I48,"0")</f>
        <v>0</v>
      </c>
      <c r="BN48" s="81">
        <f t="shared" ref="BN48:BN59" si="3">IFERROR(Y48*I48,"0")</f>
        <v>0</v>
      </c>
      <c r="BO48" s="81">
        <f t="shared" ref="BO48:BO59" si="4">IFERROR(X48/J48,"0")</f>
        <v>0</v>
      </c>
      <c r="BP48" s="81">
        <f t="shared" ref="BP48:BP59" si="5">IFERROR(Y48/J48,"0")</f>
        <v>0</v>
      </c>
    </row>
    <row r="49" spans="1:68" ht="27" customHeight="1" x14ac:dyDescent="0.25">
      <c r="A49" s="63" t="s">
        <v>127</v>
      </c>
      <c r="B49" s="63" t="s">
        <v>128</v>
      </c>
      <c r="C49" s="36">
        <v>4301071032</v>
      </c>
      <c r="D49" s="394">
        <v>4607111038999</v>
      </c>
      <c r="E49" s="394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1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96"/>
      <c r="R49" s="396"/>
      <c r="S49" s="396"/>
      <c r="T49" s="39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126</v>
      </c>
      <c r="AG49" s="81"/>
      <c r="AJ49" s="87" t="s">
        <v>89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129</v>
      </c>
      <c r="B50" s="63" t="s">
        <v>130</v>
      </c>
      <c r="C50" s="36">
        <v>4301070972</v>
      </c>
      <c r="D50" s="394">
        <v>4607111037183</v>
      </c>
      <c r="E50" s="394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96"/>
      <c r="R50" s="396"/>
      <c r="S50" s="396"/>
      <c r="T50" s="39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126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131</v>
      </c>
      <c r="B51" s="63" t="s">
        <v>132</v>
      </c>
      <c r="C51" s="36">
        <v>4301071044</v>
      </c>
      <c r="D51" s="394">
        <v>4607111039385</v>
      </c>
      <c r="E51" s="394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1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96"/>
      <c r="R51" s="396"/>
      <c r="S51" s="396"/>
      <c r="T51" s="397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126</v>
      </c>
      <c r="AG51" s="81"/>
      <c r="AJ51" s="87" t="s">
        <v>89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4301070970</v>
      </c>
      <c r="D52" s="394">
        <v>4607111037091</v>
      </c>
      <c r="E52" s="394"/>
      <c r="F52" s="62">
        <v>0.43</v>
      </c>
      <c r="G52" s="37">
        <v>16</v>
      </c>
      <c r="H52" s="62">
        <v>6.88</v>
      </c>
      <c r="I52" s="62">
        <v>7.11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1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96"/>
      <c r="R52" s="396"/>
      <c r="S52" s="396"/>
      <c r="T52" s="397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135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4301071045</v>
      </c>
      <c r="D53" s="394">
        <v>4607111039392</v>
      </c>
      <c r="E53" s="394"/>
      <c r="F53" s="62">
        <v>0.4</v>
      </c>
      <c r="G53" s="37">
        <v>16</v>
      </c>
      <c r="H53" s="62">
        <v>6.4</v>
      </c>
      <c r="I53" s="62">
        <v>6.7195999999999998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16" t="s">
        <v>138</v>
      </c>
      <c r="Q53" s="396"/>
      <c r="R53" s="396"/>
      <c r="S53" s="396"/>
      <c r="T53" s="397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135</v>
      </c>
      <c r="AG53" s="81"/>
      <c r="AJ53" s="87" t="s">
        <v>89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4301070971</v>
      </c>
      <c r="D54" s="394">
        <v>4607111036902</v>
      </c>
      <c r="E54" s="394"/>
      <c r="F54" s="62">
        <v>0.9</v>
      </c>
      <c r="G54" s="37">
        <v>8</v>
      </c>
      <c r="H54" s="62">
        <v>7.2</v>
      </c>
      <c r="I54" s="62">
        <v>7.43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96"/>
      <c r="R54" s="396"/>
      <c r="S54" s="396"/>
      <c r="T54" s="397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135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4301071031</v>
      </c>
      <c r="D55" s="394">
        <v>4607111038982</v>
      </c>
      <c r="E55" s="394"/>
      <c r="F55" s="62">
        <v>0.7</v>
      </c>
      <c r="G55" s="37">
        <v>10</v>
      </c>
      <c r="H55" s="62">
        <v>7</v>
      </c>
      <c r="I55" s="62">
        <v>7.2859999999999996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96"/>
      <c r="R55" s="396"/>
      <c r="S55" s="396"/>
      <c r="T55" s="397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135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4301070969</v>
      </c>
      <c r="D56" s="394">
        <v>4607111036858</v>
      </c>
      <c r="E56" s="394"/>
      <c r="F56" s="62">
        <v>0.43</v>
      </c>
      <c r="G56" s="37">
        <v>16</v>
      </c>
      <c r="H56" s="62">
        <v>6.88</v>
      </c>
      <c r="I56" s="62">
        <v>7.1996000000000002</v>
      </c>
      <c r="J56" s="37">
        <v>84</v>
      </c>
      <c r="K56" s="37" t="s">
        <v>87</v>
      </c>
      <c r="L56" s="37" t="s">
        <v>99</v>
      </c>
      <c r="M56" s="38" t="s">
        <v>86</v>
      </c>
      <c r="N56" s="38"/>
      <c r="O56" s="37">
        <v>180</v>
      </c>
      <c r="P56" s="41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96"/>
      <c r="R56" s="396"/>
      <c r="S56" s="396"/>
      <c r="T56" s="397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135</v>
      </c>
      <c r="AG56" s="81"/>
      <c r="AJ56" s="87" t="s">
        <v>100</v>
      </c>
      <c r="AK56" s="87">
        <v>12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4301071046</v>
      </c>
      <c r="D57" s="394">
        <v>4607111039354</v>
      </c>
      <c r="E57" s="394"/>
      <c r="F57" s="62">
        <v>0.4</v>
      </c>
      <c r="G57" s="37">
        <v>16</v>
      </c>
      <c r="H57" s="62">
        <v>6.4</v>
      </c>
      <c r="I57" s="62">
        <v>6.7195999999999998</v>
      </c>
      <c r="J57" s="37">
        <v>84</v>
      </c>
      <c r="K57" s="37" t="s">
        <v>87</v>
      </c>
      <c r="L57" s="37" t="s">
        <v>99</v>
      </c>
      <c r="M57" s="38" t="s">
        <v>86</v>
      </c>
      <c r="N57" s="38"/>
      <c r="O57" s="37">
        <v>180</v>
      </c>
      <c r="P57" s="42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96"/>
      <c r="R57" s="396"/>
      <c r="S57" s="396"/>
      <c r="T57" s="397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135</v>
      </c>
      <c r="AG57" s="81"/>
      <c r="AJ57" s="87" t="s">
        <v>100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147</v>
      </c>
      <c r="B58" s="63" t="s">
        <v>148</v>
      </c>
      <c r="C58" s="36">
        <v>4301070968</v>
      </c>
      <c r="D58" s="394">
        <v>4607111036889</v>
      </c>
      <c r="E58" s="394"/>
      <c r="F58" s="62">
        <v>0.9</v>
      </c>
      <c r="G58" s="37">
        <v>8</v>
      </c>
      <c r="H58" s="62">
        <v>7.2</v>
      </c>
      <c r="I58" s="62">
        <v>7.4859999999999998</v>
      </c>
      <c r="J58" s="37">
        <v>84</v>
      </c>
      <c r="K58" s="37" t="s">
        <v>87</v>
      </c>
      <c r="L58" s="37" t="s">
        <v>99</v>
      </c>
      <c r="M58" s="38" t="s">
        <v>86</v>
      </c>
      <c r="N58" s="38"/>
      <c r="O58" s="37">
        <v>180</v>
      </c>
      <c r="P58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96"/>
      <c r="R58" s="396"/>
      <c r="S58" s="396"/>
      <c r="T58" s="397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135</v>
      </c>
      <c r="AG58" s="81"/>
      <c r="AJ58" s="87" t="s">
        <v>100</v>
      </c>
      <c r="AK58" s="87">
        <v>12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ht="27" customHeight="1" x14ac:dyDescent="0.25">
      <c r="A59" s="63" t="s">
        <v>149</v>
      </c>
      <c r="B59" s="63" t="s">
        <v>150</v>
      </c>
      <c r="C59" s="36">
        <v>4301071047</v>
      </c>
      <c r="D59" s="394">
        <v>4607111039330</v>
      </c>
      <c r="E59" s="394"/>
      <c r="F59" s="62">
        <v>0.7</v>
      </c>
      <c r="G59" s="37">
        <v>10</v>
      </c>
      <c r="H59" s="62">
        <v>7</v>
      </c>
      <c r="I59" s="62">
        <v>7.3</v>
      </c>
      <c r="J59" s="37">
        <v>84</v>
      </c>
      <c r="K59" s="37" t="s">
        <v>87</v>
      </c>
      <c r="L59" s="37" t="s">
        <v>99</v>
      </c>
      <c r="M59" s="38" t="s">
        <v>86</v>
      </c>
      <c r="N59" s="38"/>
      <c r="O59" s="37">
        <v>180</v>
      </c>
      <c r="P59" s="4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96"/>
      <c r="R59" s="396"/>
      <c r="S59" s="396"/>
      <c r="T59" s="397"/>
      <c r="U59" s="39" t="s">
        <v>46</v>
      </c>
      <c r="V59" s="39" t="s">
        <v>46</v>
      </c>
      <c r="W59" s="40" t="s">
        <v>39</v>
      </c>
      <c r="X59" s="58">
        <v>0</v>
      </c>
      <c r="Y59" s="55">
        <f t="shared" si="0"/>
        <v>0</v>
      </c>
      <c r="Z59" s="41">
        <f t="shared" si="1"/>
        <v>0</v>
      </c>
      <c r="AA59" s="68" t="s">
        <v>46</v>
      </c>
      <c r="AB59" s="69" t="s">
        <v>46</v>
      </c>
      <c r="AC59" s="129" t="s">
        <v>135</v>
      </c>
      <c r="AG59" s="81"/>
      <c r="AJ59" s="87" t="s">
        <v>100</v>
      </c>
      <c r="AK59" s="87">
        <v>12</v>
      </c>
      <c r="BB59" s="130" t="s">
        <v>70</v>
      </c>
      <c r="BM59" s="81">
        <f t="shared" si="2"/>
        <v>0</v>
      </c>
      <c r="BN59" s="81">
        <f t="shared" si="3"/>
        <v>0</v>
      </c>
      <c r="BO59" s="81">
        <f t="shared" si="4"/>
        <v>0</v>
      </c>
      <c r="BP59" s="81">
        <f t="shared" si="5"/>
        <v>0</v>
      </c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98" t="s">
        <v>40</v>
      </c>
      <c r="Q60" s="399"/>
      <c r="R60" s="399"/>
      <c r="S60" s="399"/>
      <c r="T60" s="399"/>
      <c r="U60" s="399"/>
      <c r="V60" s="400"/>
      <c r="W60" s="42" t="s">
        <v>39</v>
      </c>
      <c r="X60" s="43">
        <f>IFERROR(SUM(X48:X59),"0")</f>
        <v>0</v>
      </c>
      <c r="Y60" s="43">
        <f>IFERROR(SUM(Y48:Y59),"0")</f>
        <v>0</v>
      </c>
      <c r="Z60" s="43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67"/>
      <c r="AB60" s="67"/>
      <c r="AC60" s="67"/>
    </row>
    <row r="61" spans="1:68" x14ac:dyDescent="0.2">
      <c r="A61" s="401"/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2"/>
      <c r="P61" s="398" t="s">
        <v>40</v>
      </c>
      <c r="Q61" s="399"/>
      <c r="R61" s="399"/>
      <c r="S61" s="399"/>
      <c r="T61" s="399"/>
      <c r="U61" s="399"/>
      <c r="V61" s="400"/>
      <c r="W61" s="42" t="s">
        <v>0</v>
      </c>
      <c r="X61" s="43">
        <f>IFERROR(SUMPRODUCT(X48:X59*H48:H59),"0")</f>
        <v>0</v>
      </c>
      <c r="Y61" s="43">
        <f>IFERROR(SUMPRODUCT(Y48:Y59*H48:H59),"0")</f>
        <v>0</v>
      </c>
      <c r="Z61" s="42"/>
      <c r="AA61" s="67"/>
      <c r="AB61" s="67"/>
      <c r="AC61" s="67"/>
    </row>
    <row r="62" spans="1:68" ht="16.5" customHeight="1" x14ac:dyDescent="0.25">
      <c r="A62" s="392" t="s">
        <v>151</v>
      </c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  <c r="R62" s="392"/>
      <c r="S62" s="392"/>
      <c r="T62" s="392"/>
      <c r="U62" s="392"/>
      <c r="V62" s="392"/>
      <c r="W62" s="392"/>
      <c r="X62" s="392"/>
      <c r="Y62" s="392"/>
      <c r="Z62" s="392"/>
      <c r="AA62" s="65"/>
      <c r="AB62" s="65"/>
      <c r="AC62" s="82"/>
    </row>
    <row r="63" spans="1:68" ht="14.25" customHeight="1" x14ac:dyDescent="0.25">
      <c r="A63" s="393" t="s">
        <v>82</v>
      </c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66"/>
      <c r="AB63" s="66"/>
      <c r="AC63" s="83"/>
    </row>
    <row r="64" spans="1:68" ht="27" customHeight="1" x14ac:dyDescent="0.25">
      <c r="A64" s="63" t="s">
        <v>152</v>
      </c>
      <c r="B64" s="63" t="s">
        <v>153</v>
      </c>
      <c r="C64" s="36">
        <v>4301070977</v>
      </c>
      <c r="D64" s="394">
        <v>4607111037411</v>
      </c>
      <c r="E64" s="394"/>
      <c r="F64" s="62">
        <v>2.7</v>
      </c>
      <c r="G64" s="37">
        <v>1</v>
      </c>
      <c r="H64" s="62">
        <v>2.7</v>
      </c>
      <c r="I64" s="62">
        <v>2.8132000000000001</v>
      </c>
      <c r="J64" s="37">
        <v>234</v>
      </c>
      <c r="K64" s="37" t="s">
        <v>155</v>
      </c>
      <c r="L64" s="37" t="s">
        <v>99</v>
      </c>
      <c r="M64" s="38" t="s">
        <v>86</v>
      </c>
      <c r="N64" s="38"/>
      <c r="O64" s="37">
        <v>180</v>
      </c>
      <c r="P64" s="4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96"/>
      <c r="R64" s="396"/>
      <c r="S64" s="396"/>
      <c r="T64" s="39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IFERROR(IF(X64="","",X64*0.00502),"")</f>
        <v>0</v>
      </c>
      <c r="AA64" s="68" t="s">
        <v>46</v>
      </c>
      <c r="AB64" s="69" t="s">
        <v>46</v>
      </c>
      <c r="AC64" s="131" t="s">
        <v>154</v>
      </c>
      <c r="AG64" s="81"/>
      <c r="AJ64" s="87" t="s">
        <v>100</v>
      </c>
      <c r="AK64" s="87">
        <v>18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4301070981</v>
      </c>
      <c r="D65" s="394">
        <v>4607111036728</v>
      </c>
      <c r="E65" s="394"/>
      <c r="F65" s="62">
        <v>5</v>
      </c>
      <c r="G65" s="37">
        <v>1</v>
      </c>
      <c r="H65" s="62">
        <v>5</v>
      </c>
      <c r="I65" s="62">
        <v>5.2131999999999996</v>
      </c>
      <c r="J65" s="37">
        <v>144</v>
      </c>
      <c r="K65" s="37" t="s">
        <v>87</v>
      </c>
      <c r="L65" s="37" t="s">
        <v>99</v>
      </c>
      <c r="M65" s="38" t="s">
        <v>86</v>
      </c>
      <c r="N65" s="38"/>
      <c r="O65" s="37">
        <v>180</v>
      </c>
      <c r="P65" s="4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96"/>
      <c r="R65" s="396"/>
      <c r="S65" s="396"/>
      <c r="T65" s="397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IFERROR(IF(X65="","",X65*0.00866),"")</f>
        <v>0</v>
      </c>
      <c r="AA65" s="68" t="s">
        <v>46</v>
      </c>
      <c r="AB65" s="69" t="s">
        <v>46</v>
      </c>
      <c r="AC65" s="133" t="s">
        <v>154</v>
      </c>
      <c r="AG65" s="81"/>
      <c r="AJ65" s="87" t="s">
        <v>100</v>
      </c>
      <c r="AK65" s="87">
        <v>12</v>
      </c>
      <c r="BB65" s="134" t="s">
        <v>70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01"/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2"/>
      <c r="P66" s="398" t="s">
        <v>40</v>
      </c>
      <c r="Q66" s="399"/>
      <c r="R66" s="399"/>
      <c r="S66" s="399"/>
      <c r="T66" s="399"/>
      <c r="U66" s="399"/>
      <c r="V66" s="400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01"/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2"/>
      <c r="P67" s="398" t="s">
        <v>40</v>
      </c>
      <c r="Q67" s="399"/>
      <c r="R67" s="399"/>
      <c r="S67" s="399"/>
      <c r="T67" s="399"/>
      <c r="U67" s="399"/>
      <c r="V67" s="400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6.5" customHeight="1" x14ac:dyDescent="0.25">
      <c r="A68" s="392" t="s">
        <v>158</v>
      </c>
      <c r="B68" s="392"/>
      <c r="C68" s="392"/>
      <c r="D68" s="392"/>
      <c r="E68" s="392"/>
      <c r="F68" s="392"/>
      <c r="G68" s="392"/>
      <c r="H68" s="392"/>
      <c r="I68" s="392"/>
      <c r="J68" s="392"/>
      <c r="K68" s="392"/>
      <c r="L68" s="392"/>
      <c r="M68" s="392"/>
      <c r="N68" s="392"/>
      <c r="O68" s="392"/>
      <c r="P68" s="392"/>
      <c r="Q68" s="392"/>
      <c r="R68" s="392"/>
      <c r="S68" s="392"/>
      <c r="T68" s="392"/>
      <c r="U68" s="392"/>
      <c r="V68" s="392"/>
      <c r="W68" s="392"/>
      <c r="X68" s="392"/>
      <c r="Y68" s="392"/>
      <c r="Z68" s="392"/>
      <c r="AA68" s="65"/>
      <c r="AB68" s="65"/>
      <c r="AC68" s="82"/>
    </row>
    <row r="69" spans="1:68" ht="14.25" customHeight="1" x14ac:dyDescent="0.25">
      <c r="A69" s="393" t="s">
        <v>159</v>
      </c>
      <c r="B69" s="393"/>
      <c r="C69" s="393"/>
      <c r="D69" s="393"/>
      <c r="E69" s="393"/>
      <c r="F69" s="393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3"/>
      <c r="S69" s="393"/>
      <c r="T69" s="393"/>
      <c r="U69" s="393"/>
      <c r="V69" s="393"/>
      <c r="W69" s="393"/>
      <c r="X69" s="393"/>
      <c r="Y69" s="393"/>
      <c r="Z69" s="393"/>
      <c r="AA69" s="66"/>
      <c r="AB69" s="66"/>
      <c r="AC69" s="83"/>
    </row>
    <row r="70" spans="1:68" ht="27" customHeight="1" x14ac:dyDescent="0.25">
      <c r="A70" s="63" t="s">
        <v>160</v>
      </c>
      <c r="B70" s="63" t="s">
        <v>161</v>
      </c>
      <c r="C70" s="36">
        <v>4301135271</v>
      </c>
      <c r="D70" s="394">
        <v>4607111033659</v>
      </c>
      <c r="E70" s="394"/>
      <c r="F70" s="62">
        <v>0.3</v>
      </c>
      <c r="G70" s="37">
        <v>12</v>
      </c>
      <c r="H70" s="62">
        <v>3.6</v>
      </c>
      <c r="I70" s="62">
        <v>4.3036000000000003</v>
      </c>
      <c r="J70" s="37">
        <v>70</v>
      </c>
      <c r="K70" s="37" t="s">
        <v>96</v>
      </c>
      <c r="L70" s="37" t="s">
        <v>99</v>
      </c>
      <c r="M70" s="38" t="s">
        <v>86</v>
      </c>
      <c r="N70" s="38"/>
      <c r="O70" s="37">
        <v>180</v>
      </c>
      <c r="P70" s="42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96"/>
      <c r="R70" s="396"/>
      <c r="S70" s="396"/>
      <c r="T70" s="397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IFERROR(IF(X70="","",X70*0.01788),"")</f>
        <v>0</v>
      </c>
      <c r="AA70" s="68" t="s">
        <v>46</v>
      </c>
      <c r="AB70" s="69" t="s">
        <v>46</v>
      </c>
      <c r="AC70" s="135" t="s">
        <v>162</v>
      </c>
      <c r="AG70" s="81"/>
      <c r="AJ70" s="87" t="s">
        <v>100</v>
      </c>
      <c r="AK70" s="87">
        <v>14</v>
      </c>
      <c r="BB70" s="136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1"/>
      <c r="B71" s="401"/>
      <c r="C71" s="401"/>
      <c r="D71" s="401"/>
      <c r="E71" s="401"/>
      <c r="F71" s="401"/>
      <c r="G71" s="401"/>
      <c r="H71" s="401"/>
      <c r="I71" s="401"/>
      <c r="J71" s="401"/>
      <c r="K71" s="401"/>
      <c r="L71" s="401"/>
      <c r="M71" s="401"/>
      <c r="N71" s="401"/>
      <c r="O71" s="402"/>
      <c r="P71" s="398" t="s">
        <v>40</v>
      </c>
      <c r="Q71" s="399"/>
      <c r="R71" s="399"/>
      <c r="S71" s="399"/>
      <c r="T71" s="399"/>
      <c r="U71" s="399"/>
      <c r="V71" s="400"/>
      <c r="W71" s="42" t="s">
        <v>39</v>
      </c>
      <c r="X71" s="43">
        <f>IFERROR(SUM(X70:X70),"0")</f>
        <v>0</v>
      </c>
      <c r="Y71" s="43">
        <f>IFERROR(SUM(Y70:Y70),"0")</f>
        <v>0</v>
      </c>
      <c r="Z71" s="43">
        <f>IFERROR(IF(Z70="",0,Z70),"0")</f>
        <v>0</v>
      </c>
      <c r="AA71" s="67"/>
      <c r="AB71" s="67"/>
      <c r="AC71" s="67"/>
    </row>
    <row r="72" spans="1:68" x14ac:dyDescent="0.2">
      <c r="A72" s="401"/>
      <c r="B72" s="401"/>
      <c r="C72" s="401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2"/>
      <c r="P72" s="398" t="s">
        <v>40</v>
      </c>
      <c r="Q72" s="399"/>
      <c r="R72" s="399"/>
      <c r="S72" s="399"/>
      <c r="T72" s="399"/>
      <c r="U72" s="399"/>
      <c r="V72" s="400"/>
      <c r="W72" s="42" t="s">
        <v>0</v>
      </c>
      <c r="X72" s="43">
        <f>IFERROR(SUMPRODUCT(X70:X70*H70:H70),"0")</f>
        <v>0</v>
      </c>
      <c r="Y72" s="43">
        <f>IFERROR(SUMPRODUCT(Y70:Y70*H70:H70),"0")</f>
        <v>0</v>
      </c>
      <c r="Z72" s="42"/>
      <c r="AA72" s="67"/>
      <c r="AB72" s="67"/>
      <c r="AC72" s="67"/>
    </row>
    <row r="73" spans="1:68" ht="16.5" customHeight="1" x14ac:dyDescent="0.25">
      <c r="A73" s="392" t="s">
        <v>163</v>
      </c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65"/>
      <c r="AB73" s="65"/>
      <c r="AC73" s="82"/>
    </row>
    <row r="74" spans="1:68" ht="14.25" customHeight="1" x14ac:dyDescent="0.25">
      <c r="A74" s="393" t="s">
        <v>164</v>
      </c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/>
      <c r="S74" s="393"/>
      <c r="T74" s="393"/>
      <c r="U74" s="393"/>
      <c r="V74" s="393"/>
      <c r="W74" s="393"/>
      <c r="X74" s="393"/>
      <c r="Y74" s="393"/>
      <c r="Z74" s="393"/>
      <c r="AA74" s="66"/>
      <c r="AB74" s="66"/>
      <c r="AC74" s="83"/>
    </row>
    <row r="75" spans="1:68" ht="27" customHeight="1" x14ac:dyDescent="0.25">
      <c r="A75" s="63" t="s">
        <v>165</v>
      </c>
      <c r="B75" s="63" t="s">
        <v>166</v>
      </c>
      <c r="C75" s="36">
        <v>4301131021</v>
      </c>
      <c r="D75" s="394">
        <v>4607111034137</v>
      </c>
      <c r="E75" s="394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99</v>
      </c>
      <c r="M75" s="38" t="s">
        <v>86</v>
      </c>
      <c r="N75" s="38"/>
      <c r="O75" s="37">
        <v>180</v>
      </c>
      <c r="P75" s="4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96"/>
      <c r="R75" s="396"/>
      <c r="S75" s="396"/>
      <c r="T75" s="397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100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4301131022</v>
      </c>
      <c r="D76" s="394">
        <v>4607111034120</v>
      </c>
      <c r="E76" s="394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96</v>
      </c>
      <c r="L76" s="37" t="s">
        <v>99</v>
      </c>
      <c r="M76" s="38" t="s">
        <v>86</v>
      </c>
      <c r="N76" s="38"/>
      <c r="O76" s="37">
        <v>180</v>
      </c>
      <c r="P76" s="42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96"/>
      <c r="R76" s="396"/>
      <c r="S76" s="396"/>
      <c r="T76" s="39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IFERROR(IF(X76="","",X76*0.01788),"")</f>
        <v>0</v>
      </c>
      <c r="AA76" s="68" t="s">
        <v>46</v>
      </c>
      <c r="AB76" s="69" t="s">
        <v>46</v>
      </c>
      <c r="AC76" s="139" t="s">
        <v>170</v>
      </c>
      <c r="AG76" s="81"/>
      <c r="AJ76" s="87" t="s">
        <v>100</v>
      </c>
      <c r="AK76" s="87">
        <v>14</v>
      </c>
      <c r="BB76" s="140" t="s">
        <v>95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401"/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2"/>
      <c r="P77" s="398" t="s">
        <v>40</v>
      </c>
      <c r="Q77" s="399"/>
      <c r="R77" s="399"/>
      <c r="S77" s="399"/>
      <c r="T77" s="399"/>
      <c r="U77" s="399"/>
      <c r="V77" s="400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401"/>
      <c r="B78" s="401"/>
      <c r="C78" s="401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2"/>
      <c r="P78" s="398" t="s">
        <v>40</v>
      </c>
      <c r="Q78" s="399"/>
      <c r="R78" s="399"/>
      <c r="S78" s="399"/>
      <c r="T78" s="399"/>
      <c r="U78" s="399"/>
      <c r="V78" s="400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92" t="s">
        <v>171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65"/>
      <c r="AB79" s="65"/>
      <c r="AC79" s="82"/>
    </row>
    <row r="80" spans="1:68" ht="14.25" customHeight="1" x14ac:dyDescent="0.25">
      <c r="A80" s="393" t="s">
        <v>159</v>
      </c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/>
      <c r="S80" s="393"/>
      <c r="T80" s="393"/>
      <c r="U80" s="393"/>
      <c r="V80" s="393"/>
      <c r="W80" s="393"/>
      <c r="X80" s="393"/>
      <c r="Y80" s="393"/>
      <c r="Z80" s="393"/>
      <c r="AA80" s="66"/>
      <c r="AB80" s="66"/>
      <c r="AC80" s="83"/>
    </row>
    <row r="81" spans="1:68" ht="27" customHeight="1" x14ac:dyDescent="0.25">
      <c r="A81" s="63" t="s">
        <v>172</v>
      </c>
      <c r="B81" s="63" t="s">
        <v>173</v>
      </c>
      <c r="C81" s="36">
        <v>4301135285</v>
      </c>
      <c r="D81" s="394">
        <v>4607111036407</v>
      </c>
      <c r="E81" s="394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103</v>
      </c>
      <c r="M81" s="38" t="s">
        <v>86</v>
      </c>
      <c r="N81" s="38"/>
      <c r="O81" s="37">
        <v>180</v>
      </c>
      <c r="P81" s="4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96"/>
      <c r="R81" s="396"/>
      <c r="S81" s="396"/>
      <c r="T81" s="397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ref="Y81:Y86" si="6">IFERROR(IF(X81="","",X81),"")</f>
        <v>0</v>
      </c>
      <c r="Z81" s="41">
        <f t="shared" ref="Z81:Z86" si="7">IFERROR(IF(X81="","",X81*0.01788),"")</f>
        <v>0</v>
      </c>
      <c r="AA81" s="68" t="s">
        <v>46</v>
      </c>
      <c r="AB81" s="69" t="s">
        <v>46</v>
      </c>
      <c r="AC81" s="141" t="s">
        <v>174</v>
      </c>
      <c r="AG81" s="81"/>
      <c r="AJ81" s="87" t="s">
        <v>104</v>
      </c>
      <c r="AK81" s="87">
        <v>70</v>
      </c>
      <c r="BB81" s="142" t="s">
        <v>95</v>
      </c>
      <c r="BM81" s="81">
        <f t="shared" ref="BM81:BM86" si="8">IFERROR(X81*I81,"0")</f>
        <v>0</v>
      </c>
      <c r="BN81" s="81">
        <f t="shared" ref="BN81:BN86" si="9">IFERROR(Y81*I81,"0")</f>
        <v>0</v>
      </c>
      <c r="BO81" s="81">
        <f t="shared" ref="BO81:BO86" si="10">IFERROR(X81/J81,"0")</f>
        <v>0</v>
      </c>
      <c r="BP81" s="81">
        <f t="shared" ref="BP81:BP86" si="11">IFERROR(Y81/J81,"0")</f>
        <v>0</v>
      </c>
    </row>
    <row r="82" spans="1:68" ht="27" customHeight="1" x14ac:dyDescent="0.25">
      <c r="A82" s="63" t="s">
        <v>175</v>
      </c>
      <c r="B82" s="63" t="s">
        <v>176</v>
      </c>
      <c r="C82" s="36">
        <v>4301135286</v>
      </c>
      <c r="D82" s="394">
        <v>4607111033628</v>
      </c>
      <c r="E82" s="394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103</v>
      </c>
      <c r="M82" s="38" t="s">
        <v>86</v>
      </c>
      <c r="N82" s="38"/>
      <c r="O82" s="37">
        <v>180</v>
      </c>
      <c r="P82" s="42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96"/>
      <c r="R82" s="396"/>
      <c r="S82" s="396"/>
      <c r="T82" s="397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104</v>
      </c>
      <c r="AK82" s="87">
        <v>70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4301135565</v>
      </c>
      <c r="D83" s="394">
        <v>4607111033451</v>
      </c>
      <c r="E83" s="394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30" t="s">
        <v>180</v>
      </c>
      <c r="Q83" s="396"/>
      <c r="R83" s="396"/>
      <c r="S83" s="396"/>
      <c r="T83" s="397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181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182</v>
      </c>
      <c r="B84" s="63" t="s">
        <v>183</v>
      </c>
      <c r="C84" s="36">
        <v>4301135295</v>
      </c>
      <c r="D84" s="394">
        <v>4607111035141</v>
      </c>
      <c r="E84" s="394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99</v>
      </c>
      <c r="M84" s="38" t="s">
        <v>86</v>
      </c>
      <c r="N84" s="38"/>
      <c r="O84" s="37">
        <v>180</v>
      </c>
      <c r="P84" s="4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96"/>
      <c r="R84" s="396"/>
      <c r="S84" s="396"/>
      <c r="T84" s="397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184</v>
      </c>
      <c r="AG84" s="81"/>
      <c r="AJ84" s="87" t="s">
        <v>100</v>
      </c>
      <c r="AK84" s="87">
        <v>14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185</v>
      </c>
      <c r="B85" s="63" t="s">
        <v>186</v>
      </c>
      <c r="C85" s="36">
        <v>4301135296</v>
      </c>
      <c r="D85" s="394">
        <v>4607111033444</v>
      </c>
      <c r="E85" s="394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103</v>
      </c>
      <c r="M85" s="38" t="s">
        <v>86</v>
      </c>
      <c r="N85" s="38"/>
      <c r="O85" s="37">
        <v>180</v>
      </c>
      <c r="P85" s="4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96"/>
      <c r="R85" s="396"/>
      <c r="S85" s="396"/>
      <c r="T85" s="397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181</v>
      </c>
      <c r="AG85" s="81"/>
      <c r="AJ85" s="87" t="s">
        <v>104</v>
      </c>
      <c r="AK85" s="87">
        <v>70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ht="27" customHeight="1" x14ac:dyDescent="0.25">
      <c r="A86" s="63" t="s">
        <v>187</v>
      </c>
      <c r="B86" s="63" t="s">
        <v>188</v>
      </c>
      <c r="C86" s="36">
        <v>4301135290</v>
      </c>
      <c r="D86" s="394">
        <v>4607111035028</v>
      </c>
      <c r="E86" s="394"/>
      <c r="F86" s="62">
        <v>0.48</v>
      </c>
      <c r="G86" s="37">
        <v>8</v>
      </c>
      <c r="H86" s="62">
        <v>3.84</v>
      </c>
      <c r="I86" s="62">
        <v>4.4488000000000003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96"/>
      <c r="R86" s="396"/>
      <c r="S86" s="396"/>
      <c r="T86" s="397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si="6"/>
        <v>0</v>
      </c>
      <c r="Z86" s="41">
        <f t="shared" si="7"/>
        <v>0</v>
      </c>
      <c r="AA86" s="68" t="s">
        <v>46</v>
      </c>
      <c r="AB86" s="69" t="s">
        <v>46</v>
      </c>
      <c r="AC86" s="151" t="s">
        <v>184</v>
      </c>
      <c r="AG86" s="81"/>
      <c r="AJ86" s="87" t="s">
        <v>89</v>
      </c>
      <c r="AK86" s="87">
        <v>1</v>
      </c>
      <c r="BB86" s="152" t="s">
        <v>95</v>
      </c>
      <c r="BM86" s="81">
        <f t="shared" si="8"/>
        <v>0</v>
      </c>
      <c r="BN86" s="81">
        <f t="shared" si="9"/>
        <v>0</v>
      </c>
      <c r="BO86" s="81">
        <f t="shared" si="10"/>
        <v>0</v>
      </c>
      <c r="BP86" s="81">
        <f t="shared" si="11"/>
        <v>0</v>
      </c>
    </row>
    <row r="87" spans="1:68" x14ac:dyDescent="0.2">
      <c r="A87" s="401"/>
      <c r="B87" s="401"/>
      <c r="C87" s="401"/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01"/>
      <c r="O87" s="402"/>
      <c r="P87" s="398" t="s">
        <v>40</v>
      </c>
      <c r="Q87" s="399"/>
      <c r="R87" s="399"/>
      <c r="S87" s="399"/>
      <c r="T87" s="399"/>
      <c r="U87" s="399"/>
      <c r="V87" s="400"/>
      <c r="W87" s="42" t="s">
        <v>39</v>
      </c>
      <c r="X87" s="43">
        <f>IFERROR(SUM(X81:X86),"0")</f>
        <v>0</v>
      </c>
      <c r="Y87" s="43">
        <f>IFERROR(SUM(Y81:Y86),"0")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401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2"/>
      <c r="P88" s="398" t="s">
        <v>40</v>
      </c>
      <c r="Q88" s="399"/>
      <c r="R88" s="399"/>
      <c r="S88" s="399"/>
      <c r="T88" s="399"/>
      <c r="U88" s="399"/>
      <c r="V88" s="400"/>
      <c r="W88" s="42" t="s">
        <v>0</v>
      </c>
      <c r="X88" s="43">
        <f>IFERROR(SUMPRODUCT(X81:X86*H81:H86),"0")</f>
        <v>0</v>
      </c>
      <c r="Y88" s="43">
        <f>IFERROR(SUMPRODUCT(Y81:Y86*H81:H86),"0")</f>
        <v>0</v>
      </c>
      <c r="Z88" s="42"/>
      <c r="AA88" s="67"/>
      <c r="AB88" s="67"/>
      <c r="AC88" s="67"/>
    </row>
    <row r="89" spans="1:68" ht="16.5" customHeight="1" x14ac:dyDescent="0.25">
      <c r="A89" s="392" t="s">
        <v>189</v>
      </c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2"/>
      <c r="O89" s="392"/>
      <c r="P89" s="392"/>
      <c r="Q89" s="392"/>
      <c r="R89" s="392"/>
      <c r="S89" s="392"/>
      <c r="T89" s="392"/>
      <c r="U89" s="392"/>
      <c r="V89" s="392"/>
      <c r="W89" s="392"/>
      <c r="X89" s="392"/>
      <c r="Y89" s="392"/>
      <c r="Z89" s="392"/>
      <c r="AA89" s="65"/>
      <c r="AB89" s="65"/>
      <c r="AC89" s="82"/>
    </row>
    <row r="90" spans="1:68" ht="14.25" customHeight="1" x14ac:dyDescent="0.25">
      <c r="A90" s="393" t="s">
        <v>190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66"/>
      <c r="AB90" s="66"/>
      <c r="AC90" s="83"/>
    </row>
    <row r="91" spans="1:68" ht="27" customHeight="1" x14ac:dyDescent="0.25">
      <c r="A91" s="63" t="s">
        <v>191</v>
      </c>
      <c r="B91" s="63" t="s">
        <v>192</v>
      </c>
      <c r="C91" s="36">
        <v>4301136042</v>
      </c>
      <c r="D91" s="394">
        <v>4607025784012</v>
      </c>
      <c r="E91" s="394"/>
      <c r="F91" s="62">
        <v>0.09</v>
      </c>
      <c r="G91" s="37">
        <v>24</v>
      </c>
      <c r="H91" s="62">
        <v>2.16</v>
      </c>
      <c r="I91" s="62">
        <v>2.4912000000000001</v>
      </c>
      <c r="J91" s="37">
        <v>126</v>
      </c>
      <c r="K91" s="37" t="s">
        <v>96</v>
      </c>
      <c r="L91" s="37" t="s">
        <v>99</v>
      </c>
      <c r="M91" s="38" t="s">
        <v>86</v>
      </c>
      <c r="N91" s="38"/>
      <c r="O91" s="37">
        <v>180</v>
      </c>
      <c r="P91" s="43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96"/>
      <c r="R91" s="396"/>
      <c r="S91" s="396"/>
      <c r="T91" s="397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193</v>
      </c>
      <c r="AG91" s="81"/>
      <c r="AJ91" s="87" t="s">
        <v>100</v>
      </c>
      <c r="AK91" s="87">
        <v>14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27" customHeight="1" x14ac:dyDescent="0.25">
      <c r="A92" s="63" t="s">
        <v>194</v>
      </c>
      <c r="B92" s="63" t="s">
        <v>195</v>
      </c>
      <c r="C92" s="36">
        <v>4301136040</v>
      </c>
      <c r="D92" s="394">
        <v>4607025784319</v>
      </c>
      <c r="E92" s="394"/>
      <c r="F92" s="62">
        <v>0.36</v>
      </c>
      <c r="G92" s="37">
        <v>10</v>
      </c>
      <c r="H92" s="62">
        <v>3.6</v>
      </c>
      <c r="I92" s="62">
        <v>4.2439999999999998</v>
      </c>
      <c r="J92" s="37">
        <v>70</v>
      </c>
      <c r="K92" s="37" t="s">
        <v>96</v>
      </c>
      <c r="L92" s="37" t="s">
        <v>99</v>
      </c>
      <c r="M92" s="38" t="s">
        <v>86</v>
      </c>
      <c r="N92" s="38"/>
      <c r="O92" s="37">
        <v>180</v>
      </c>
      <c r="P92" s="43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96"/>
      <c r="R92" s="396"/>
      <c r="S92" s="396"/>
      <c r="T92" s="397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IFERROR(IF(X92="","",X92*0.01788),"")</f>
        <v>0</v>
      </c>
      <c r="AA92" s="68" t="s">
        <v>46</v>
      </c>
      <c r="AB92" s="69" t="s">
        <v>46</v>
      </c>
      <c r="AC92" s="155" t="s">
        <v>177</v>
      </c>
      <c r="AG92" s="81"/>
      <c r="AJ92" s="87" t="s">
        <v>100</v>
      </c>
      <c r="AK92" s="87">
        <v>14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ht="16.5" customHeight="1" x14ac:dyDescent="0.25">
      <c r="A93" s="63" t="s">
        <v>196</v>
      </c>
      <c r="B93" s="63" t="s">
        <v>197</v>
      </c>
      <c r="C93" s="36">
        <v>4301136039</v>
      </c>
      <c r="D93" s="394">
        <v>4607111035370</v>
      </c>
      <c r="E93" s="394"/>
      <c r="F93" s="62">
        <v>0.14000000000000001</v>
      </c>
      <c r="G93" s="37">
        <v>22</v>
      </c>
      <c r="H93" s="62">
        <v>3.08</v>
      </c>
      <c r="I93" s="62">
        <v>3.464</v>
      </c>
      <c r="J93" s="37">
        <v>84</v>
      </c>
      <c r="K93" s="37" t="s">
        <v>87</v>
      </c>
      <c r="L93" s="37" t="s">
        <v>99</v>
      </c>
      <c r="M93" s="38" t="s">
        <v>86</v>
      </c>
      <c r="N93" s="38"/>
      <c r="O93" s="37">
        <v>180</v>
      </c>
      <c r="P93" s="43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96"/>
      <c r="R93" s="396"/>
      <c r="S93" s="396"/>
      <c r="T93" s="397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IFERROR(IF(X93="","",X93*0.0155),"")</f>
        <v>0</v>
      </c>
      <c r="AA93" s="68" t="s">
        <v>46</v>
      </c>
      <c r="AB93" s="69" t="s">
        <v>46</v>
      </c>
      <c r="AC93" s="157" t="s">
        <v>198</v>
      </c>
      <c r="AG93" s="81"/>
      <c r="AJ93" s="87" t="s">
        <v>100</v>
      </c>
      <c r="AK93" s="87">
        <v>12</v>
      </c>
      <c r="BB93" s="158" t="s">
        <v>95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98" t="s">
        <v>40</v>
      </c>
      <c r="Q94" s="399"/>
      <c r="R94" s="399"/>
      <c r="S94" s="399"/>
      <c r="T94" s="399"/>
      <c r="U94" s="399"/>
      <c r="V94" s="400"/>
      <c r="W94" s="42" t="s">
        <v>39</v>
      </c>
      <c r="X94" s="43">
        <f>IFERROR(SUM(X91:X93),"0")</f>
        <v>0</v>
      </c>
      <c r="Y94" s="43">
        <f>IFERROR(SUM(Y91:Y93),"0")</f>
        <v>0</v>
      </c>
      <c r="Z94" s="43">
        <f>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98" t="s">
        <v>40</v>
      </c>
      <c r="Q95" s="399"/>
      <c r="R95" s="399"/>
      <c r="S95" s="399"/>
      <c r="T95" s="399"/>
      <c r="U95" s="399"/>
      <c r="V95" s="400"/>
      <c r="W95" s="42" t="s">
        <v>0</v>
      </c>
      <c r="X95" s="43">
        <f>IFERROR(SUMPRODUCT(X91:X93*H91:H93),"0")</f>
        <v>0</v>
      </c>
      <c r="Y95" s="43">
        <f>IFERROR(SUMPRODUCT(Y91:Y93*H91:H93),"0")</f>
        <v>0</v>
      </c>
      <c r="Z95" s="42"/>
      <c r="AA95" s="67"/>
      <c r="AB95" s="67"/>
      <c r="AC95" s="67"/>
    </row>
    <row r="96" spans="1:68" ht="16.5" customHeight="1" x14ac:dyDescent="0.25">
      <c r="A96" s="392" t="s">
        <v>199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92"/>
      <c r="AA96" s="65"/>
      <c r="AB96" s="65"/>
      <c r="AC96" s="82"/>
    </row>
    <row r="97" spans="1:68" ht="14.25" customHeight="1" x14ac:dyDescent="0.25">
      <c r="A97" s="393" t="s">
        <v>82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66"/>
      <c r="AB97" s="66"/>
      <c r="AC97" s="83"/>
    </row>
    <row r="98" spans="1:68" ht="27" customHeight="1" x14ac:dyDescent="0.25">
      <c r="A98" s="63" t="s">
        <v>200</v>
      </c>
      <c r="B98" s="63" t="s">
        <v>201</v>
      </c>
      <c r="C98" s="36">
        <v>4301070975</v>
      </c>
      <c r="D98" s="394">
        <v>4607111033970</v>
      </c>
      <c r="E98" s="394"/>
      <c r="F98" s="62">
        <v>0.43</v>
      </c>
      <c r="G98" s="37">
        <v>16</v>
      </c>
      <c r="H98" s="62">
        <v>6.88</v>
      </c>
      <c r="I98" s="62">
        <v>7.1996000000000002</v>
      </c>
      <c r="J98" s="37">
        <v>84</v>
      </c>
      <c r="K98" s="37" t="s">
        <v>87</v>
      </c>
      <c r="L98" s="37" t="s">
        <v>99</v>
      </c>
      <c r="M98" s="38" t="s">
        <v>86</v>
      </c>
      <c r="N98" s="38"/>
      <c r="O98" s="37">
        <v>180</v>
      </c>
      <c r="P98" s="43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96"/>
      <c r="R98" s="396"/>
      <c r="S98" s="396"/>
      <c r="T98" s="39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ref="Y98:Y106" si="12">IFERROR(IF(X98="","",X98),"")</f>
        <v>0</v>
      </c>
      <c r="Z98" s="41">
        <f t="shared" ref="Z98:Z106" si="13">IFERROR(IF(X98="","",X98*0.0155),"")</f>
        <v>0</v>
      </c>
      <c r="AA98" s="68" t="s">
        <v>46</v>
      </c>
      <c r="AB98" s="69" t="s">
        <v>46</v>
      </c>
      <c r="AC98" s="159" t="s">
        <v>154</v>
      </c>
      <c r="AG98" s="81"/>
      <c r="AJ98" s="87" t="s">
        <v>100</v>
      </c>
      <c r="AK98" s="87">
        <v>12</v>
      </c>
      <c r="BB98" s="160" t="s">
        <v>70</v>
      </c>
      <c r="BM98" s="81">
        <f t="shared" ref="BM98:BM106" si="14">IFERROR(X98*I98,"0")</f>
        <v>0</v>
      </c>
      <c r="BN98" s="81">
        <f t="shared" ref="BN98:BN106" si="15">IFERROR(Y98*I98,"0")</f>
        <v>0</v>
      </c>
      <c r="BO98" s="81">
        <f t="shared" ref="BO98:BO106" si="16">IFERROR(X98/J98,"0")</f>
        <v>0</v>
      </c>
      <c r="BP98" s="81">
        <f t="shared" ref="BP98:BP106" si="17">IFERROR(Y98/J98,"0")</f>
        <v>0</v>
      </c>
    </row>
    <row r="99" spans="1:68" ht="27" customHeight="1" x14ac:dyDescent="0.25">
      <c r="A99" s="63" t="s">
        <v>202</v>
      </c>
      <c r="B99" s="63" t="s">
        <v>203</v>
      </c>
      <c r="C99" s="36">
        <v>4301071051</v>
      </c>
      <c r="D99" s="394">
        <v>4607111039262</v>
      </c>
      <c r="E99" s="394"/>
      <c r="F99" s="62">
        <v>0.4</v>
      </c>
      <c r="G99" s="37">
        <v>16</v>
      </c>
      <c r="H99" s="62">
        <v>6.4</v>
      </c>
      <c r="I99" s="62">
        <v>6.7195999999999998</v>
      </c>
      <c r="J99" s="37">
        <v>84</v>
      </c>
      <c r="K99" s="37" t="s">
        <v>87</v>
      </c>
      <c r="L99" s="37" t="s">
        <v>99</v>
      </c>
      <c r="M99" s="38" t="s">
        <v>86</v>
      </c>
      <c r="N99" s="38"/>
      <c r="O99" s="37">
        <v>180</v>
      </c>
      <c r="P99" s="43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96"/>
      <c r="R99" s="396"/>
      <c r="S99" s="396"/>
      <c r="T99" s="397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154</v>
      </c>
      <c r="AG99" s="81"/>
      <c r="AJ99" s="87" t="s">
        <v>100</v>
      </c>
      <c r="AK99" s="87">
        <v>12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204</v>
      </c>
      <c r="B100" s="63" t="s">
        <v>205</v>
      </c>
      <c r="C100" s="36">
        <v>4301070976</v>
      </c>
      <c r="D100" s="394">
        <v>4607111034144</v>
      </c>
      <c r="E100" s="394"/>
      <c r="F100" s="62">
        <v>0.9</v>
      </c>
      <c r="G100" s="37">
        <v>8</v>
      </c>
      <c r="H100" s="62">
        <v>7.2</v>
      </c>
      <c r="I100" s="62">
        <v>7.4859999999999998</v>
      </c>
      <c r="J100" s="37">
        <v>84</v>
      </c>
      <c r="K100" s="37" t="s">
        <v>87</v>
      </c>
      <c r="L100" s="37" t="s">
        <v>103</v>
      </c>
      <c r="M100" s="38" t="s">
        <v>86</v>
      </c>
      <c r="N100" s="38"/>
      <c r="O100" s="37">
        <v>180</v>
      </c>
      <c r="P100" s="43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96"/>
      <c r="R100" s="396"/>
      <c r="S100" s="396"/>
      <c r="T100" s="397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154</v>
      </c>
      <c r="AG100" s="81"/>
      <c r="AJ100" s="87" t="s">
        <v>104</v>
      </c>
      <c r="AK100" s="87">
        <v>84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206</v>
      </c>
      <c r="B101" s="63" t="s">
        <v>207</v>
      </c>
      <c r="C101" s="36">
        <v>4301071038</v>
      </c>
      <c r="D101" s="394">
        <v>4607111039248</v>
      </c>
      <c r="E101" s="394"/>
      <c r="F101" s="62">
        <v>0.7</v>
      </c>
      <c r="G101" s="37">
        <v>10</v>
      </c>
      <c r="H101" s="62">
        <v>7</v>
      </c>
      <c r="I101" s="62">
        <v>7.3</v>
      </c>
      <c r="J101" s="37">
        <v>84</v>
      </c>
      <c r="K101" s="37" t="s">
        <v>87</v>
      </c>
      <c r="L101" s="37" t="s">
        <v>99</v>
      </c>
      <c r="M101" s="38" t="s">
        <v>86</v>
      </c>
      <c r="N101" s="38"/>
      <c r="O101" s="37">
        <v>180</v>
      </c>
      <c r="P101" s="44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96"/>
      <c r="R101" s="396"/>
      <c r="S101" s="396"/>
      <c r="T101" s="397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154</v>
      </c>
      <c r="AG101" s="81"/>
      <c r="AJ101" s="87" t="s">
        <v>100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4301070973</v>
      </c>
      <c r="D102" s="394">
        <v>4607111033987</v>
      </c>
      <c r="E102" s="394"/>
      <c r="F102" s="62">
        <v>0.43</v>
      </c>
      <c r="G102" s="37">
        <v>16</v>
      </c>
      <c r="H102" s="62">
        <v>6.88</v>
      </c>
      <c r="I102" s="62">
        <v>7.1996000000000002</v>
      </c>
      <c r="J102" s="37">
        <v>84</v>
      </c>
      <c r="K102" s="37" t="s">
        <v>87</v>
      </c>
      <c r="L102" s="37" t="s">
        <v>99</v>
      </c>
      <c r="M102" s="38" t="s">
        <v>86</v>
      </c>
      <c r="N102" s="38"/>
      <c r="O102" s="37">
        <v>180</v>
      </c>
      <c r="P102" s="44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96"/>
      <c r="R102" s="396"/>
      <c r="S102" s="396"/>
      <c r="T102" s="397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210</v>
      </c>
      <c r="AG102" s="81"/>
      <c r="AJ102" s="87" t="s">
        <v>100</v>
      </c>
      <c r="AK102" s="87">
        <v>12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4301071049</v>
      </c>
      <c r="D103" s="394">
        <v>4607111039293</v>
      </c>
      <c r="E103" s="394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99</v>
      </c>
      <c r="M103" s="38" t="s">
        <v>86</v>
      </c>
      <c r="N103" s="38"/>
      <c r="O103" s="37">
        <v>180</v>
      </c>
      <c r="P103" s="44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96"/>
      <c r="R103" s="396"/>
      <c r="S103" s="396"/>
      <c r="T103" s="397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213</v>
      </c>
      <c r="AG103" s="81"/>
      <c r="AJ103" s="87" t="s">
        <v>100</v>
      </c>
      <c r="AK103" s="87">
        <v>12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214</v>
      </c>
      <c r="B104" s="63" t="s">
        <v>215</v>
      </c>
      <c r="C104" s="36">
        <v>4301070974</v>
      </c>
      <c r="D104" s="394">
        <v>4607111034151</v>
      </c>
      <c r="E104" s="394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103</v>
      </c>
      <c r="M104" s="38" t="s">
        <v>86</v>
      </c>
      <c r="N104" s="38"/>
      <c r="O104" s="37">
        <v>180</v>
      </c>
      <c r="P104" s="44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96"/>
      <c r="R104" s="396"/>
      <c r="S104" s="396"/>
      <c r="T104" s="397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210</v>
      </c>
      <c r="AG104" s="81"/>
      <c r="AJ104" s="87" t="s">
        <v>104</v>
      </c>
      <c r="AK104" s="87">
        <v>84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216</v>
      </c>
      <c r="B105" s="63" t="s">
        <v>217</v>
      </c>
      <c r="C105" s="36">
        <v>4301071039</v>
      </c>
      <c r="D105" s="394">
        <v>4607111039279</v>
      </c>
      <c r="E105" s="394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99</v>
      </c>
      <c r="M105" s="38" t="s">
        <v>86</v>
      </c>
      <c r="N105" s="38"/>
      <c r="O105" s="37">
        <v>180</v>
      </c>
      <c r="P10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96"/>
      <c r="R105" s="396"/>
      <c r="S105" s="396"/>
      <c r="T105" s="397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154</v>
      </c>
      <c r="AG105" s="81"/>
      <c r="AJ105" s="87" t="s">
        <v>100</v>
      </c>
      <c r="AK105" s="87">
        <v>12</v>
      </c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218</v>
      </c>
      <c r="B106" s="63" t="s">
        <v>219</v>
      </c>
      <c r="C106" s="36">
        <v>4301070958</v>
      </c>
      <c r="D106" s="394">
        <v>4607111038098</v>
      </c>
      <c r="E106" s="394"/>
      <c r="F106" s="62">
        <v>0.8</v>
      </c>
      <c r="G106" s="37">
        <v>8</v>
      </c>
      <c r="H106" s="62">
        <v>6.4</v>
      </c>
      <c r="I106" s="62">
        <v>6.6859999999999999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44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96"/>
      <c r="R106" s="396"/>
      <c r="S106" s="396"/>
      <c r="T106" s="397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75" t="s">
        <v>220</v>
      </c>
      <c r="AG106" s="81"/>
      <c r="AJ106" s="87" t="s">
        <v>89</v>
      </c>
      <c r="AK106" s="87">
        <v>1</v>
      </c>
      <c r="BB106" s="176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x14ac:dyDescent="0.2">
      <c r="A107" s="401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98" t="s">
        <v>40</v>
      </c>
      <c r="Q107" s="399"/>
      <c r="R107" s="399"/>
      <c r="S107" s="399"/>
      <c r="T107" s="399"/>
      <c r="U107" s="399"/>
      <c r="V107" s="400"/>
      <c r="W107" s="42" t="s">
        <v>39</v>
      </c>
      <c r="X107" s="43">
        <f>IFERROR(SUM(X98:X106),"0")</f>
        <v>0</v>
      </c>
      <c r="Y107" s="43">
        <f>IFERROR(SUM(Y98:Y106),"0")</f>
        <v>0</v>
      </c>
      <c r="Z107" s="43">
        <f>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98" t="s">
        <v>40</v>
      </c>
      <c r="Q108" s="399"/>
      <c r="R108" s="399"/>
      <c r="S108" s="399"/>
      <c r="T108" s="399"/>
      <c r="U108" s="399"/>
      <c r="V108" s="400"/>
      <c r="W108" s="42" t="s">
        <v>0</v>
      </c>
      <c r="X108" s="43">
        <f>IFERROR(SUMPRODUCT(X98:X106*H98:H106),"0")</f>
        <v>0</v>
      </c>
      <c r="Y108" s="43">
        <f>IFERROR(SUMPRODUCT(Y98:Y106*H98:H106),"0")</f>
        <v>0</v>
      </c>
      <c r="Z108" s="42"/>
      <c r="AA108" s="67"/>
      <c r="AB108" s="67"/>
      <c r="AC108" s="67"/>
    </row>
    <row r="109" spans="1:68" ht="16.5" customHeight="1" x14ac:dyDescent="0.25">
      <c r="A109" s="392" t="s">
        <v>221</v>
      </c>
      <c r="B109" s="392"/>
      <c r="C109" s="392"/>
      <c r="D109" s="392"/>
      <c r="E109" s="392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2"/>
      <c r="T109" s="392"/>
      <c r="U109" s="392"/>
      <c r="V109" s="392"/>
      <c r="W109" s="392"/>
      <c r="X109" s="392"/>
      <c r="Y109" s="392"/>
      <c r="Z109" s="392"/>
      <c r="AA109" s="65"/>
      <c r="AB109" s="65"/>
      <c r="AC109" s="82"/>
    </row>
    <row r="110" spans="1:68" ht="14.25" customHeight="1" x14ac:dyDescent="0.25">
      <c r="A110" s="393" t="s">
        <v>159</v>
      </c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66"/>
      <c r="AB110" s="66"/>
      <c r="AC110" s="83"/>
    </row>
    <row r="111" spans="1:68" ht="27" customHeight="1" x14ac:dyDescent="0.25">
      <c r="A111" s="63" t="s">
        <v>222</v>
      </c>
      <c r="B111" s="63" t="s">
        <v>223</v>
      </c>
      <c r="C111" s="36">
        <v>4301135289</v>
      </c>
      <c r="D111" s="394">
        <v>4607111034014</v>
      </c>
      <c r="E111" s="394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96</v>
      </c>
      <c r="L111" s="37" t="s">
        <v>103</v>
      </c>
      <c r="M111" s="38" t="s">
        <v>86</v>
      </c>
      <c r="N111" s="38"/>
      <c r="O111" s="37">
        <v>180</v>
      </c>
      <c r="P111" s="44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1" s="396"/>
      <c r="R111" s="396"/>
      <c r="S111" s="396"/>
      <c r="T111" s="397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77" t="s">
        <v>224</v>
      </c>
      <c r="AG111" s="81"/>
      <c r="AJ111" s="87" t="s">
        <v>104</v>
      </c>
      <c r="AK111" s="87">
        <v>70</v>
      </c>
      <c r="BB111" s="178" t="s">
        <v>95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225</v>
      </c>
      <c r="B112" s="63" t="s">
        <v>226</v>
      </c>
      <c r="C112" s="36">
        <v>4301135299</v>
      </c>
      <c r="D112" s="394">
        <v>4607111033994</v>
      </c>
      <c r="E112" s="394"/>
      <c r="F112" s="62">
        <v>0.25</v>
      </c>
      <c r="G112" s="37">
        <v>12</v>
      </c>
      <c r="H112" s="62">
        <v>3</v>
      </c>
      <c r="I112" s="62">
        <v>3.7035999999999998</v>
      </c>
      <c r="J112" s="37">
        <v>70</v>
      </c>
      <c r="K112" s="37" t="s">
        <v>96</v>
      </c>
      <c r="L112" s="37" t="s">
        <v>103</v>
      </c>
      <c r="M112" s="38" t="s">
        <v>86</v>
      </c>
      <c r="N112" s="38"/>
      <c r="O112" s="37">
        <v>180</v>
      </c>
      <c r="P112" s="44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2" s="396"/>
      <c r="R112" s="396"/>
      <c r="S112" s="396"/>
      <c r="T112" s="397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9" t="s">
        <v>181</v>
      </c>
      <c r="AG112" s="81"/>
      <c r="AJ112" s="87" t="s">
        <v>104</v>
      </c>
      <c r="AK112" s="87">
        <v>70</v>
      </c>
      <c r="BB112" s="180" t="s">
        <v>95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01"/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2"/>
      <c r="P113" s="398" t="s">
        <v>40</v>
      </c>
      <c r="Q113" s="399"/>
      <c r="R113" s="399"/>
      <c r="S113" s="399"/>
      <c r="T113" s="399"/>
      <c r="U113" s="399"/>
      <c r="V113" s="400"/>
      <c r="W113" s="42" t="s">
        <v>39</v>
      </c>
      <c r="X113" s="43">
        <f>IFERROR(SUM(X111:X112),"0")</f>
        <v>0</v>
      </c>
      <c r="Y113" s="43">
        <f>IFERROR(SUM(Y111:Y112),"0")</f>
        <v>0</v>
      </c>
      <c r="Z113" s="43">
        <f>IFERROR(IF(Z111="",0,Z111),"0")+IFERROR(IF(Z112="",0,Z112),"0")</f>
        <v>0</v>
      </c>
      <c r="AA113" s="67"/>
      <c r="AB113" s="67"/>
      <c r="AC113" s="67"/>
    </row>
    <row r="114" spans="1:68" x14ac:dyDescent="0.2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2"/>
      <c r="P114" s="398" t="s">
        <v>40</v>
      </c>
      <c r="Q114" s="399"/>
      <c r="R114" s="399"/>
      <c r="S114" s="399"/>
      <c r="T114" s="399"/>
      <c r="U114" s="399"/>
      <c r="V114" s="400"/>
      <c r="W114" s="42" t="s">
        <v>0</v>
      </c>
      <c r="X114" s="43">
        <f>IFERROR(SUMPRODUCT(X111:X112*H111:H112),"0")</f>
        <v>0</v>
      </c>
      <c r="Y114" s="43">
        <f>IFERROR(SUMPRODUCT(Y111:Y112*H111:H112),"0")</f>
        <v>0</v>
      </c>
      <c r="Z114" s="42"/>
      <c r="AA114" s="67"/>
      <c r="AB114" s="67"/>
      <c r="AC114" s="67"/>
    </row>
    <row r="115" spans="1:68" ht="16.5" customHeight="1" x14ac:dyDescent="0.25">
      <c r="A115" s="392" t="s">
        <v>227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65"/>
      <c r="AB115" s="65"/>
      <c r="AC115" s="82"/>
    </row>
    <row r="116" spans="1:68" ht="14.25" customHeight="1" x14ac:dyDescent="0.25">
      <c r="A116" s="393" t="s">
        <v>159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66"/>
      <c r="AB116" s="66"/>
      <c r="AC116" s="83"/>
    </row>
    <row r="117" spans="1:68" ht="27" customHeight="1" x14ac:dyDescent="0.25">
      <c r="A117" s="63" t="s">
        <v>228</v>
      </c>
      <c r="B117" s="63" t="s">
        <v>229</v>
      </c>
      <c r="C117" s="36">
        <v>4301135311</v>
      </c>
      <c r="D117" s="394">
        <v>4607111039095</v>
      </c>
      <c r="E117" s="394"/>
      <c r="F117" s="62">
        <v>0.25</v>
      </c>
      <c r="G117" s="37">
        <v>12</v>
      </c>
      <c r="H117" s="62">
        <v>3</v>
      </c>
      <c r="I117" s="62">
        <v>3.7480000000000002</v>
      </c>
      <c r="J117" s="37">
        <v>70</v>
      </c>
      <c r="K117" s="37" t="s">
        <v>96</v>
      </c>
      <c r="L117" s="37" t="s">
        <v>88</v>
      </c>
      <c r="M117" s="38" t="s">
        <v>86</v>
      </c>
      <c r="N117" s="38"/>
      <c r="O117" s="37">
        <v>180</v>
      </c>
      <c r="P117" s="4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96"/>
      <c r="R117" s="396"/>
      <c r="S117" s="396"/>
      <c r="T117" s="397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230</v>
      </c>
      <c r="AG117" s="81"/>
      <c r="AJ117" s="87" t="s">
        <v>89</v>
      </c>
      <c r="AK117" s="87">
        <v>1</v>
      </c>
      <c r="BB117" s="182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16.5" customHeight="1" x14ac:dyDescent="0.25">
      <c r="A118" s="63" t="s">
        <v>231</v>
      </c>
      <c r="B118" s="63" t="s">
        <v>232</v>
      </c>
      <c r="C118" s="36">
        <v>4301135282</v>
      </c>
      <c r="D118" s="394">
        <v>4607111034199</v>
      </c>
      <c r="E118" s="394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96</v>
      </c>
      <c r="L118" s="37" t="s">
        <v>103</v>
      </c>
      <c r="M118" s="38" t="s">
        <v>86</v>
      </c>
      <c r="N118" s="38"/>
      <c r="O118" s="37">
        <v>180</v>
      </c>
      <c r="P118" s="44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96"/>
      <c r="R118" s="396"/>
      <c r="S118" s="396"/>
      <c r="T118" s="397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83" t="s">
        <v>233</v>
      </c>
      <c r="AG118" s="81"/>
      <c r="AJ118" s="87" t="s">
        <v>104</v>
      </c>
      <c r="AK118" s="87">
        <v>70</v>
      </c>
      <c r="BB118" s="18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2"/>
      <c r="P119" s="398" t="s">
        <v>40</v>
      </c>
      <c r="Q119" s="399"/>
      <c r="R119" s="399"/>
      <c r="S119" s="399"/>
      <c r="T119" s="399"/>
      <c r="U119" s="399"/>
      <c r="V119" s="400"/>
      <c r="W119" s="42" t="s">
        <v>39</v>
      </c>
      <c r="X119" s="43">
        <f>IFERROR(SUM(X117:X118),"0")</f>
        <v>0</v>
      </c>
      <c r="Y119" s="43">
        <f>IFERROR(SUM(Y117:Y118),"0")</f>
        <v>0</v>
      </c>
      <c r="Z119" s="43">
        <f>IFERROR(IF(Z117="",0,Z117),"0")+IFERROR(IF(Z118="",0,Z118),"0")</f>
        <v>0</v>
      </c>
      <c r="AA119" s="67"/>
      <c r="AB119" s="67"/>
      <c r="AC119" s="67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02"/>
      <c r="P120" s="398" t="s">
        <v>40</v>
      </c>
      <c r="Q120" s="399"/>
      <c r="R120" s="399"/>
      <c r="S120" s="399"/>
      <c r="T120" s="399"/>
      <c r="U120" s="399"/>
      <c r="V120" s="400"/>
      <c r="W120" s="42" t="s">
        <v>0</v>
      </c>
      <c r="X120" s="43">
        <f>IFERROR(SUMPRODUCT(X117:X118*H117:H118),"0")</f>
        <v>0</v>
      </c>
      <c r="Y120" s="43">
        <f>IFERROR(SUMPRODUCT(Y117:Y118*H117:H118),"0")</f>
        <v>0</v>
      </c>
      <c r="Z120" s="42"/>
      <c r="AA120" s="67"/>
      <c r="AB120" s="67"/>
      <c r="AC120" s="67"/>
    </row>
    <row r="121" spans="1:68" ht="16.5" customHeight="1" x14ac:dyDescent="0.25">
      <c r="A121" s="392" t="s">
        <v>234</v>
      </c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2"/>
      <c r="P121" s="392"/>
      <c r="Q121" s="392"/>
      <c r="R121" s="392"/>
      <c r="S121" s="392"/>
      <c r="T121" s="392"/>
      <c r="U121" s="392"/>
      <c r="V121" s="392"/>
      <c r="W121" s="392"/>
      <c r="X121" s="392"/>
      <c r="Y121" s="392"/>
      <c r="Z121" s="392"/>
      <c r="AA121" s="65"/>
      <c r="AB121" s="65"/>
      <c r="AC121" s="82"/>
    </row>
    <row r="122" spans="1:68" ht="14.25" customHeight="1" x14ac:dyDescent="0.25">
      <c r="A122" s="393" t="s">
        <v>159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66"/>
      <c r="AB122" s="66"/>
      <c r="AC122" s="83"/>
    </row>
    <row r="123" spans="1:68" ht="27" customHeight="1" x14ac:dyDescent="0.25">
      <c r="A123" s="63" t="s">
        <v>235</v>
      </c>
      <c r="B123" s="63" t="s">
        <v>236</v>
      </c>
      <c r="C123" s="36">
        <v>4301135178</v>
      </c>
      <c r="D123" s="394">
        <v>4607111034816</v>
      </c>
      <c r="E123" s="394"/>
      <c r="F123" s="62">
        <v>0.25</v>
      </c>
      <c r="G123" s="37">
        <v>6</v>
      </c>
      <c r="H123" s="62">
        <v>1.5</v>
      </c>
      <c r="I123" s="62">
        <v>1.9218</v>
      </c>
      <c r="J123" s="37">
        <v>140</v>
      </c>
      <c r="K123" s="37" t="s">
        <v>96</v>
      </c>
      <c r="L123" s="37" t="s">
        <v>88</v>
      </c>
      <c r="M123" s="38" t="s">
        <v>86</v>
      </c>
      <c r="N123" s="38"/>
      <c r="O123" s="37">
        <v>180</v>
      </c>
      <c r="P123" s="450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96"/>
      <c r="R123" s="396"/>
      <c r="S123" s="396"/>
      <c r="T123" s="397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IFERROR(IF(X123="","",X123*0.00941),"")</f>
        <v>0</v>
      </c>
      <c r="AA123" s="68" t="s">
        <v>46</v>
      </c>
      <c r="AB123" s="69" t="s">
        <v>46</v>
      </c>
      <c r="AC123" s="185" t="s">
        <v>233</v>
      </c>
      <c r="AG123" s="81"/>
      <c r="AJ123" s="87" t="s">
        <v>89</v>
      </c>
      <c r="AK123" s="87">
        <v>1</v>
      </c>
      <c r="BB123" s="18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237</v>
      </c>
      <c r="B124" s="63" t="s">
        <v>238</v>
      </c>
      <c r="C124" s="36">
        <v>4301135275</v>
      </c>
      <c r="D124" s="394">
        <v>4607111034380</v>
      </c>
      <c r="E124" s="394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96</v>
      </c>
      <c r="L124" s="37" t="s">
        <v>103</v>
      </c>
      <c r="M124" s="38" t="s">
        <v>86</v>
      </c>
      <c r="N124" s="38"/>
      <c r="O124" s="37">
        <v>180</v>
      </c>
      <c r="P124" s="45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96"/>
      <c r="R124" s="396"/>
      <c r="S124" s="396"/>
      <c r="T124" s="397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239</v>
      </c>
      <c r="AG124" s="81"/>
      <c r="AJ124" s="87" t="s">
        <v>104</v>
      </c>
      <c r="AK124" s="87">
        <v>70</v>
      </c>
      <c r="BB124" s="18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240</v>
      </c>
      <c r="B125" s="63" t="s">
        <v>241</v>
      </c>
      <c r="C125" s="36">
        <v>4301135277</v>
      </c>
      <c r="D125" s="394">
        <v>4607111034397</v>
      </c>
      <c r="E125" s="394"/>
      <c r="F125" s="62">
        <v>0.25</v>
      </c>
      <c r="G125" s="37">
        <v>12</v>
      </c>
      <c r="H125" s="62">
        <v>3</v>
      </c>
      <c r="I125" s="62">
        <v>3.28</v>
      </c>
      <c r="J125" s="37">
        <v>70</v>
      </c>
      <c r="K125" s="37" t="s">
        <v>96</v>
      </c>
      <c r="L125" s="37" t="s">
        <v>99</v>
      </c>
      <c r="M125" s="38" t="s">
        <v>86</v>
      </c>
      <c r="N125" s="38"/>
      <c r="O125" s="37">
        <v>180</v>
      </c>
      <c r="P125" s="4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96"/>
      <c r="R125" s="396"/>
      <c r="S125" s="396"/>
      <c r="T125" s="397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9" t="s">
        <v>224</v>
      </c>
      <c r="AG125" s="81"/>
      <c r="AJ125" s="87" t="s">
        <v>100</v>
      </c>
      <c r="AK125" s="87">
        <v>14</v>
      </c>
      <c r="BB125" s="19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2"/>
      <c r="P126" s="398" t="s">
        <v>40</v>
      </c>
      <c r="Q126" s="399"/>
      <c r="R126" s="399"/>
      <c r="S126" s="399"/>
      <c r="T126" s="399"/>
      <c r="U126" s="399"/>
      <c r="V126" s="400"/>
      <c r="W126" s="42" t="s">
        <v>39</v>
      </c>
      <c r="X126" s="43">
        <f>IFERROR(SUM(X123:X125),"0")</f>
        <v>0</v>
      </c>
      <c r="Y126" s="43">
        <f>IFERROR(SUM(Y123:Y125),"0")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401"/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2"/>
      <c r="P127" s="398" t="s">
        <v>40</v>
      </c>
      <c r="Q127" s="399"/>
      <c r="R127" s="399"/>
      <c r="S127" s="399"/>
      <c r="T127" s="399"/>
      <c r="U127" s="399"/>
      <c r="V127" s="400"/>
      <c r="W127" s="42" t="s">
        <v>0</v>
      </c>
      <c r="X127" s="43">
        <f>IFERROR(SUMPRODUCT(X123:X125*H123:H125),"0")</f>
        <v>0</v>
      </c>
      <c r="Y127" s="43">
        <f>IFERROR(SUMPRODUCT(Y123:Y125*H123:H125),"0")</f>
        <v>0</v>
      </c>
      <c r="Z127" s="42"/>
      <c r="AA127" s="67"/>
      <c r="AB127" s="67"/>
      <c r="AC127" s="67"/>
    </row>
    <row r="128" spans="1:68" ht="16.5" customHeight="1" x14ac:dyDescent="0.25">
      <c r="A128" s="392" t="s">
        <v>242</v>
      </c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2"/>
      <c r="P128" s="392"/>
      <c r="Q128" s="392"/>
      <c r="R128" s="392"/>
      <c r="S128" s="392"/>
      <c r="T128" s="392"/>
      <c r="U128" s="392"/>
      <c r="V128" s="392"/>
      <c r="W128" s="392"/>
      <c r="X128" s="392"/>
      <c r="Y128" s="392"/>
      <c r="Z128" s="392"/>
      <c r="AA128" s="65"/>
      <c r="AB128" s="65"/>
      <c r="AC128" s="82"/>
    </row>
    <row r="129" spans="1:68" ht="14.25" customHeight="1" x14ac:dyDescent="0.25">
      <c r="A129" s="393" t="s">
        <v>159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66"/>
      <c r="AB129" s="66"/>
      <c r="AC129" s="83"/>
    </row>
    <row r="130" spans="1:68" ht="27" customHeight="1" x14ac:dyDescent="0.25">
      <c r="A130" s="63" t="s">
        <v>243</v>
      </c>
      <c r="B130" s="63" t="s">
        <v>244</v>
      </c>
      <c r="C130" s="36">
        <v>4301135279</v>
      </c>
      <c r="D130" s="394">
        <v>4607111035806</v>
      </c>
      <c r="E130" s="394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99</v>
      </c>
      <c r="M130" s="38" t="s">
        <v>86</v>
      </c>
      <c r="N130" s="38"/>
      <c r="O130" s="37">
        <v>180</v>
      </c>
      <c r="P130" s="45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96"/>
      <c r="R130" s="396"/>
      <c r="S130" s="396"/>
      <c r="T130" s="397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91" t="s">
        <v>245</v>
      </c>
      <c r="AG130" s="81"/>
      <c r="AJ130" s="87" t="s">
        <v>100</v>
      </c>
      <c r="AK130" s="87">
        <v>14</v>
      </c>
      <c r="BB130" s="19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1"/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01"/>
      <c r="O131" s="402"/>
      <c r="P131" s="398" t="s">
        <v>40</v>
      </c>
      <c r="Q131" s="399"/>
      <c r="R131" s="399"/>
      <c r="S131" s="399"/>
      <c r="T131" s="399"/>
      <c r="U131" s="399"/>
      <c r="V131" s="400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401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98" t="s">
        <v>40</v>
      </c>
      <c r="Q132" s="399"/>
      <c r="R132" s="399"/>
      <c r="S132" s="399"/>
      <c r="T132" s="399"/>
      <c r="U132" s="399"/>
      <c r="V132" s="400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92" t="s">
        <v>246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92"/>
      <c r="AA133" s="65"/>
      <c r="AB133" s="65"/>
      <c r="AC133" s="82"/>
    </row>
    <row r="134" spans="1:68" ht="14.25" customHeight="1" x14ac:dyDescent="0.25">
      <c r="A134" s="393" t="s">
        <v>247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66"/>
      <c r="AB134" s="66"/>
      <c r="AC134" s="83"/>
    </row>
    <row r="135" spans="1:68" ht="27" customHeight="1" x14ac:dyDescent="0.25">
      <c r="A135" s="63" t="s">
        <v>248</v>
      </c>
      <c r="B135" s="63" t="s">
        <v>249</v>
      </c>
      <c r="C135" s="36">
        <v>4301071054</v>
      </c>
      <c r="D135" s="394">
        <v>4607111035639</v>
      </c>
      <c r="E135" s="394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252</v>
      </c>
      <c r="L135" s="37" t="s">
        <v>88</v>
      </c>
      <c r="M135" s="38" t="s">
        <v>86</v>
      </c>
      <c r="N135" s="38"/>
      <c r="O135" s="37">
        <v>180</v>
      </c>
      <c r="P135" s="454" t="s">
        <v>250</v>
      </c>
      <c r="Q135" s="396"/>
      <c r="R135" s="396"/>
      <c r="S135" s="396"/>
      <c r="T135" s="397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251</v>
      </c>
      <c r="AG135" s="81"/>
      <c r="AJ135" s="87" t="s">
        <v>89</v>
      </c>
      <c r="AK135" s="87">
        <v>1</v>
      </c>
      <c r="BB135" s="19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253</v>
      </c>
      <c r="B136" s="63" t="s">
        <v>254</v>
      </c>
      <c r="C136" s="36">
        <v>4301135540</v>
      </c>
      <c r="D136" s="394">
        <v>4607111035646</v>
      </c>
      <c r="E136" s="394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252</v>
      </c>
      <c r="L136" s="37" t="s">
        <v>88</v>
      </c>
      <c r="M136" s="38" t="s">
        <v>86</v>
      </c>
      <c r="N136" s="38"/>
      <c r="O136" s="37">
        <v>180</v>
      </c>
      <c r="P136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96"/>
      <c r="R136" s="396"/>
      <c r="S136" s="396"/>
      <c r="T136" s="397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95" t="s">
        <v>251</v>
      </c>
      <c r="AG136" s="81"/>
      <c r="AJ136" s="87" t="s">
        <v>89</v>
      </c>
      <c r="AK136" s="87">
        <v>1</v>
      </c>
      <c r="BB136" s="19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2"/>
      <c r="P137" s="398" t="s">
        <v>40</v>
      </c>
      <c r="Q137" s="399"/>
      <c r="R137" s="399"/>
      <c r="S137" s="399"/>
      <c r="T137" s="399"/>
      <c r="U137" s="399"/>
      <c r="V137" s="400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401"/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2"/>
      <c r="P138" s="398" t="s">
        <v>40</v>
      </c>
      <c r="Q138" s="399"/>
      <c r="R138" s="399"/>
      <c r="S138" s="399"/>
      <c r="T138" s="399"/>
      <c r="U138" s="399"/>
      <c r="V138" s="400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92" t="s">
        <v>255</v>
      </c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  <c r="R139" s="392"/>
      <c r="S139" s="392"/>
      <c r="T139" s="392"/>
      <c r="U139" s="392"/>
      <c r="V139" s="392"/>
      <c r="W139" s="392"/>
      <c r="X139" s="392"/>
      <c r="Y139" s="392"/>
      <c r="Z139" s="392"/>
      <c r="AA139" s="65"/>
      <c r="AB139" s="65"/>
      <c r="AC139" s="82"/>
    </row>
    <row r="140" spans="1:68" ht="14.25" customHeight="1" x14ac:dyDescent="0.25">
      <c r="A140" s="393" t="s">
        <v>159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66"/>
      <c r="AB140" s="66"/>
      <c r="AC140" s="83"/>
    </row>
    <row r="141" spans="1:68" ht="27" customHeight="1" x14ac:dyDescent="0.25">
      <c r="A141" s="63" t="s">
        <v>256</v>
      </c>
      <c r="B141" s="63" t="s">
        <v>257</v>
      </c>
      <c r="C141" s="36">
        <v>4301135281</v>
      </c>
      <c r="D141" s="394">
        <v>4607111036568</v>
      </c>
      <c r="E141" s="394"/>
      <c r="F141" s="62">
        <v>0.28000000000000003</v>
      </c>
      <c r="G141" s="37">
        <v>6</v>
      </c>
      <c r="H141" s="62">
        <v>1.68</v>
      </c>
      <c r="I141" s="62">
        <v>2.1017999999999999</v>
      </c>
      <c r="J141" s="37">
        <v>140</v>
      </c>
      <c r="K141" s="37" t="s">
        <v>96</v>
      </c>
      <c r="L141" s="37" t="s">
        <v>88</v>
      </c>
      <c r="M141" s="38" t="s">
        <v>86</v>
      </c>
      <c r="N141" s="38"/>
      <c r="O141" s="37">
        <v>180</v>
      </c>
      <c r="P141" s="45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96"/>
      <c r="R141" s="396"/>
      <c r="S141" s="396"/>
      <c r="T141" s="397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IFERROR(IF(X141="","",X141*0.00941),"")</f>
        <v>0</v>
      </c>
      <c r="AA141" s="68" t="s">
        <v>46</v>
      </c>
      <c r="AB141" s="69" t="s">
        <v>46</v>
      </c>
      <c r="AC141" s="197" t="s">
        <v>258</v>
      </c>
      <c r="AG141" s="81"/>
      <c r="AJ141" s="87" t="s">
        <v>89</v>
      </c>
      <c r="AK141" s="87">
        <v>1</v>
      </c>
      <c r="BB141" s="19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98" t="s">
        <v>40</v>
      </c>
      <c r="Q142" s="399"/>
      <c r="R142" s="399"/>
      <c r="S142" s="399"/>
      <c r="T142" s="399"/>
      <c r="U142" s="399"/>
      <c r="V142" s="400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01"/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2"/>
      <c r="P143" s="398" t="s">
        <v>40</v>
      </c>
      <c r="Q143" s="399"/>
      <c r="R143" s="399"/>
      <c r="S143" s="399"/>
      <c r="T143" s="399"/>
      <c r="U143" s="399"/>
      <c r="V143" s="400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27.75" customHeight="1" x14ac:dyDescent="0.2">
      <c r="A144" s="391" t="s">
        <v>259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54"/>
      <c r="AB144" s="54"/>
      <c r="AC144" s="54"/>
    </row>
    <row r="145" spans="1:68" ht="16.5" customHeight="1" x14ac:dyDescent="0.25">
      <c r="A145" s="392" t="s">
        <v>260</v>
      </c>
      <c r="B145" s="392"/>
      <c r="C145" s="392"/>
      <c r="D145" s="392"/>
      <c r="E145" s="392"/>
      <c r="F145" s="392"/>
      <c r="G145" s="392"/>
      <c r="H145" s="392"/>
      <c r="I145" s="392"/>
      <c r="J145" s="392"/>
      <c r="K145" s="392"/>
      <c r="L145" s="392"/>
      <c r="M145" s="392"/>
      <c r="N145" s="392"/>
      <c r="O145" s="392"/>
      <c r="P145" s="392"/>
      <c r="Q145" s="392"/>
      <c r="R145" s="392"/>
      <c r="S145" s="392"/>
      <c r="T145" s="392"/>
      <c r="U145" s="392"/>
      <c r="V145" s="392"/>
      <c r="W145" s="392"/>
      <c r="X145" s="392"/>
      <c r="Y145" s="392"/>
      <c r="Z145" s="392"/>
      <c r="AA145" s="65"/>
      <c r="AB145" s="65"/>
      <c r="AC145" s="82"/>
    </row>
    <row r="146" spans="1:68" ht="14.25" customHeight="1" x14ac:dyDescent="0.25">
      <c r="A146" s="393" t="s">
        <v>159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66"/>
      <c r="AB146" s="66"/>
      <c r="AC146" s="83"/>
    </row>
    <row r="147" spans="1:68" ht="27" customHeight="1" x14ac:dyDescent="0.25">
      <c r="A147" s="63" t="s">
        <v>261</v>
      </c>
      <c r="B147" s="63" t="s">
        <v>262</v>
      </c>
      <c r="C147" s="36">
        <v>4301135317</v>
      </c>
      <c r="D147" s="394">
        <v>4607111039057</v>
      </c>
      <c r="E147" s="394"/>
      <c r="F147" s="62">
        <v>1.8</v>
      </c>
      <c r="G147" s="37">
        <v>1</v>
      </c>
      <c r="H147" s="62">
        <v>1.8</v>
      </c>
      <c r="I147" s="62">
        <v>1.9</v>
      </c>
      <c r="J147" s="37">
        <v>234</v>
      </c>
      <c r="K147" s="37" t="s">
        <v>155</v>
      </c>
      <c r="L147" s="37" t="s">
        <v>88</v>
      </c>
      <c r="M147" s="38" t="s">
        <v>86</v>
      </c>
      <c r="N147" s="38"/>
      <c r="O147" s="37">
        <v>180</v>
      </c>
      <c r="P147" s="457" t="s">
        <v>263</v>
      </c>
      <c r="Q147" s="396"/>
      <c r="R147" s="396"/>
      <c r="S147" s="396"/>
      <c r="T147" s="397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IFERROR(IF(X147="","",X147*0.00502),"")</f>
        <v>0</v>
      </c>
      <c r="AA147" s="68" t="s">
        <v>46</v>
      </c>
      <c r="AB147" s="69" t="s">
        <v>46</v>
      </c>
      <c r="AC147" s="199" t="s">
        <v>230</v>
      </c>
      <c r="AG147" s="81"/>
      <c r="AJ147" s="87" t="s">
        <v>89</v>
      </c>
      <c r="AK147" s="87">
        <v>1</v>
      </c>
      <c r="BB147" s="200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01"/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2"/>
      <c r="P148" s="398" t="s">
        <v>40</v>
      </c>
      <c r="Q148" s="399"/>
      <c r="R148" s="399"/>
      <c r="S148" s="399"/>
      <c r="T148" s="399"/>
      <c r="U148" s="399"/>
      <c r="V148" s="400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2"/>
      <c r="P149" s="398" t="s">
        <v>40</v>
      </c>
      <c r="Q149" s="399"/>
      <c r="R149" s="399"/>
      <c r="S149" s="399"/>
      <c r="T149" s="399"/>
      <c r="U149" s="399"/>
      <c r="V149" s="400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92" t="s">
        <v>264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92"/>
      <c r="AA150" s="65"/>
      <c r="AB150" s="65"/>
      <c r="AC150" s="82"/>
    </row>
    <row r="151" spans="1:68" ht="14.25" customHeight="1" x14ac:dyDescent="0.25">
      <c r="A151" s="393" t="s">
        <v>82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66"/>
      <c r="AB151" s="66"/>
      <c r="AC151" s="83"/>
    </row>
    <row r="152" spans="1:68" ht="16.5" customHeight="1" x14ac:dyDescent="0.25">
      <c r="A152" s="63" t="s">
        <v>265</v>
      </c>
      <c r="B152" s="63" t="s">
        <v>266</v>
      </c>
      <c r="C152" s="36">
        <v>4301071062</v>
      </c>
      <c r="D152" s="394">
        <v>4607111036384</v>
      </c>
      <c r="E152" s="394"/>
      <c r="F152" s="62">
        <v>5</v>
      </c>
      <c r="G152" s="37">
        <v>1</v>
      </c>
      <c r="H152" s="62">
        <v>5</v>
      </c>
      <c r="I152" s="62">
        <v>5.2106000000000003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180</v>
      </c>
      <c r="P152" s="458" t="s">
        <v>267</v>
      </c>
      <c r="Q152" s="396"/>
      <c r="R152" s="396"/>
      <c r="S152" s="396"/>
      <c r="T152" s="397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268</v>
      </c>
      <c r="AG152" s="81"/>
      <c r="AJ152" s="87" t="s">
        <v>89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6.5" customHeight="1" x14ac:dyDescent="0.25">
      <c r="A153" s="63" t="s">
        <v>269</v>
      </c>
      <c r="B153" s="63" t="s">
        <v>270</v>
      </c>
      <c r="C153" s="36">
        <v>4301071056</v>
      </c>
      <c r="D153" s="394">
        <v>4640242180250</v>
      </c>
      <c r="E153" s="394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180</v>
      </c>
      <c r="P153" s="459" t="s">
        <v>271</v>
      </c>
      <c r="Q153" s="396"/>
      <c r="R153" s="396"/>
      <c r="S153" s="396"/>
      <c r="T153" s="397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272</v>
      </c>
      <c r="AG153" s="81"/>
      <c r="AJ153" s="87" t="s">
        <v>89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273</v>
      </c>
      <c r="B154" s="63" t="s">
        <v>274</v>
      </c>
      <c r="C154" s="36">
        <v>4301071050</v>
      </c>
      <c r="D154" s="394">
        <v>4607111036216</v>
      </c>
      <c r="E154" s="394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60" t="s">
        <v>275</v>
      </c>
      <c r="Q154" s="396"/>
      <c r="R154" s="396"/>
      <c r="S154" s="396"/>
      <c r="T154" s="397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205" t="s">
        <v>276</v>
      </c>
      <c r="AG154" s="81"/>
      <c r="AJ154" s="87" t="s">
        <v>89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277</v>
      </c>
      <c r="B155" s="63" t="s">
        <v>278</v>
      </c>
      <c r="C155" s="36">
        <v>4301071061</v>
      </c>
      <c r="D155" s="394">
        <v>4607111036278</v>
      </c>
      <c r="E155" s="394"/>
      <c r="F155" s="62">
        <v>5</v>
      </c>
      <c r="G155" s="37">
        <v>1</v>
      </c>
      <c r="H155" s="62">
        <v>5</v>
      </c>
      <c r="I155" s="62">
        <v>5.2405999999999997</v>
      </c>
      <c r="J155" s="37">
        <v>84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61" t="s">
        <v>279</v>
      </c>
      <c r="Q155" s="396"/>
      <c r="R155" s="396"/>
      <c r="S155" s="396"/>
      <c r="T155" s="397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IFERROR(IF(X155="","",X155*0.0155),"")</f>
        <v>0</v>
      </c>
      <c r="AA155" s="68" t="s">
        <v>46</v>
      </c>
      <c r="AB155" s="69" t="s">
        <v>46</v>
      </c>
      <c r="AC155" s="207" t="s">
        <v>280</v>
      </c>
      <c r="AG155" s="81"/>
      <c r="AJ155" s="87" t="s">
        <v>89</v>
      </c>
      <c r="AK155" s="87">
        <v>1</v>
      </c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01"/>
      <c r="B156" s="401"/>
      <c r="C156" s="401"/>
      <c r="D156" s="401"/>
      <c r="E156" s="401"/>
      <c r="F156" s="401"/>
      <c r="G156" s="401"/>
      <c r="H156" s="401"/>
      <c r="I156" s="401"/>
      <c r="J156" s="401"/>
      <c r="K156" s="401"/>
      <c r="L156" s="401"/>
      <c r="M156" s="401"/>
      <c r="N156" s="401"/>
      <c r="O156" s="402"/>
      <c r="P156" s="398" t="s">
        <v>40</v>
      </c>
      <c r="Q156" s="399"/>
      <c r="R156" s="399"/>
      <c r="S156" s="399"/>
      <c r="T156" s="399"/>
      <c r="U156" s="399"/>
      <c r="V156" s="400"/>
      <c r="W156" s="42" t="s">
        <v>39</v>
      </c>
      <c r="X156" s="43">
        <f>IFERROR(SUM(X152:X155),"0")</f>
        <v>0</v>
      </c>
      <c r="Y156" s="43">
        <f>IFERROR(SUM(Y152:Y155),"0")</f>
        <v>0</v>
      </c>
      <c r="Z156" s="43">
        <f>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98" t="s">
        <v>40</v>
      </c>
      <c r="Q157" s="399"/>
      <c r="R157" s="399"/>
      <c r="S157" s="399"/>
      <c r="T157" s="399"/>
      <c r="U157" s="399"/>
      <c r="V157" s="400"/>
      <c r="W157" s="42" t="s">
        <v>0</v>
      </c>
      <c r="X157" s="43">
        <f>IFERROR(SUMPRODUCT(X152:X155*H152:H155),"0")</f>
        <v>0</v>
      </c>
      <c r="Y157" s="43">
        <f>IFERROR(SUMPRODUCT(Y152:Y155*H152:H155),"0")</f>
        <v>0</v>
      </c>
      <c r="Z157" s="42"/>
      <c r="AA157" s="67"/>
      <c r="AB157" s="67"/>
      <c r="AC157" s="67"/>
    </row>
    <row r="158" spans="1:68" ht="14.25" customHeight="1" x14ac:dyDescent="0.25">
      <c r="A158" s="393" t="s">
        <v>281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66"/>
      <c r="AB158" s="66"/>
      <c r="AC158" s="83"/>
    </row>
    <row r="159" spans="1:68" ht="27" customHeight="1" x14ac:dyDescent="0.25">
      <c r="A159" s="63" t="s">
        <v>282</v>
      </c>
      <c r="B159" s="63" t="s">
        <v>283</v>
      </c>
      <c r="C159" s="36">
        <v>4301080153</v>
      </c>
      <c r="D159" s="394">
        <v>4607111036827</v>
      </c>
      <c r="E159" s="394"/>
      <c r="F159" s="62">
        <v>1</v>
      </c>
      <c r="G159" s="37">
        <v>5</v>
      </c>
      <c r="H159" s="62">
        <v>5</v>
      </c>
      <c r="I159" s="62">
        <v>5.2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90</v>
      </c>
      <c r="P159" s="46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96"/>
      <c r="R159" s="396"/>
      <c r="S159" s="396"/>
      <c r="T159" s="397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284</v>
      </c>
      <c r="AG159" s="81"/>
      <c r="AJ159" s="87" t="s">
        <v>89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285</v>
      </c>
      <c r="B160" s="63" t="s">
        <v>286</v>
      </c>
      <c r="C160" s="36">
        <v>4301080154</v>
      </c>
      <c r="D160" s="394">
        <v>4607111036834</v>
      </c>
      <c r="E160" s="394"/>
      <c r="F160" s="62">
        <v>1</v>
      </c>
      <c r="G160" s="37">
        <v>5</v>
      </c>
      <c r="H160" s="62">
        <v>5</v>
      </c>
      <c r="I160" s="62">
        <v>5.2530000000000001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90</v>
      </c>
      <c r="P160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96"/>
      <c r="R160" s="396"/>
      <c r="S160" s="396"/>
      <c r="T160" s="397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11" t="s">
        <v>284</v>
      </c>
      <c r="AG160" s="81"/>
      <c r="AJ160" s="87" t="s">
        <v>89</v>
      </c>
      <c r="AK160" s="87">
        <v>1</v>
      </c>
      <c r="BB160" s="21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2"/>
      <c r="P161" s="398" t="s">
        <v>40</v>
      </c>
      <c r="Q161" s="399"/>
      <c r="R161" s="399"/>
      <c r="S161" s="399"/>
      <c r="T161" s="399"/>
      <c r="U161" s="399"/>
      <c r="V161" s="400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98" t="s">
        <v>40</v>
      </c>
      <c r="Q162" s="399"/>
      <c r="R162" s="399"/>
      <c r="S162" s="399"/>
      <c r="T162" s="399"/>
      <c r="U162" s="399"/>
      <c r="V162" s="400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27.75" customHeight="1" x14ac:dyDescent="0.2">
      <c r="A163" s="391" t="s">
        <v>287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91"/>
      <c r="AA163" s="54"/>
      <c r="AB163" s="54"/>
      <c r="AC163" s="54"/>
    </row>
    <row r="164" spans="1:68" ht="16.5" customHeight="1" x14ac:dyDescent="0.25">
      <c r="A164" s="392" t="s">
        <v>288</v>
      </c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2"/>
      <c r="P164" s="392"/>
      <c r="Q164" s="392"/>
      <c r="R164" s="392"/>
      <c r="S164" s="392"/>
      <c r="T164" s="392"/>
      <c r="U164" s="392"/>
      <c r="V164" s="392"/>
      <c r="W164" s="392"/>
      <c r="X164" s="392"/>
      <c r="Y164" s="392"/>
      <c r="Z164" s="392"/>
      <c r="AA164" s="65"/>
      <c r="AB164" s="65"/>
      <c r="AC164" s="82"/>
    </row>
    <row r="165" spans="1:68" ht="14.25" customHeight="1" x14ac:dyDescent="0.25">
      <c r="A165" s="393" t="s">
        <v>91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66"/>
      <c r="AB165" s="66"/>
      <c r="AC165" s="83"/>
    </row>
    <row r="166" spans="1:68" ht="27" customHeight="1" x14ac:dyDescent="0.25">
      <c r="A166" s="63" t="s">
        <v>289</v>
      </c>
      <c r="B166" s="63" t="s">
        <v>290</v>
      </c>
      <c r="C166" s="36">
        <v>4301132097</v>
      </c>
      <c r="D166" s="394">
        <v>4607111035721</v>
      </c>
      <c r="E166" s="394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96</v>
      </c>
      <c r="L166" s="37" t="s">
        <v>99</v>
      </c>
      <c r="M166" s="38" t="s">
        <v>86</v>
      </c>
      <c r="N166" s="38"/>
      <c r="O166" s="37">
        <v>365</v>
      </c>
      <c r="P166" s="46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96"/>
      <c r="R166" s="396"/>
      <c r="S166" s="396"/>
      <c r="T166" s="397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291</v>
      </c>
      <c r="AG166" s="81"/>
      <c r="AJ166" s="87" t="s">
        <v>100</v>
      </c>
      <c r="AK166" s="87">
        <v>14</v>
      </c>
      <c r="BB166" s="214" t="s">
        <v>95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292</v>
      </c>
      <c r="B167" s="63" t="s">
        <v>293</v>
      </c>
      <c r="C167" s="36">
        <v>4301132100</v>
      </c>
      <c r="D167" s="394">
        <v>4607111035691</v>
      </c>
      <c r="E167" s="394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96</v>
      </c>
      <c r="L167" s="37" t="s">
        <v>99</v>
      </c>
      <c r="M167" s="38" t="s">
        <v>86</v>
      </c>
      <c r="N167" s="38"/>
      <c r="O167" s="37">
        <v>365</v>
      </c>
      <c r="P167" s="46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96"/>
      <c r="R167" s="396"/>
      <c r="S167" s="396"/>
      <c r="T167" s="397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294</v>
      </c>
      <c r="AG167" s="81"/>
      <c r="AJ167" s="87" t="s">
        <v>100</v>
      </c>
      <c r="AK167" s="87">
        <v>14</v>
      </c>
      <c r="BB167" s="216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295</v>
      </c>
      <c r="B168" s="63" t="s">
        <v>296</v>
      </c>
      <c r="C168" s="36">
        <v>4301132079</v>
      </c>
      <c r="D168" s="394">
        <v>4607111038487</v>
      </c>
      <c r="E168" s="394"/>
      <c r="F168" s="62">
        <v>0.25</v>
      </c>
      <c r="G168" s="37">
        <v>12</v>
      </c>
      <c r="H168" s="62">
        <v>3</v>
      </c>
      <c r="I168" s="62">
        <v>3.7360000000000002</v>
      </c>
      <c r="J168" s="37">
        <v>70</v>
      </c>
      <c r="K168" s="37" t="s">
        <v>96</v>
      </c>
      <c r="L168" s="37" t="s">
        <v>99</v>
      </c>
      <c r="M168" s="38" t="s">
        <v>86</v>
      </c>
      <c r="N168" s="38"/>
      <c r="O168" s="37">
        <v>180</v>
      </c>
      <c r="P168" s="46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396"/>
      <c r="R168" s="396"/>
      <c r="S168" s="396"/>
      <c r="T168" s="397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17" t="s">
        <v>297</v>
      </c>
      <c r="AG168" s="81"/>
      <c r="AJ168" s="87" t="s">
        <v>100</v>
      </c>
      <c r="AK168" s="87">
        <v>14</v>
      </c>
      <c r="BB168" s="218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01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98" t="s">
        <v>40</v>
      </c>
      <c r="Q169" s="399"/>
      <c r="R169" s="399"/>
      <c r="S169" s="399"/>
      <c r="T169" s="399"/>
      <c r="U169" s="399"/>
      <c r="V169" s="400"/>
      <c r="W169" s="42" t="s">
        <v>39</v>
      </c>
      <c r="X169" s="43">
        <f>IFERROR(SUM(X166:X168),"0")</f>
        <v>0</v>
      </c>
      <c r="Y169" s="43">
        <f>IFERROR(SUM(Y166:Y168),"0")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98" t="s">
        <v>40</v>
      </c>
      <c r="Q170" s="399"/>
      <c r="R170" s="399"/>
      <c r="S170" s="399"/>
      <c r="T170" s="399"/>
      <c r="U170" s="399"/>
      <c r="V170" s="400"/>
      <c r="W170" s="42" t="s">
        <v>0</v>
      </c>
      <c r="X170" s="43">
        <f>IFERROR(SUMPRODUCT(X166:X168*H166:H168),"0")</f>
        <v>0</v>
      </c>
      <c r="Y170" s="43">
        <f>IFERROR(SUMPRODUCT(Y166:Y168*H166:H168),"0")</f>
        <v>0</v>
      </c>
      <c r="Z170" s="42"/>
      <c r="AA170" s="67"/>
      <c r="AB170" s="67"/>
      <c r="AC170" s="67"/>
    </row>
    <row r="171" spans="1:68" ht="14.25" customHeight="1" x14ac:dyDescent="0.25">
      <c r="A171" s="393" t="s">
        <v>298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66"/>
      <c r="AB171" s="66"/>
      <c r="AC171" s="83"/>
    </row>
    <row r="172" spans="1:68" ht="27" customHeight="1" x14ac:dyDescent="0.25">
      <c r="A172" s="63" t="s">
        <v>299</v>
      </c>
      <c r="B172" s="63" t="s">
        <v>300</v>
      </c>
      <c r="C172" s="36">
        <v>4301051855</v>
      </c>
      <c r="D172" s="394">
        <v>4680115885875</v>
      </c>
      <c r="E172" s="394"/>
      <c r="F172" s="62">
        <v>1</v>
      </c>
      <c r="G172" s="37">
        <v>9</v>
      </c>
      <c r="H172" s="62">
        <v>9</v>
      </c>
      <c r="I172" s="62">
        <v>9.48</v>
      </c>
      <c r="J172" s="37">
        <v>56</v>
      </c>
      <c r="K172" s="37" t="s">
        <v>305</v>
      </c>
      <c r="L172" s="37" t="s">
        <v>88</v>
      </c>
      <c r="M172" s="38" t="s">
        <v>304</v>
      </c>
      <c r="N172" s="38"/>
      <c r="O172" s="37">
        <v>365</v>
      </c>
      <c r="P172" s="467" t="s">
        <v>301</v>
      </c>
      <c r="Q172" s="396"/>
      <c r="R172" s="396"/>
      <c r="S172" s="396"/>
      <c r="T172" s="397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IFERROR(IF(X172="","",X172*0.02175),"")</f>
        <v>0</v>
      </c>
      <c r="AA172" s="68" t="s">
        <v>46</v>
      </c>
      <c r="AB172" s="69" t="s">
        <v>46</v>
      </c>
      <c r="AC172" s="219" t="s">
        <v>302</v>
      </c>
      <c r="AG172" s="81"/>
      <c r="AJ172" s="87" t="s">
        <v>89</v>
      </c>
      <c r="AK172" s="87">
        <v>1</v>
      </c>
      <c r="BB172" s="220" t="s">
        <v>303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01"/>
      <c r="B173" s="401"/>
      <c r="C173" s="401"/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1"/>
      <c r="O173" s="402"/>
      <c r="P173" s="398" t="s">
        <v>40</v>
      </c>
      <c r="Q173" s="399"/>
      <c r="R173" s="399"/>
      <c r="S173" s="399"/>
      <c r="T173" s="399"/>
      <c r="U173" s="399"/>
      <c r="V173" s="400"/>
      <c r="W173" s="42" t="s">
        <v>39</v>
      </c>
      <c r="X173" s="43">
        <f>IFERROR(SUM(X172:X172),"0")</f>
        <v>0</v>
      </c>
      <c r="Y173" s="43">
        <f>IFERROR(SUM(Y172:Y172),"0")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40</v>
      </c>
      <c r="Q174" s="399"/>
      <c r="R174" s="399"/>
      <c r="S174" s="399"/>
      <c r="T174" s="399"/>
      <c r="U174" s="399"/>
      <c r="V174" s="400"/>
      <c r="W174" s="42" t="s">
        <v>0</v>
      </c>
      <c r="X174" s="43">
        <f>IFERROR(SUMPRODUCT(X172:X172*H172:H172),"0")</f>
        <v>0</v>
      </c>
      <c r="Y174" s="43">
        <f>IFERROR(SUMPRODUCT(Y172:Y172*H172:H172),"0")</f>
        <v>0</v>
      </c>
      <c r="Z174" s="42"/>
      <c r="AA174" s="67"/>
      <c r="AB174" s="67"/>
      <c r="AC174" s="67"/>
    </row>
    <row r="175" spans="1:68" ht="16.5" customHeight="1" x14ac:dyDescent="0.25">
      <c r="A175" s="392" t="s">
        <v>306</v>
      </c>
      <c r="B175" s="392"/>
      <c r="C175" s="392"/>
      <c r="D175" s="392"/>
      <c r="E175" s="392"/>
      <c r="F175" s="392"/>
      <c r="G175" s="392"/>
      <c r="H175" s="392"/>
      <c r="I175" s="392"/>
      <c r="J175" s="392"/>
      <c r="K175" s="392"/>
      <c r="L175" s="392"/>
      <c r="M175" s="392"/>
      <c r="N175" s="392"/>
      <c r="O175" s="392"/>
      <c r="P175" s="392"/>
      <c r="Q175" s="392"/>
      <c r="R175" s="392"/>
      <c r="S175" s="392"/>
      <c r="T175" s="392"/>
      <c r="U175" s="392"/>
      <c r="V175" s="392"/>
      <c r="W175" s="392"/>
      <c r="X175" s="392"/>
      <c r="Y175" s="392"/>
      <c r="Z175" s="392"/>
      <c r="AA175" s="65"/>
      <c r="AB175" s="65"/>
      <c r="AC175" s="82"/>
    </row>
    <row r="176" spans="1:68" ht="14.25" customHeight="1" x14ac:dyDescent="0.25">
      <c r="A176" s="393" t="s">
        <v>298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66"/>
      <c r="AB176" s="66"/>
      <c r="AC176" s="83"/>
    </row>
    <row r="177" spans="1:68" ht="27" customHeight="1" x14ac:dyDescent="0.25">
      <c r="A177" s="63" t="s">
        <v>307</v>
      </c>
      <c r="B177" s="63" t="s">
        <v>308</v>
      </c>
      <c r="C177" s="36">
        <v>4301051319</v>
      </c>
      <c r="D177" s="394">
        <v>4680115881204</v>
      </c>
      <c r="E177" s="394"/>
      <c r="F177" s="62">
        <v>0.33</v>
      </c>
      <c r="G177" s="37">
        <v>6</v>
      </c>
      <c r="H177" s="62">
        <v>1.98</v>
      </c>
      <c r="I177" s="62">
        <v>2.246</v>
      </c>
      <c r="J177" s="37">
        <v>156</v>
      </c>
      <c r="K177" s="37" t="s">
        <v>87</v>
      </c>
      <c r="L177" s="37" t="s">
        <v>88</v>
      </c>
      <c r="M177" s="38" t="s">
        <v>304</v>
      </c>
      <c r="N177" s="38"/>
      <c r="O177" s="37">
        <v>365</v>
      </c>
      <c r="P177" s="4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396"/>
      <c r="R177" s="396"/>
      <c r="S177" s="396"/>
      <c r="T177" s="39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IFERROR(IF(X177="","",X177*0.00753),"")</f>
        <v>0</v>
      </c>
      <c r="AA177" s="68" t="s">
        <v>46</v>
      </c>
      <c r="AB177" s="69" t="s">
        <v>46</v>
      </c>
      <c r="AC177" s="221" t="s">
        <v>309</v>
      </c>
      <c r="AG177" s="81"/>
      <c r="AJ177" s="87" t="s">
        <v>89</v>
      </c>
      <c r="AK177" s="87">
        <v>1</v>
      </c>
      <c r="BB177" s="222" t="s">
        <v>303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98" t="s">
        <v>40</v>
      </c>
      <c r="Q178" s="399"/>
      <c r="R178" s="399"/>
      <c r="S178" s="399"/>
      <c r="T178" s="399"/>
      <c r="U178" s="399"/>
      <c r="V178" s="400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401"/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2"/>
      <c r="P179" s="398" t="s">
        <v>40</v>
      </c>
      <c r="Q179" s="399"/>
      <c r="R179" s="399"/>
      <c r="S179" s="399"/>
      <c r="T179" s="399"/>
      <c r="U179" s="399"/>
      <c r="V179" s="400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91" t="s">
        <v>310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91"/>
      <c r="AA180" s="54"/>
      <c r="AB180" s="54"/>
      <c r="AC180" s="54"/>
    </row>
    <row r="181" spans="1:68" ht="16.5" customHeight="1" x14ac:dyDescent="0.25">
      <c r="A181" s="392" t="s">
        <v>311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65"/>
      <c r="AB181" s="65"/>
      <c r="AC181" s="82"/>
    </row>
    <row r="182" spans="1:68" ht="14.25" customHeight="1" x14ac:dyDescent="0.25">
      <c r="A182" s="393" t="s">
        <v>159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66"/>
      <c r="AB182" s="66"/>
      <c r="AC182" s="83"/>
    </row>
    <row r="183" spans="1:68" ht="27" customHeight="1" x14ac:dyDescent="0.25">
      <c r="A183" s="63" t="s">
        <v>312</v>
      </c>
      <c r="B183" s="63" t="s">
        <v>313</v>
      </c>
      <c r="C183" s="36">
        <v>4301135719</v>
      </c>
      <c r="D183" s="394">
        <v>4620207490235</v>
      </c>
      <c r="E183" s="394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69" t="s">
        <v>314</v>
      </c>
      <c r="Q183" s="396"/>
      <c r="R183" s="396"/>
      <c r="S183" s="396"/>
      <c r="T183" s="39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316</v>
      </c>
      <c r="AC183" s="223" t="s">
        <v>315</v>
      </c>
      <c r="AG183" s="81"/>
      <c r="AJ183" s="87" t="s">
        <v>89</v>
      </c>
      <c r="AK183" s="87">
        <v>1</v>
      </c>
      <c r="BB183" s="224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98" t="s">
        <v>40</v>
      </c>
      <c r="Q184" s="399"/>
      <c r="R184" s="399"/>
      <c r="S184" s="399"/>
      <c r="T184" s="399"/>
      <c r="U184" s="399"/>
      <c r="V184" s="400"/>
      <c r="W184" s="42" t="s">
        <v>39</v>
      </c>
      <c r="X184" s="43">
        <f>IFERROR(SUM(X183:X183),"0")</f>
        <v>0</v>
      </c>
      <c r="Y184" s="43">
        <f>IFERROR(SUM(Y183:Y183),"0")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401"/>
      <c r="B185" s="401"/>
      <c r="C185" s="401"/>
      <c r="D185" s="401"/>
      <c r="E185" s="401"/>
      <c r="F185" s="401"/>
      <c r="G185" s="401"/>
      <c r="H185" s="401"/>
      <c r="I185" s="401"/>
      <c r="J185" s="401"/>
      <c r="K185" s="401"/>
      <c r="L185" s="401"/>
      <c r="M185" s="401"/>
      <c r="N185" s="401"/>
      <c r="O185" s="402"/>
      <c r="P185" s="398" t="s">
        <v>40</v>
      </c>
      <c r="Q185" s="399"/>
      <c r="R185" s="399"/>
      <c r="S185" s="399"/>
      <c r="T185" s="399"/>
      <c r="U185" s="399"/>
      <c r="V185" s="400"/>
      <c r="W185" s="42" t="s">
        <v>0</v>
      </c>
      <c r="X185" s="43">
        <f>IFERROR(SUMPRODUCT(X183:X183*H183:H183),"0")</f>
        <v>0</v>
      </c>
      <c r="Y185" s="43">
        <f>IFERROR(SUMPRODUCT(Y183:Y183*H183:H183),"0")</f>
        <v>0</v>
      </c>
      <c r="Z185" s="42"/>
      <c r="AA185" s="67"/>
      <c r="AB185" s="67"/>
      <c r="AC185" s="67"/>
    </row>
    <row r="186" spans="1:68" ht="16.5" customHeight="1" x14ac:dyDescent="0.25">
      <c r="A186" s="392" t="s">
        <v>317</v>
      </c>
      <c r="B186" s="392"/>
      <c r="C186" s="392"/>
      <c r="D186" s="392"/>
      <c r="E186" s="392"/>
      <c r="F186" s="392"/>
      <c r="G186" s="392"/>
      <c r="H186" s="392"/>
      <c r="I186" s="392"/>
      <c r="J186" s="392"/>
      <c r="K186" s="392"/>
      <c r="L186" s="392"/>
      <c r="M186" s="392"/>
      <c r="N186" s="392"/>
      <c r="O186" s="392"/>
      <c r="P186" s="392"/>
      <c r="Q186" s="392"/>
      <c r="R186" s="392"/>
      <c r="S186" s="392"/>
      <c r="T186" s="392"/>
      <c r="U186" s="392"/>
      <c r="V186" s="392"/>
      <c r="W186" s="392"/>
      <c r="X186" s="392"/>
      <c r="Y186" s="392"/>
      <c r="Z186" s="392"/>
      <c r="AA186" s="65"/>
      <c r="AB186" s="65"/>
      <c r="AC186" s="82"/>
    </row>
    <row r="187" spans="1:68" ht="14.25" customHeight="1" x14ac:dyDescent="0.25">
      <c r="A187" s="393" t="s">
        <v>82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66"/>
      <c r="AB187" s="66"/>
      <c r="AC187" s="83"/>
    </row>
    <row r="188" spans="1:68" ht="16.5" customHeight="1" x14ac:dyDescent="0.25">
      <c r="A188" s="63" t="s">
        <v>318</v>
      </c>
      <c r="B188" s="63" t="s">
        <v>319</v>
      </c>
      <c r="C188" s="36">
        <v>4301070948</v>
      </c>
      <c r="D188" s="394">
        <v>4607111037022</v>
      </c>
      <c r="E188" s="394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99</v>
      </c>
      <c r="M188" s="38" t="s">
        <v>86</v>
      </c>
      <c r="N188" s="38"/>
      <c r="O188" s="37">
        <v>180</v>
      </c>
      <c r="P188" s="47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96"/>
      <c r="R188" s="396"/>
      <c r="S188" s="396"/>
      <c r="T188" s="39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320</v>
      </c>
      <c r="AG188" s="81"/>
      <c r="AJ188" s="87" t="s">
        <v>100</v>
      </c>
      <c r="AK188" s="87">
        <v>12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321</v>
      </c>
      <c r="B189" s="63" t="s">
        <v>322</v>
      </c>
      <c r="C189" s="36">
        <v>4301070990</v>
      </c>
      <c r="D189" s="394">
        <v>4607111038494</v>
      </c>
      <c r="E189" s="394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47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96"/>
      <c r="R189" s="396"/>
      <c r="S189" s="396"/>
      <c r="T189" s="397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323</v>
      </c>
      <c r="AG189" s="81"/>
      <c r="AJ189" s="87" t="s">
        <v>89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324</v>
      </c>
      <c r="B190" s="63" t="s">
        <v>325</v>
      </c>
      <c r="C190" s="36">
        <v>4301070966</v>
      </c>
      <c r="D190" s="394">
        <v>4607111038135</v>
      </c>
      <c r="E190" s="394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87</v>
      </c>
      <c r="L190" s="37" t="s">
        <v>88</v>
      </c>
      <c r="M190" s="38" t="s">
        <v>86</v>
      </c>
      <c r="N190" s="38"/>
      <c r="O190" s="37">
        <v>180</v>
      </c>
      <c r="P190" s="4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96"/>
      <c r="R190" s="396"/>
      <c r="S190" s="396"/>
      <c r="T190" s="397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9" t="s">
        <v>326</v>
      </c>
      <c r="AG190" s="81"/>
      <c r="AJ190" s="87" t="s">
        <v>89</v>
      </c>
      <c r="AK190" s="87">
        <v>1</v>
      </c>
      <c r="BB190" s="230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01"/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2"/>
      <c r="P191" s="398" t="s">
        <v>40</v>
      </c>
      <c r="Q191" s="399"/>
      <c r="R191" s="399"/>
      <c r="S191" s="399"/>
      <c r="T191" s="399"/>
      <c r="U191" s="399"/>
      <c r="V191" s="400"/>
      <c r="W191" s="42" t="s">
        <v>39</v>
      </c>
      <c r="X191" s="43">
        <f>IFERROR(SUM(X188:X190),"0")</f>
        <v>0</v>
      </c>
      <c r="Y191" s="43">
        <f>IFERROR(SUM(Y188:Y190),"0")</f>
        <v>0</v>
      </c>
      <c r="Z191" s="43">
        <f>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401"/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2"/>
      <c r="P192" s="398" t="s">
        <v>40</v>
      </c>
      <c r="Q192" s="399"/>
      <c r="R192" s="399"/>
      <c r="S192" s="399"/>
      <c r="T192" s="399"/>
      <c r="U192" s="399"/>
      <c r="V192" s="400"/>
      <c r="W192" s="42" t="s">
        <v>0</v>
      </c>
      <c r="X192" s="43">
        <f>IFERROR(SUMPRODUCT(X188:X190*H188:H190),"0")</f>
        <v>0</v>
      </c>
      <c r="Y192" s="43">
        <f>IFERROR(SUMPRODUCT(Y188:Y190*H188:H190),"0")</f>
        <v>0</v>
      </c>
      <c r="Z192" s="42"/>
      <c r="AA192" s="67"/>
      <c r="AB192" s="67"/>
      <c r="AC192" s="67"/>
    </row>
    <row r="193" spans="1:68" ht="16.5" customHeight="1" x14ac:dyDescent="0.25">
      <c r="A193" s="392" t="s">
        <v>327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65"/>
      <c r="AB193" s="65"/>
      <c r="AC193" s="82"/>
    </row>
    <row r="194" spans="1:68" ht="14.25" customHeight="1" x14ac:dyDescent="0.25">
      <c r="A194" s="393" t="s">
        <v>82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66"/>
      <c r="AB194" s="66"/>
      <c r="AC194" s="83"/>
    </row>
    <row r="195" spans="1:68" ht="27" customHeight="1" x14ac:dyDescent="0.25">
      <c r="A195" s="63" t="s">
        <v>328</v>
      </c>
      <c r="B195" s="63" t="s">
        <v>329</v>
      </c>
      <c r="C195" s="36">
        <v>4301070996</v>
      </c>
      <c r="D195" s="394">
        <v>4607111038654</v>
      </c>
      <c r="E195" s="394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87</v>
      </c>
      <c r="L195" s="37" t="s">
        <v>99</v>
      </c>
      <c r="M195" s="38" t="s">
        <v>86</v>
      </c>
      <c r="N195" s="38"/>
      <c r="O195" s="37">
        <v>180</v>
      </c>
      <c r="P195" s="4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96"/>
      <c r="R195" s="396"/>
      <c r="S195" s="396"/>
      <c r="T195" s="397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8">IFERROR(IF(X195="","",X195),"")</f>
        <v>0</v>
      </c>
      <c r="Z195" s="41">
        <f t="shared" ref="Z195:Z200" si="19">IFERROR(IF(X195="","",X195*0.0155),"")</f>
        <v>0</v>
      </c>
      <c r="AA195" s="68" t="s">
        <v>46</v>
      </c>
      <c r="AB195" s="69" t="s">
        <v>46</v>
      </c>
      <c r="AC195" s="231" t="s">
        <v>330</v>
      </c>
      <c r="AG195" s="81"/>
      <c r="AJ195" s="87" t="s">
        <v>100</v>
      </c>
      <c r="AK195" s="87">
        <v>12</v>
      </c>
      <c r="BB195" s="232" t="s">
        <v>70</v>
      </c>
      <c r="BM195" s="81">
        <f t="shared" ref="BM195:BM200" si="20">IFERROR(X195*I195,"0")</f>
        <v>0</v>
      </c>
      <c r="BN195" s="81">
        <f t="shared" ref="BN195:BN200" si="21">IFERROR(Y195*I195,"0")</f>
        <v>0</v>
      </c>
      <c r="BO195" s="81">
        <f t="shared" ref="BO195:BO200" si="22">IFERROR(X195/J195,"0")</f>
        <v>0</v>
      </c>
      <c r="BP195" s="81">
        <f t="shared" ref="BP195:BP200" si="23">IFERROR(Y195/J195,"0")</f>
        <v>0</v>
      </c>
    </row>
    <row r="196" spans="1:68" ht="27" customHeight="1" x14ac:dyDescent="0.25">
      <c r="A196" s="63" t="s">
        <v>331</v>
      </c>
      <c r="B196" s="63" t="s">
        <v>332</v>
      </c>
      <c r="C196" s="36">
        <v>4301070997</v>
      </c>
      <c r="D196" s="394">
        <v>4607111038586</v>
      </c>
      <c r="E196" s="394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87</v>
      </c>
      <c r="L196" s="37" t="s">
        <v>99</v>
      </c>
      <c r="M196" s="38" t="s">
        <v>86</v>
      </c>
      <c r="N196" s="38"/>
      <c r="O196" s="37">
        <v>180</v>
      </c>
      <c r="P196" s="4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96"/>
      <c r="R196" s="396"/>
      <c r="S196" s="396"/>
      <c r="T196" s="397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330</v>
      </c>
      <c r="AG196" s="81"/>
      <c r="AJ196" s="87" t="s">
        <v>100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333</v>
      </c>
      <c r="B197" s="63" t="s">
        <v>334</v>
      </c>
      <c r="C197" s="36">
        <v>4301070962</v>
      </c>
      <c r="D197" s="394">
        <v>4607111038609</v>
      </c>
      <c r="E197" s="394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7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96"/>
      <c r="R197" s="396"/>
      <c r="S197" s="396"/>
      <c r="T197" s="397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335</v>
      </c>
      <c r="AG197" s="81"/>
      <c r="AJ197" s="87" t="s">
        <v>89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336</v>
      </c>
      <c r="B198" s="63" t="s">
        <v>337</v>
      </c>
      <c r="C198" s="36">
        <v>4301070963</v>
      </c>
      <c r="D198" s="394">
        <v>4607111038630</v>
      </c>
      <c r="E198" s="394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7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96"/>
      <c r="R198" s="396"/>
      <c r="S198" s="396"/>
      <c r="T198" s="397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335</v>
      </c>
      <c r="AG198" s="81"/>
      <c r="AJ198" s="87" t="s">
        <v>89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338</v>
      </c>
      <c r="B199" s="63" t="s">
        <v>339</v>
      </c>
      <c r="C199" s="36">
        <v>4301070959</v>
      </c>
      <c r="D199" s="394">
        <v>4607111038616</v>
      </c>
      <c r="E199" s="394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7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96"/>
      <c r="R199" s="396"/>
      <c r="S199" s="396"/>
      <c r="T199" s="397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330</v>
      </c>
      <c r="AG199" s="81"/>
      <c r="AJ199" s="87" t="s">
        <v>89</v>
      </c>
      <c r="AK199" s="87">
        <v>1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340</v>
      </c>
      <c r="B200" s="63" t="s">
        <v>341</v>
      </c>
      <c r="C200" s="36">
        <v>4301070960</v>
      </c>
      <c r="D200" s="394">
        <v>4607111038623</v>
      </c>
      <c r="E200" s="394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99</v>
      </c>
      <c r="M200" s="38" t="s">
        <v>86</v>
      </c>
      <c r="N200" s="38"/>
      <c r="O200" s="37">
        <v>180</v>
      </c>
      <c r="P200" s="47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96"/>
      <c r="R200" s="396"/>
      <c r="S200" s="396"/>
      <c r="T200" s="397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41" t="s">
        <v>330</v>
      </c>
      <c r="AG200" s="81"/>
      <c r="AJ200" s="87" t="s">
        <v>100</v>
      </c>
      <c r="AK200" s="87">
        <v>12</v>
      </c>
      <c r="BB200" s="242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x14ac:dyDescent="0.2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2"/>
      <c r="P201" s="398" t="s">
        <v>40</v>
      </c>
      <c r="Q201" s="399"/>
      <c r="R201" s="399"/>
      <c r="S201" s="399"/>
      <c r="T201" s="399"/>
      <c r="U201" s="399"/>
      <c r="V201" s="400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98" t="s">
        <v>40</v>
      </c>
      <c r="Q202" s="399"/>
      <c r="R202" s="399"/>
      <c r="S202" s="399"/>
      <c r="T202" s="399"/>
      <c r="U202" s="399"/>
      <c r="V202" s="400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92" t="s">
        <v>342</v>
      </c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2"/>
      <c r="P203" s="392"/>
      <c r="Q203" s="392"/>
      <c r="R203" s="392"/>
      <c r="S203" s="392"/>
      <c r="T203" s="392"/>
      <c r="U203" s="392"/>
      <c r="V203" s="392"/>
      <c r="W203" s="392"/>
      <c r="X203" s="392"/>
      <c r="Y203" s="392"/>
      <c r="Z203" s="392"/>
      <c r="AA203" s="65"/>
      <c r="AB203" s="65"/>
      <c r="AC203" s="82"/>
    </row>
    <row r="204" spans="1:68" ht="14.25" customHeight="1" x14ac:dyDescent="0.25">
      <c r="A204" s="393" t="s">
        <v>82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66"/>
      <c r="AB204" s="66"/>
      <c r="AC204" s="83"/>
    </row>
    <row r="205" spans="1:68" ht="27" customHeight="1" x14ac:dyDescent="0.25">
      <c r="A205" s="63" t="s">
        <v>343</v>
      </c>
      <c r="B205" s="63" t="s">
        <v>344</v>
      </c>
      <c r="C205" s="36">
        <v>4301070915</v>
      </c>
      <c r="D205" s="394">
        <v>4607111035882</v>
      </c>
      <c r="E205" s="394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 t="s">
        <v>99</v>
      </c>
      <c r="M205" s="38" t="s">
        <v>86</v>
      </c>
      <c r="N205" s="38"/>
      <c r="O205" s="37">
        <v>180</v>
      </c>
      <c r="P205" s="4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96"/>
      <c r="R205" s="396"/>
      <c r="S205" s="396"/>
      <c r="T205" s="397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345</v>
      </c>
      <c r="AG205" s="81"/>
      <c r="AJ205" s="87" t="s">
        <v>100</v>
      </c>
      <c r="AK205" s="87">
        <v>12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346</v>
      </c>
      <c r="B206" s="63" t="s">
        <v>347</v>
      </c>
      <c r="C206" s="36">
        <v>4301070921</v>
      </c>
      <c r="D206" s="394">
        <v>4607111035905</v>
      </c>
      <c r="E206" s="394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 t="s">
        <v>99</v>
      </c>
      <c r="M206" s="38" t="s">
        <v>86</v>
      </c>
      <c r="N206" s="38"/>
      <c r="O206" s="37">
        <v>180</v>
      </c>
      <c r="P206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96"/>
      <c r="R206" s="396"/>
      <c r="S206" s="396"/>
      <c r="T206" s="39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345</v>
      </c>
      <c r="AG206" s="81"/>
      <c r="AJ206" s="87" t="s">
        <v>100</v>
      </c>
      <c r="AK206" s="87">
        <v>12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4301070917</v>
      </c>
      <c r="D207" s="394">
        <v>4607111035912</v>
      </c>
      <c r="E207" s="394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87</v>
      </c>
      <c r="L207" s="37" t="s">
        <v>99</v>
      </c>
      <c r="M207" s="38" t="s">
        <v>86</v>
      </c>
      <c r="N207" s="38"/>
      <c r="O207" s="37">
        <v>180</v>
      </c>
      <c r="P207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96"/>
      <c r="R207" s="396"/>
      <c r="S207" s="396"/>
      <c r="T207" s="39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350</v>
      </c>
      <c r="AG207" s="81"/>
      <c r="AJ207" s="87" t="s">
        <v>100</v>
      </c>
      <c r="AK207" s="87">
        <v>12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351</v>
      </c>
      <c r="B208" s="63" t="s">
        <v>352</v>
      </c>
      <c r="C208" s="36">
        <v>4301070920</v>
      </c>
      <c r="D208" s="394">
        <v>4607111035929</v>
      </c>
      <c r="E208" s="394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87</v>
      </c>
      <c r="L208" s="37" t="s">
        <v>99</v>
      </c>
      <c r="M208" s="38" t="s">
        <v>86</v>
      </c>
      <c r="N208" s="38"/>
      <c r="O208" s="37">
        <v>180</v>
      </c>
      <c r="P208" s="48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96"/>
      <c r="R208" s="396"/>
      <c r="S208" s="396"/>
      <c r="T208" s="39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9" t="s">
        <v>350</v>
      </c>
      <c r="AG208" s="81"/>
      <c r="AJ208" s="87" t="s">
        <v>100</v>
      </c>
      <c r="AK208" s="87">
        <v>12</v>
      </c>
      <c r="BB208" s="25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01"/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2"/>
      <c r="P209" s="398" t="s">
        <v>40</v>
      </c>
      <c r="Q209" s="399"/>
      <c r="R209" s="399"/>
      <c r="S209" s="399"/>
      <c r="T209" s="399"/>
      <c r="U209" s="399"/>
      <c r="V209" s="400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01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1"/>
      <c r="O210" s="402"/>
      <c r="P210" s="398" t="s">
        <v>40</v>
      </c>
      <c r="Q210" s="399"/>
      <c r="R210" s="399"/>
      <c r="S210" s="399"/>
      <c r="T210" s="399"/>
      <c r="U210" s="399"/>
      <c r="V210" s="400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92" t="s">
        <v>353</v>
      </c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2"/>
      <c r="O211" s="392"/>
      <c r="P211" s="392"/>
      <c r="Q211" s="392"/>
      <c r="R211" s="392"/>
      <c r="S211" s="392"/>
      <c r="T211" s="392"/>
      <c r="U211" s="392"/>
      <c r="V211" s="392"/>
      <c r="W211" s="392"/>
      <c r="X211" s="392"/>
      <c r="Y211" s="392"/>
      <c r="Z211" s="392"/>
      <c r="AA211" s="65"/>
      <c r="AB211" s="65"/>
      <c r="AC211" s="82"/>
    </row>
    <row r="212" spans="1:68" ht="14.25" customHeight="1" x14ac:dyDescent="0.25">
      <c r="A212" s="393" t="s">
        <v>298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93"/>
      <c r="AA212" s="66"/>
      <c r="AB212" s="66"/>
      <c r="AC212" s="83"/>
    </row>
    <row r="213" spans="1:68" ht="27" customHeight="1" x14ac:dyDescent="0.25">
      <c r="A213" s="63" t="s">
        <v>354</v>
      </c>
      <c r="B213" s="63" t="s">
        <v>355</v>
      </c>
      <c r="C213" s="36">
        <v>4301051320</v>
      </c>
      <c r="D213" s="394">
        <v>4680115881334</v>
      </c>
      <c r="E213" s="394"/>
      <c r="F213" s="62">
        <v>0.33</v>
      </c>
      <c r="G213" s="37">
        <v>6</v>
      </c>
      <c r="H213" s="62">
        <v>1.98</v>
      </c>
      <c r="I213" s="62">
        <v>2.27</v>
      </c>
      <c r="J213" s="37">
        <v>156</v>
      </c>
      <c r="K213" s="37" t="s">
        <v>87</v>
      </c>
      <c r="L213" s="37" t="s">
        <v>88</v>
      </c>
      <c r="M213" s="38" t="s">
        <v>304</v>
      </c>
      <c r="N213" s="38"/>
      <c r="O213" s="37">
        <v>365</v>
      </c>
      <c r="P213" s="48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96"/>
      <c r="R213" s="396"/>
      <c r="S213" s="396"/>
      <c r="T213" s="39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IFERROR(IF(X213="","",X213*0.00753),"")</f>
        <v>0</v>
      </c>
      <c r="AA213" s="68" t="s">
        <v>46</v>
      </c>
      <c r="AB213" s="69" t="s">
        <v>46</v>
      </c>
      <c r="AC213" s="251" t="s">
        <v>356</v>
      </c>
      <c r="AG213" s="81"/>
      <c r="AJ213" s="87" t="s">
        <v>89</v>
      </c>
      <c r="AK213" s="87">
        <v>1</v>
      </c>
      <c r="BB213" s="252" t="s">
        <v>303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01"/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2"/>
      <c r="P214" s="398" t="s">
        <v>40</v>
      </c>
      <c r="Q214" s="399"/>
      <c r="R214" s="399"/>
      <c r="S214" s="399"/>
      <c r="T214" s="399"/>
      <c r="U214" s="399"/>
      <c r="V214" s="400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2"/>
      <c r="P215" s="398" t="s">
        <v>40</v>
      </c>
      <c r="Q215" s="399"/>
      <c r="R215" s="399"/>
      <c r="S215" s="399"/>
      <c r="T215" s="399"/>
      <c r="U215" s="399"/>
      <c r="V215" s="400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92" t="s">
        <v>357</v>
      </c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2"/>
      <c r="O216" s="392"/>
      <c r="P216" s="392"/>
      <c r="Q216" s="392"/>
      <c r="R216" s="392"/>
      <c r="S216" s="392"/>
      <c r="T216" s="392"/>
      <c r="U216" s="392"/>
      <c r="V216" s="392"/>
      <c r="W216" s="392"/>
      <c r="X216" s="392"/>
      <c r="Y216" s="392"/>
      <c r="Z216" s="392"/>
      <c r="AA216" s="65"/>
      <c r="AB216" s="65"/>
      <c r="AC216" s="82"/>
    </row>
    <row r="217" spans="1:68" ht="14.25" customHeight="1" x14ac:dyDescent="0.25">
      <c r="A217" s="393" t="s">
        <v>82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66"/>
      <c r="AB217" s="66"/>
      <c r="AC217" s="83"/>
    </row>
    <row r="218" spans="1:68" ht="16.5" customHeight="1" x14ac:dyDescent="0.25">
      <c r="A218" s="63" t="s">
        <v>358</v>
      </c>
      <c r="B218" s="63" t="s">
        <v>359</v>
      </c>
      <c r="C218" s="36">
        <v>4301071063</v>
      </c>
      <c r="D218" s="394">
        <v>4607111039019</v>
      </c>
      <c r="E218" s="394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84" t="s">
        <v>360</v>
      </c>
      <c r="Q218" s="396"/>
      <c r="R218" s="396"/>
      <c r="S218" s="396"/>
      <c r="T218" s="397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53" t="s">
        <v>361</v>
      </c>
      <c r="AG218" s="81"/>
      <c r="AJ218" s="87" t="s">
        <v>89</v>
      </c>
      <c r="AK218" s="87">
        <v>1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362</v>
      </c>
      <c r="B219" s="63" t="s">
        <v>363</v>
      </c>
      <c r="C219" s="36">
        <v>4301071000</v>
      </c>
      <c r="D219" s="394">
        <v>4607111038708</v>
      </c>
      <c r="E219" s="394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96"/>
      <c r="R219" s="396"/>
      <c r="S219" s="396"/>
      <c r="T219" s="397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5" t="s">
        <v>361</v>
      </c>
      <c r="AG219" s="81"/>
      <c r="AJ219" s="87" t="s">
        <v>89</v>
      </c>
      <c r="AK219" s="87">
        <v>1</v>
      </c>
      <c r="BB219" s="25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01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2"/>
      <c r="P220" s="398" t="s">
        <v>40</v>
      </c>
      <c r="Q220" s="399"/>
      <c r="R220" s="399"/>
      <c r="S220" s="399"/>
      <c r="T220" s="399"/>
      <c r="U220" s="399"/>
      <c r="V220" s="400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01"/>
      <c r="O221" s="402"/>
      <c r="P221" s="398" t="s">
        <v>40</v>
      </c>
      <c r="Q221" s="399"/>
      <c r="R221" s="399"/>
      <c r="S221" s="399"/>
      <c r="T221" s="399"/>
      <c r="U221" s="399"/>
      <c r="V221" s="400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91" t="s">
        <v>364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91"/>
      <c r="AA222" s="54"/>
      <c r="AB222" s="54"/>
      <c r="AC222" s="54"/>
    </row>
    <row r="223" spans="1:68" ht="16.5" customHeight="1" x14ac:dyDescent="0.25">
      <c r="A223" s="392" t="s">
        <v>365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92"/>
      <c r="AA223" s="65"/>
      <c r="AB223" s="65"/>
      <c r="AC223" s="82"/>
    </row>
    <row r="224" spans="1:68" ht="14.25" customHeight="1" x14ac:dyDescent="0.25">
      <c r="A224" s="393" t="s">
        <v>82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93"/>
      <c r="AA224" s="66"/>
      <c r="AB224" s="66"/>
      <c r="AC224" s="83"/>
    </row>
    <row r="225" spans="1:68" ht="27" customHeight="1" x14ac:dyDescent="0.25">
      <c r="A225" s="63" t="s">
        <v>366</v>
      </c>
      <c r="B225" s="63" t="s">
        <v>367</v>
      </c>
      <c r="C225" s="36">
        <v>4301071036</v>
      </c>
      <c r="D225" s="394">
        <v>4607111036162</v>
      </c>
      <c r="E225" s="394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86" t="s">
        <v>368</v>
      </c>
      <c r="Q225" s="396"/>
      <c r="R225" s="396"/>
      <c r="S225" s="396"/>
      <c r="T225" s="39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7" t="s">
        <v>369</v>
      </c>
      <c r="AG225" s="81"/>
      <c r="AJ225" s="87" t="s">
        <v>89</v>
      </c>
      <c r="AK225" s="87">
        <v>1</v>
      </c>
      <c r="BB225" s="25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1"/>
      <c r="O226" s="402"/>
      <c r="P226" s="398" t="s">
        <v>40</v>
      </c>
      <c r="Q226" s="399"/>
      <c r="R226" s="399"/>
      <c r="S226" s="399"/>
      <c r="T226" s="399"/>
      <c r="U226" s="399"/>
      <c r="V226" s="400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401"/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2"/>
      <c r="P227" s="398" t="s">
        <v>40</v>
      </c>
      <c r="Q227" s="399"/>
      <c r="R227" s="399"/>
      <c r="S227" s="399"/>
      <c r="T227" s="399"/>
      <c r="U227" s="399"/>
      <c r="V227" s="400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91" t="s">
        <v>370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91"/>
      <c r="AA228" s="54"/>
      <c r="AB228" s="54"/>
      <c r="AC228" s="54"/>
    </row>
    <row r="229" spans="1:68" ht="16.5" customHeight="1" x14ac:dyDescent="0.25">
      <c r="A229" s="392" t="s">
        <v>371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65"/>
      <c r="AB229" s="65"/>
      <c r="AC229" s="82"/>
    </row>
    <row r="230" spans="1:68" ht="14.25" customHeight="1" x14ac:dyDescent="0.25">
      <c r="A230" s="393" t="s">
        <v>82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66"/>
      <c r="AB230" s="66"/>
      <c r="AC230" s="83"/>
    </row>
    <row r="231" spans="1:68" ht="27" customHeight="1" x14ac:dyDescent="0.25">
      <c r="A231" s="63" t="s">
        <v>372</v>
      </c>
      <c r="B231" s="63" t="s">
        <v>373</v>
      </c>
      <c r="C231" s="36">
        <v>4301071029</v>
      </c>
      <c r="D231" s="394">
        <v>4607111035899</v>
      </c>
      <c r="E231" s="394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99</v>
      </c>
      <c r="M231" s="38" t="s">
        <v>86</v>
      </c>
      <c r="N231" s="38"/>
      <c r="O231" s="37">
        <v>180</v>
      </c>
      <c r="P231" s="4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96"/>
      <c r="R231" s="396"/>
      <c r="S231" s="396"/>
      <c r="T231" s="39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276</v>
      </c>
      <c r="AG231" s="81"/>
      <c r="AJ231" s="87" t="s">
        <v>100</v>
      </c>
      <c r="AK231" s="87">
        <v>12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374</v>
      </c>
      <c r="B232" s="63" t="s">
        <v>375</v>
      </c>
      <c r="C232" s="36">
        <v>4301070991</v>
      </c>
      <c r="D232" s="394">
        <v>4607111038180</v>
      </c>
      <c r="E232" s="394"/>
      <c r="F232" s="62">
        <v>0.4</v>
      </c>
      <c r="G232" s="37">
        <v>16</v>
      </c>
      <c r="H232" s="62">
        <v>6.4</v>
      </c>
      <c r="I232" s="62">
        <v>6.71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4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96"/>
      <c r="R232" s="396"/>
      <c r="S232" s="396"/>
      <c r="T232" s="397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1" t="s">
        <v>376</v>
      </c>
      <c r="AG232" s="81"/>
      <c r="AJ232" s="87" t="s">
        <v>89</v>
      </c>
      <c r="AK232" s="87">
        <v>1</v>
      </c>
      <c r="BB232" s="26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98" t="s">
        <v>40</v>
      </c>
      <c r="Q233" s="399"/>
      <c r="R233" s="399"/>
      <c r="S233" s="399"/>
      <c r="T233" s="399"/>
      <c r="U233" s="399"/>
      <c r="V233" s="400"/>
      <c r="W233" s="42" t="s">
        <v>39</v>
      </c>
      <c r="X233" s="43">
        <f>IFERROR(SUM(X231:X232),"0")</f>
        <v>0</v>
      </c>
      <c r="Y233" s="43">
        <f>IFERROR(SUM(Y231:Y232),"0")</f>
        <v>0</v>
      </c>
      <c r="Z233" s="43">
        <f>IFERROR(IF(Z231="",0,Z231),"0")+IFERROR(IF(Z232="",0,Z232),"0")</f>
        <v>0</v>
      </c>
      <c r="AA233" s="67"/>
      <c r="AB233" s="67"/>
      <c r="AC233" s="67"/>
    </row>
    <row r="234" spans="1:68" x14ac:dyDescent="0.2">
      <c r="A234" s="401"/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2"/>
      <c r="P234" s="398" t="s">
        <v>40</v>
      </c>
      <c r="Q234" s="399"/>
      <c r="R234" s="399"/>
      <c r="S234" s="399"/>
      <c r="T234" s="399"/>
      <c r="U234" s="399"/>
      <c r="V234" s="400"/>
      <c r="W234" s="42" t="s">
        <v>0</v>
      </c>
      <c r="X234" s="43">
        <f>IFERROR(SUMPRODUCT(X231:X232*H231:H232),"0")</f>
        <v>0</v>
      </c>
      <c r="Y234" s="43">
        <f>IFERROR(SUMPRODUCT(Y231:Y232*H231:H232),"0")</f>
        <v>0</v>
      </c>
      <c r="Z234" s="42"/>
      <c r="AA234" s="67"/>
      <c r="AB234" s="67"/>
      <c r="AC234" s="67"/>
    </row>
    <row r="235" spans="1:68" ht="27.75" customHeight="1" x14ac:dyDescent="0.2">
      <c r="A235" s="391" t="s">
        <v>377</v>
      </c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  <c r="X235" s="391"/>
      <c r="Y235" s="391"/>
      <c r="Z235" s="391"/>
      <c r="AA235" s="54"/>
      <c r="AB235" s="54"/>
      <c r="AC235" s="54"/>
    </row>
    <row r="236" spans="1:68" ht="16.5" customHeight="1" x14ac:dyDescent="0.25">
      <c r="A236" s="392" t="s">
        <v>378</v>
      </c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2"/>
      <c r="P236" s="392"/>
      <c r="Q236" s="392"/>
      <c r="R236" s="392"/>
      <c r="S236" s="392"/>
      <c r="T236" s="392"/>
      <c r="U236" s="392"/>
      <c r="V236" s="392"/>
      <c r="W236" s="392"/>
      <c r="X236" s="392"/>
      <c r="Y236" s="392"/>
      <c r="Z236" s="392"/>
      <c r="AA236" s="65"/>
      <c r="AB236" s="65"/>
      <c r="AC236" s="82"/>
    </row>
    <row r="237" spans="1:68" ht="14.25" customHeight="1" x14ac:dyDescent="0.25">
      <c r="A237" s="393" t="s">
        <v>159</v>
      </c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3"/>
      <c r="P237" s="393"/>
      <c r="Q237" s="393"/>
      <c r="R237" s="393"/>
      <c r="S237" s="393"/>
      <c r="T237" s="393"/>
      <c r="U237" s="393"/>
      <c r="V237" s="393"/>
      <c r="W237" s="393"/>
      <c r="X237" s="393"/>
      <c r="Y237" s="393"/>
      <c r="Z237" s="393"/>
      <c r="AA237" s="66"/>
      <c r="AB237" s="66"/>
      <c r="AC237" s="83"/>
    </row>
    <row r="238" spans="1:68" ht="37.5" customHeight="1" x14ac:dyDescent="0.25">
      <c r="A238" s="63" t="s">
        <v>379</v>
      </c>
      <c r="B238" s="63" t="s">
        <v>380</v>
      </c>
      <c r="C238" s="36">
        <v>4301135400</v>
      </c>
      <c r="D238" s="394">
        <v>4607111039361</v>
      </c>
      <c r="E238" s="394"/>
      <c r="F238" s="62">
        <v>0.25</v>
      </c>
      <c r="G238" s="37">
        <v>12</v>
      </c>
      <c r="H238" s="62">
        <v>3</v>
      </c>
      <c r="I238" s="62">
        <v>3.7035999999999998</v>
      </c>
      <c r="J238" s="37">
        <v>70</v>
      </c>
      <c r="K238" s="37" t="s">
        <v>96</v>
      </c>
      <c r="L238" s="37" t="s">
        <v>88</v>
      </c>
      <c r="M238" s="38" t="s">
        <v>86</v>
      </c>
      <c r="N238" s="38"/>
      <c r="O238" s="37">
        <v>180</v>
      </c>
      <c r="P238" s="489" t="s">
        <v>381</v>
      </c>
      <c r="Q238" s="396"/>
      <c r="R238" s="396"/>
      <c r="S238" s="396"/>
      <c r="T238" s="397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63" t="s">
        <v>382</v>
      </c>
      <c r="AG238" s="81"/>
      <c r="AJ238" s="87" t="s">
        <v>89</v>
      </c>
      <c r="AK238" s="87">
        <v>1</v>
      </c>
      <c r="BB238" s="264" t="s">
        <v>95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401"/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2"/>
      <c r="P239" s="398" t="s">
        <v>40</v>
      </c>
      <c r="Q239" s="399"/>
      <c r="R239" s="399"/>
      <c r="S239" s="399"/>
      <c r="T239" s="399"/>
      <c r="U239" s="399"/>
      <c r="V239" s="400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401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98" t="s">
        <v>40</v>
      </c>
      <c r="Q240" s="399"/>
      <c r="R240" s="399"/>
      <c r="S240" s="399"/>
      <c r="T240" s="399"/>
      <c r="U240" s="399"/>
      <c r="V240" s="400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27.75" customHeight="1" x14ac:dyDescent="0.2">
      <c r="A241" s="391" t="s">
        <v>260</v>
      </c>
      <c r="B241" s="391"/>
      <c r="C241" s="391"/>
      <c r="D241" s="391"/>
      <c r="E241" s="391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  <c r="X241" s="391"/>
      <c r="Y241" s="391"/>
      <c r="Z241" s="391"/>
      <c r="AA241" s="54"/>
      <c r="AB241" s="54"/>
      <c r="AC241" s="54"/>
    </row>
    <row r="242" spans="1:68" ht="16.5" customHeight="1" x14ac:dyDescent="0.25">
      <c r="A242" s="392" t="s">
        <v>260</v>
      </c>
      <c r="B242" s="392"/>
      <c r="C242" s="392"/>
      <c r="D242" s="392"/>
      <c r="E242" s="392"/>
      <c r="F242" s="392"/>
      <c r="G242" s="392"/>
      <c r="H242" s="392"/>
      <c r="I242" s="392"/>
      <c r="J242" s="392"/>
      <c r="K242" s="392"/>
      <c r="L242" s="392"/>
      <c r="M242" s="392"/>
      <c r="N242" s="392"/>
      <c r="O242" s="392"/>
      <c r="P242" s="392"/>
      <c r="Q242" s="392"/>
      <c r="R242" s="392"/>
      <c r="S242" s="392"/>
      <c r="T242" s="392"/>
      <c r="U242" s="392"/>
      <c r="V242" s="392"/>
      <c r="W242" s="392"/>
      <c r="X242" s="392"/>
      <c r="Y242" s="392"/>
      <c r="Z242" s="392"/>
      <c r="AA242" s="65"/>
      <c r="AB242" s="65"/>
      <c r="AC242" s="82"/>
    </row>
    <row r="243" spans="1:68" ht="14.25" customHeight="1" x14ac:dyDescent="0.25">
      <c r="A243" s="393" t="s">
        <v>82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66"/>
      <c r="AB243" s="66"/>
      <c r="AC243" s="83"/>
    </row>
    <row r="244" spans="1:68" ht="27" customHeight="1" x14ac:dyDescent="0.25">
      <c r="A244" s="63" t="s">
        <v>383</v>
      </c>
      <c r="B244" s="63" t="s">
        <v>384</v>
      </c>
      <c r="C244" s="36">
        <v>4301071014</v>
      </c>
      <c r="D244" s="394">
        <v>4640242181264</v>
      </c>
      <c r="E244" s="394"/>
      <c r="F244" s="62">
        <v>0.7</v>
      </c>
      <c r="G244" s="37">
        <v>10</v>
      </c>
      <c r="H244" s="62">
        <v>7</v>
      </c>
      <c r="I244" s="62">
        <v>7.28</v>
      </c>
      <c r="J244" s="37">
        <v>84</v>
      </c>
      <c r="K244" s="37" t="s">
        <v>87</v>
      </c>
      <c r="L244" s="37" t="s">
        <v>88</v>
      </c>
      <c r="M244" s="38" t="s">
        <v>86</v>
      </c>
      <c r="N244" s="38"/>
      <c r="O244" s="37">
        <v>180</v>
      </c>
      <c r="P244" s="490" t="s">
        <v>385</v>
      </c>
      <c r="Q244" s="396"/>
      <c r="R244" s="396"/>
      <c r="S244" s="396"/>
      <c r="T244" s="397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386</v>
      </c>
      <c r="AG244" s="81"/>
      <c r="AJ244" s="87" t="s">
        <v>89</v>
      </c>
      <c r="AK244" s="87">
        <v>1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27" customHeight="1" x14ac:dyDescent="0.25">
      <c r="A245" s="63" t="s">
        <v>387</v>
      </c>
      <c r="B245" s="63" t="s">
        <v>388</v>
      </c>
      <c r="C245" s="36">
        <v>4301071021</v>
      </c>
      <c r="D245" s="394">
        <v>4640242181325</v>
      </c>
      <c r="E245" s="394"/>
      <c r="F245" s="62">
        <v>0.7</v>
      </c>
      <c r="G245" s="37">
        <v>10</v>
      </c>
      <c r="H245" s="62">
        <v>7</v>
      </c>
      <c r="I245" s="62">
        <v>7.28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180</v>
      </c>
      <c r="P245" s="491" t="s">
        <v>389</v>
      </c>
      <c r="Q245" s="396"/>
      <c r="R245" s="396"/>
      <c r="S245" s="396"/>
      <c r="T245" s="397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7" t="s">
        <v>386</v>
      </c>
      <c r="AG245" s="81"/>
      <c r="AJ245" s="87" t="s">
        <v>89</v>
      </c>
      <c r="AK245" s="87">
        <v>1</v>
      </c>
      <c r="BB245" s="268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customHeight="1" x14ac:dyDescent="0.25">
      <c r="A246" s="63" t="s">
        <v>390</v>
      </c>
      <c r="B246" s="63" t="s">
        <v>391</v>
      </c>
      <c r="C246" s="36">
        <v>4301070993</v>
      </c>
      <c r="D246" s="394">
        <v>4640242180670</v>
      </c>
      <c r="E246" s="394"/>
      <c r="F246" s="62">
        <v>1</v>
      </c>
      <c r="G246" s="37">
        <v>6</v>
      </c>
      <c r="H246" s="62">
        <v>6</v>
      </c>
      <c r="I246" s="62">
        <v>6.23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92" t="s">
        <v>392</v>
      </c>
      <c r="Q246" s="396"/>
      <c r="R246" s="396"/>
      <c r="S246" s="396"/>
      <c r="T246" s="397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9" t="s">
        <v>393</v>
      </c>
      <c r="AG246" s="81"/>
      <c r="AJ246" s="87" t="s">
        <v>89</v>
      </c>
      <c r="AK246" s="87">
        <v>1</v>
      </c>
      <c r="BB246" s="270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01"/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2"/>
      <c r="P247" s="398" t="s">
        <v>40</v>
      </c>
      <c r="Q247" s="399"/>
      <c r="R247" s="399"/>
      <c r="S247" s="399"/>
      <c r="T247" s="399"/>
      <c r="U247" s="399"/>
      <c r="V247" s="400"/>
      <c r="W247" s="42" t="s">
        <v>39</v>
      </c>
      <c r="X247" s="43">
        <f>IFERROR(SUM(X244:X246),"0")</f>
        <v>0</v>
      </c>
      <c r="Y247" s="43">
        <f>IFERROR(SUM(Y244:Y246),"0")</f>
        <v>0</v>
      </c>
      <c r="Z247" s="43">
        <f>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401"/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2"/>
      <c r="P248" s="398" t="s">
        <v>40</v>
      </c>
      <c r="Q248" s="399"/>
      <c r="R248" s="399"/>
      <c r="S248" s="399"/>
      <c r="T248" s="399"/>
      <c r="U248" s="399"/>
      <c r="V248" s="400"/>
      <c r="W248" s="42" t="s">
        <v>0</v>
      </c>
      <c r="X248" s="43">
        <f>IFERROR(SUMPRODUCT(X244:X246*H244:H246),"0")</f>
        <v>0</v>
      </c>
      <c r="Y248" s="43">
        <f>IFERROR(SUMPRODUCT(Y244:Y246*H244:H246),"0")</f>
        <v>0</v>
      </c>
      <c r="Z248" s="42"/>
      <c r="AA248" s="67"/>
      <c r="AB248" s="67"/>
      <c r="AC248" s="67"/>
    </row>
    <row r="249" spans="1:68" ht="14.25" customHeight="1" x14ac:dyDescent="0.25">
      <c r="A249" s="393" t="s">
        <v>164</v>
      </c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3"/>
      <c r="P249" s="393"/>
      <c r="Q249" s="393"/>
      <c r="R249" s="393"/>
      <c r="S249" s="393"/>
      <c r="T249" s="393"/>
      <c r="U249" s="393"/>
      <c r="V249" s="393"/>
      <c r="W249" s="393"/>
      <c r="X249" s="393"/>
      <c r="Y249" s="393"/>
      <c r="Z249" s="393"/>
      <c r="AA249" s="66"/>
      <c r="AB249" s="66"/>
      <c r="AC249" s="83"/>
    </row>
    <row r="250" spans="1:68" ht="27" customHeight="1" x14ac:dyDescent="0.25">
      <c r="A250" s="63" t="s">
        <v>394</v>
      </c>
      <c r="B250" s="63" t="s">
        <v>395</v>
      </c>
      <c r="C250" s="36">
        <v>4301131019</v>
      </c>
      <c r="D250" s="394">
        <v>4640242180427</v>
      </c>
      <c r="E250" s="394"/>
      <c r="F250" s="62">
        <v>1.8</v>
      </c>
      <c r="G250" s="37">
        <v>1</v>
      </c>
      <c r="H250" s="62">
        <v>1.8</v>
      </c>
      <c r="I250" s="62">
        <v>1.915</v>
      </c>
      <c r="J250" s="37">
        <v>234</v>
      </c>
      <c r="K250" s="37" t="s">
        <v>155</v>
      </c>
      <c r="L250" s="37" t="s">
        <v>99</v>
      </c>
      <c r="M250" s="38" t="s">
        <v>86</v>
      </c>
      <c r="N250" s="38"/>
      <c r="O250" s="37">
        <v>180</v>
      </c>
      <c r="P250" s="493" t="s">
        <v>396</v>
      </c>
      <c r="Q250" s="396"/>
      <c r="R250" s="396"/>
      <c r="S250" s="396"/>
      <c r="T250" s="397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IFERROR(IF(X250="","",X250*0.00502),"")</f>
        <v>0</v>
      </c>
      <c r="AA250" s="68" t="s">
        <v>46</v>
      </c>
      <c r="AB250" s="69" t="s">
        <v>46</v>
      </c>
      <c r="AC250" s="271" t="s">
        <v>397</v>
      </c>
      <c r="AG250" s="81"/>
      <c r="AJ250" s="87" t="s">
        <v>100</v>
      </c>
      <c r="AK250" s="87">
        <v>18</v>
      </c>
      <c r="BB250" s="272" t="s">
        <v>95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401"/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2"/>
      <c r="P251" s="398" t="s">
        <v>40</v>
      </c>
      <c r="Q251" s="399"/>
      <c r="R251" s="399"/>
      <c r="S251" s="399"/>
      <c r="T251" s="399"/>
      <c r="U251" s="399"/>
      <c r="V251" s="400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401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98" t="s">
        <v>40</v>
      </c>
      <c r="Q252" s="399"/>
      <c r="R252" s="399"/>
      <c r="S252" s="399"/>
      <c r="T252" s="399"/>
      <c r="U252" s="399"/>
      <c r="V252" s="400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14.25" customHeight="1" x14ac:dyDescent="0.25">
      <c r="A253" s="393" t="s">
        <v>91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66"/>
      <c r="AB253" s="66"/>
      <c r="AC253" s="83"/>
    </row>
    <row r="254" spans="1:68" ht="27" customHeight="1" x14ac:dyDescent="0.25">
      <c r="A254" s="63" t="s">
        <v>398</v>
      </c>
      <c r="B254" s="63" t="s">
        <v>399</v>
      </c>
      <c r="C254" s="36">
        <v>4301132080</v>
      </c>
      <c r="D254" s="394">
        <v>4640242180397</v>
      </c>
      <c r="E254" s="394"/>
      <c r="F254" s="62">
        <v>1</v>
      </c>
      <c r="G254" s="37">
        <v>6</v>
      </c>
      <c r="H254" s="62">
        <v>6</v>
      </c>
      <c r="I254" s="62">
        <v>6.26</v>
      </c>
      <c r="J254" s="37">
        <v>84</v>
      </c>
      <c r="K254" s="37" t="s">
        <v>87</v>
      </c>
      <c r="L254" s="37" t="s">
        <v>99</v>
      </c>
      <c r="M254" s="38" t="s">
        <v>86</v>
      </c>
      <c r="N254" s="38"/>
      <c r="O254" s="37">
        <v>180</v>
      </c>
      <c r="P254" s="494" t="s">
        <v>400</v>
      </c>
      <c r="Q254" s="396"/>
      <c r="R254" s="396"/>
      <c r="S254" s="396"/>
      <c r="T254" s="397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73" t="s">
        <v>401</v>
      </c>
      <c r="AG254" s="81"/>
      <c r="AJ254" s="87" t="s">
        <v>100</v>
      </c>
      <c r="AK254" s="87">
        <v>12</v>
      </c>
      <c r="BB254" s="274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402</v>
      </c>
      <c r="B255" s="63" t="s">
        <v>403</v>
      </c>
      <c r="C255" s="36">
        <v>4301132104</v>
      </c>
      <c r="D255" s="394">
        <v>4640242181219</v>
      </c>
      <c r="E255" s="394"/>
      <c r="F255" s="62">
        <v>0.3</v>
      </c>
      <c r="G255" s="37">
        <v>9</v>
      </c>
      <c r="H255" s="62">
        <v>2.7</v>
      </c>
      <c r="I255" s="62">
        <v>2.8450000000000002</v>
      </c>
      <c r="J255" s="37">
        <v>234</v>
      </c>
      <c r="K255" s="37" t="s">
        <v>155</v>
      </c>
      <c r="L255" s="37" t="s">
        <v>88</v>
      </c>
      <c r="M255" s="38" t="s">
        <v>86</v>
      </c>
      <c r="N255" s="38"/>
      <c r="O255" s="37">
        <v>180</v>
      </c>
      <c r="P255" s="495" t="s">
        <v>404</v>
      </c>
      <c r="Q255" s="396"/>
      <c r="R255" s="396"/>
      <c r="S255" s="396"/>
      <c r="T255" s="397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IFERROR(IF(X255="","",X255*0.00502),"")</f>
        <v>0</v>
      </c>
      <c r="AA255" s="68" t="s">
        <v>46</v>
      </c>
      <c r="AB255" s="69" t="s">
        <v>46</v>
      </c>
      <c r="AC255" s="275" t="s">
        <v>401</v>
      </c>
      <c r="AG255" s="81"/>
      <c r="AJ255" s="87" t="s">
        <v>89</v>
      </c>
      <c r="AK255" s="87">
        <v>1</v>
      </c>
      <c r="BB255" s="276" t="s">
        <v>95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1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2"/>
      <c r="P256" s="398" t="s">
        <v>40</v>
      </c>
      <c r="Q256" s="399"/>
      <c r="R256" s="399"/>
      <c r="S256" s="399"/>
      <c r="T256" s="399"/>
      <c r="U256" s="399"/>
      <c r="V256" s="400"/>
      <c r="W256" s="42" t="s">
        <v>39</v>
      </c>
      <c r="X256" s="43">
        <f>IFERROR(SUM(X254:X255),"0")</f>
        <v>0</v>
      </c>
      <c r="Y256" s="43">
        <f>IFERROR(SUM(Y254:Y255),"0")</f>
        <v>0</v>
      </c>
      <c r="Z256" s="43">
        <f>IFERROR(IF(Z254="",0,Z254),"0")+IFERROR(IF(Z255="",0,Z255),"0")</f>
        <v>0</v>
      </c>
      <c r="AA256" s="67"/>
      <c r="AB256" s="67"/>
      <c r="AC256" s="67"/>
    </row>
    <row r="257" spans="1:68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2"/>
      <c r="P257" s="398" t="s">
        <v>40</v>
      </c>
      <c r="Q257" s="399"/>
      <c r="R257" s="399"/>
      <c r="S257" s="399"/>
      <c r="T257" s="399"/>
      <c r="U257" s="399"/>
      <c r="V257" s="400"/>
      <c r="W257" s="42" t="s">
        <v>0</v>
      </c>
      <c r="X257" s="43">
        <f>IFERROR(SUMPRODUCT(X254:X255*H254:H255),"0")</f>
        <v>0</v>
      </c>
      <c r="Y257" s="43">
        <f>IFERROR(SUMPRODUCT(Y254:Y255*H254:H255),"0")</f>
        <v>0</v>
      </c>
      <c r="Z257" s="42"/>
      <c r="AA257" s="67"/>
      <c r="AB257" s="67"/>
      <c r="AC257" s="67"/>
    </row>
    <row r="258" spans="1:68" ht="14.25" customHeight="1" x14ac:dyDescent="0.25">
      <c r="A258" s="393" t="s">
        <v>190</v>
      </c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393"/>
      <c r="P258" s="393"/>
      <c r="Q258" s="393"/>
      <c r="R258" s="393"/>
      <c r="S258" s="393"/>
      <c r="T258" s="393"/>
      <c r="U258" s="393"/>
      <c r="V258" s="393"/>
      <c r="W258" s="393"/>
      <c r="X258" s="393"/>
      <c r="Y258" s="393"/>
      <c r="Z258" s="393"/>
      <c r="AA258" s="66"/>
      <c r="AB258" s="66"/>
      <c r="AC258" s="83"/>
    </row>
    <row r="259" spans="1:68" ht="27" customHeight="1" x14ac:dyDescent="0.25">
      <c r="A259" s="63" t="s">
        <v>405</v>
      </c>
      <c r="B259" s="63" t="s">
        <v>406</v>
      </c>
      <c r="C259" s="36">
        <v>4301136028</v>
      </c>
      <c r="D259" s="394">
        <v>4640242180304</v>
      </c>
      <c r="E259" s="394"/>
      <c r="F259" s="62">
        <v>2.7</v>
      </c>
      <c r="G259" s="37">
        <v>1</v>
      </c>
      <c r="H259" s="62">
        <v>2.7</v>
      </c>
      <c r="I259" s="62">
        <v>2.8906000000000001</v>
      </c>
      <c r="J259" s="37">
        <v>126</v>
      </c>
      <c r="K259" s="37" t="s">
        <v>96</v>
      </c>
      <c r="L259" s="37" t="s">
        <v>99</v>
      </c>
      <c r="M259" s="38" t="s">
        <v>86</v>
      </c>
      <c r="N259" s="38"/>
      <c r="O259" s="37">
        <v>180</v>
      </c>
      <c r="P259" s="496" t="s">
        <v>407</v>
      </c>
      <c r="Q259" s="396"/>
      <c r="R259" s="396"/>
      <c r="S259" s="396"/>
      <c r="T259" s="397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77" t="s">
        <v>408</v>
      </c>
      <c r="AG259" s="81"/>
      <c r="AJ259" s="87" t="s">
        <v>100</v>
      </c>
      <c r="AK259" s="87">
        <v>14</v>
      </c>
      <c r="BB259" s="27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409</v>
      </c>
      <c r="B260" s="63" t="s">
        <v>410</v>
      </c>
      <c r="C260" s="36">
        <v>4301136026</v>
      </c>
      <c r="D260" s="394">
        <v>4640242180236</v>
      </c>
      <c r="E260" s="394"/>
      <c r="F260" s="62">
        <v>5</v>
      </c>
      <c r="G260" s="37">
        <v>1</v>
      </c>
      <c r="H260" s="62">
        <v>5</v>
      </c>
      <c r="I260" s="62">
        <v>5.2350000000000003</v>
      </c>
      <c r="J260" s="37">
        <v>84</v>
      </c>
      <c r="K260" s="37" t="s">
        <v>87</v>
      </c>
      <c r="L260" s="37" t="s">
        <v>99</v>
      </c>
      <c r="M260" s="38" t="s">
        <v>86</v>
      </c>
      <c r="N260" s="38"/>
      <c r="O260" s="37">
        <v>180</v>
      </c>
      <c r="P260" s="497" t="s">
        <v>411</v>
      </c>
      <c r="Q260" s="396"/>
      <c r="R260" s="396"/>
      <c r="S260" s="396"/>
      <c r="T260" s="397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9" t="s">
        <v>408</v>
      </c>
      <c r="AG260" s="81"/>
      <c r="AJ260" s="87" t="s">
        <v>100</v>
      </c>
      <c r="AK260" s="87">
        <v>12</v>
      </c>
      <c r="BB260" s="280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412</v>
      </c>
      <c r="B261" s="63" t="s">
        <v>413</v>
      </c>
      <c r="C261" s="36">
        <v>4301136029</v>
      </c>
      <c r="D261" s="394">
        <v>4640242180410</v>
      </c>
      <c r="E261" s="394"/>
      <c r="F261" s="62">
        <v>2.2400000000000002</v>
      </c>
      <c r="G261" s="37">
        <v>1</v>
      </c>
      <c r="H261" s="62">
        <v>2.2400000000000002</v>
      </c>
      <c r="I261" s="62">
        <v>2.4319999999999999</v>
      </c>
      <c r="J261" s="37">
        <v>126</v>
      </c>
      <c r="K261" s="37" t="s">
        <v>96</v>
      </c>
      <c r="L261" s="37" t="s">
        <v>88</v>
      </c>
      <c r="M261" s="38" t="s">
        <v>86</v>
      </c>
      <c r="N261" s="38"/>
      <c r="O261" s="37">
        <v>180</v>
      </c>
      <c r="P261" s="49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396"/>
      <c r="R261" s="396"/>
      <c r="S261" s="396"/>
      <c r="T261" s="397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IFERROR(IF(X261="","",X261*0.00936),"")</f>
        <v>0</v>
      </c>
      <c r="AA261" s="68" t="s">
        <v>46</v>
      </c>
      <c r="AB261" s="69" t="s">
        <v>46</v>
      </c>
      <c r="AC261" s="281" t="s">
        <v>408</v>
      </c>
      <c r="AG261" s="81"/>
      <c r="AJ261" s="87" t="s">
        <v>89</v>
      </c>
      <c r="AK261" s="87">
        <v>1</v>
      </c>
      <c r="BB261" s="282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2"/>
      <c r="P262" s="398" t="s">
        <v>40</v>
      </c>
      <c r="Q262" s="399"/>
      <c r="R262" s="399"/>
      <c r="S262" s="399"/>
      <c r="T262" s="399"/>
      <c r="U262" s="399"/>
      <c r="V262" s="400"/>
      <c r="W262" s="42" t="s">
        <v>39</v>
      </c>
      <c r="X262" s="43">
        <f>IFERROR(SUM(X259:X261),"0")</f>
        <v>0</v>
      </c>
      <c r="Y262" s="43">
        <f>IFERROR(SUM(Y259:Y261),"0")</f>
        <v>0</v>
      </c>
      <c r="Z262" s="43">
        <f>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401"/>
      <c r="B263" s="401"/>
      <c r="C263" s="401"/>
      <c r="D263" s="401"/>
      <c r="E263" s="401"/>
      <c r="F263" s="401"/>
      <c r="G263" s="401"/>
      <c r="H263" s="401"/>
      <c r="I263" s="401"/>
      <c r="J263" s="401"/>
      <c r="K263" s="401"/>
      <c r="L263" s="401"/>
      <c r="M263" s="401"/>
      <c r="N263" s="401"/>
      <c r="O263" s="402"/>
      <c r="P263" s="398" t="s">
        <v>40</v>
      </c>
      <c r="Q263" s="399"/>
      <c r="R263" s="399"/>
      <c r="S263" s="399"/>
      <c r="T263" s="399"/>
      <c r="U263" s="399"/>
      <c r="V263" s="400"/>
      <c r="W263" s="42" t="s">
        <v>0</v>
      </c>
      <c r="X263" s="43">
        <f>IFERROR(SUMPRODUCT(X259:X261*H259:H261),"0")</f>
        <v>0</v>
      </c>
      <c r="Y263" s="43">
        <f>IFERROR(SUMPRODUCT(Y259:Y261*H259:H261),"0")</f>
        <v>0</v>
      </c>
      <c r="Z263" s="42"/>
      <c r="AA263" s="67"/>
      <c r="AB263" s="67"/>
      <c r="AC263" s="67"/>
    </row>
    <row r="264" spans="1:68" ht="14.25" customHeight="1" x14ac:dyDescent="0.25">
      <c r="A264" s="393" t="s">
        <v>159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66"/>
      <c r="AB264" s="66"/>
      <c r="AC264" s="83"/>
    </row>
    <row r="265" spans="1:68" ht="37.5" customHeight="1" x14ac:dyDescent="0.25">
      <c r="A265" s="63" t="s">
        <v>414</v>
      </c>
      <c r="B265" s="63" t="s">
        <v>415</v>
      </c>
      <c r="C265" s="36">
        <v>4301135552</v>
      </c>
      <c r="D265" s="394">
        <v>4640242181431</v>
      </c>
      <c r="E265" s="394"/>
      <c r="F265" s="62">
        <v>3.5</v>
      </c>
      <c r="G265" s="37">
        <v>1</v>
      </c>
      <c r="H265" s="62">
        <v>3.5</v>
      </c>
      <c r="I265" s="62">
        <v>3.6920000000000002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499" t="s">
        <v>416</v>
      </c>
      <c r="Q265" s="396"/>
      <c r="R265" s="396"/>
      <c r="S265" s="396"/>
      <c r="T265" s="397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ref="Y265:Y284" si="24"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3" t="s">
        <v>417</v>
      </c>
      <c r="AG265" s="81"/>
      <c r="AJ265" s="87" t="s">
        <v>89</v>
      </c>
      <c r="AK265" s="87">
        <v>1</v>
      </c>
      <c r="BB265" s="284" t="s">
        <v>95</v>
      </c>
      <c r="BM265" s="81">
        <f t="shared" ref="BM265:BM284" si="25">IFERROR(X265*I265,"0")</f>
        <v>0</v>
      </c>
      <c r="BN265" s="81">
        <f t="shared" ref="BN265:BN284" si="26">IFERROR(Y265*I265,"0")</f>
        <v>0</v>
      </c>
      <c r="BO265" s="81">
        <f t="shared" ref="BO265:BO284" si="27">IFERROR(X265/J265,"0")</f>
        <v>0</v>
      </c>
      <c r="BP265" s="81">
        <f t="shared" ref="BP265:BP284" si="28">IFERROR(Y265/J265,"0")</f>
        <v>0</v>
      </c>
    </row>
    <row r="266" spans="1:68" ht="27" customHeight="1" x14ac:dyDescent="0.25">
      <c r="A266" s="63" t="s">
        <v>418</v>
      </c>
      <c r="B266" s="63" t="s">
        <v>419</v>
      </c>
      <c r="C266" s="36">
        <v>4301135504</v>
      </c>
      <c r="D266" s="394">
        <v>4640242181554</v>
      </c>
      <c r="E266" s="394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500" t="s">
        <v>420</v>
      </c>
      <c r="Q266" s="396"/>
      <c r="R266" s="396"/>
      <c r="S266" s="396"/>
      <c r="T266" s="397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85" t="s">
        <v>421</v>
      </c>
      <c r="AG266" s="81"/>
      <c r="AJ266" s="87" t="s">
        <v>89</v>
      </c>
      <c r="AK266" s="87">
        <v>1</v>
      </c>
      <c r="BB266" s="286" t="s">
        <v>95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customHeight="1" x14ac:dyDescent="0.25">
      <c r="A267" s="63" t="s">
        <v>422</v>
      </c>
      <c r="B267" s="63" t="s">
        <v>423</v>
      </c>
      <c r="C267" s="36">
        <v>4301135394</v>
      </c>
      <c r="D267" s="394">
        <v>4640242181561</v>
      </c>
      <c r="E267" s="394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99</v>
      </c>
      <c r="M267" s="38" t="s">
        <v>86</v>
      </c>
      <c r="N267" s="38"/>
      <c r="O267" s="37">
        <v>180</v>
      </c>
      <c r="P267" s="501" t="s">
        <v>424</v>
      </c>
      <c r="Q267" s="396"/>
      <c r="R267" s="396"/>
      <c r="S267" s="396"/>
      <c r="T267" s="397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87" t="s">
        <v>425</v>
      </c>
      <c r="AG267" s="81"/>
      <c r="AJ267" s="87" t="s">
        <v>100</v>
      </c>
      <c r="AK267" s="87">
        <v>14</v>
      </c>
      <c r="BB267" s="288" t="s">
        <v>95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customHeight="1" x14ac:dyDescent="0.25">
      <c r="A268" s="63" t="s">
        <v>426</v>
      </c>
      <c r="B268" s="63" t="s">
        <v>427</v>
      </c>
      <c r="C268" s="36">
        <v>4301135374</v>
      </c>
      <c r="D268" s="394">
        <v>4640242181424</v>
      </c>
      <c r="E268" s="394"/>
      <c r="F268" s="62">
        <v>5.5</v>
      </c>
      <c r="G268" s="37">
        <v>1</v>
      </c>
      <c r="H268" s="62">
        <v>5.5</v>
      </c>
      <c r="I268" s="62">
        <v>5.7350000000000003</v>
      </c>
      <c r="J268" s="37">
        <v>84</v>
      </c>
      <c r="K268" s="37" t="s">
        <v>87</v>
      </c>
      <c r="L268" s="37" t="s">
        <v>88</v>
      </c>
      <c r="M268" s="38" t="s">
        <v>86</v>
      </c>
      <c r="N268" s="38"/>
      <c r="O268" s="37">
        <v>180</v>
      </c>
      <c r="P268" s="502" t="s">
        <v>428</v>
      </c>
      <c r="Q268" s="396"/>
      <c r="R268" s="396"/>
      <c r="S268" s="396"/>
      <c r="T268" s="397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89" t="s">
        <v>421</v>
      </c>
      <c r="AG268" s="81"/>
      <c r="AJ268" s="87" t="s">
        <v>89</v>
      </c>
      <c r="AK268" s="87">
        <v>1</v>
      </c>
      <c r="BB268" s="290" t="s">
        <v>95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customHeight="1" x14ac:dyDescent="0.25">
      <c r="A269" s="63" t="s">
        <v>429</v>
      </c>
      <c r="B269" s="63" t="s">
        <v>430</v>
      </c>
      <c r="C269" s="36">
        <v>4301135320</v>
      </c>
      <c r="D269" s="394">
        <v>4640242181592</v>
      </c>
      <c r="E269" s="394"/>
      <c r="F269" s="62">
        <v>3.5</v>
      </c>
      <c r="G269" s="37">
        <v>1</v>
      </c>
      <c r="H269" s="62">
        <v>3.5</v>
      </c>
      <c r="I269" s="62">
        <v>3.6850000000000001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503" t="s">
        <v>431</v>
      </c>
      <c r="Q269" s="396"/>
      <c r="R269" s="396"/>
      <c r="S269" s="396"/>
      <c r="T269" s="397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ref="Z269:Z276" si="29">IFERROR(IF(X269="","",X269*0.00936),"")</f>
        <v>0</v>
      </c>
      <c r="AA269" s="68" t="s">
        <v>46</v>
      </c>
      <c r="AB269" s="69" t="s">
        <v>46</v>
      </c>
      <c r="AC269" s="291" t="s">
        <v>432</v>
      </c>
      <c r="AG269" s="81"/>
      <c r="AJ269" s="87" t="s">
        <v>89</v>
      </c>
      <c r="AK269" s="87">
        <v>1</v>
      </c>
      <c r="BB269" s="292" t="s">
        <v>95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27" customHeight="1" x14ac:dyDescent="0.25">
      <c r="A270" s="63" t="s">
        <v>433</v>
      </c>
      <c r="B270" s="63" t="s">
        <v>434</v>
      </c>
      <c r="C270" s="36">
        <v>4301135405</v>
      </c>
      <c r="D270" s="394">
        <v>4640242181523</v>
      </c>
      <c r="E270" s="394"/>
      <c r="F270" s="62">
        <v>3</v>
      </c>
      <c r="G270" s="37">
        <v>1</v>
      </c>
      <c r="H270" s="62">
        <v>3</v>
      </c>
      <c r="I270" s="62">
        <v>3.1920000000000002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504" t="s">
        <v>435</v>
      </c>
      <c r="Q270" s="396"/>
      <c r="R270" s="396"/>
      <c r="S270" s="396"/>
      <c r="T270" s="397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293" t="s">
        <v>425</v>
      </c>
      <c r="AG270" s="81"/>
      <c r="AJ270" s="87" t="s">
        <v>89</v>
      </c>
      <c r="AK270" s="87">
        <v>1</v>
      </c>
      <c r="BB270" s="294" t="s">
        <v>95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customHeight="1" x14ac:dyDescent="0.25">
      <c r="A271" s="63" t="s">
        <v>436</v>
      </c>
      <c r="B271" s="63" t="s">
        <v>437</v>
      </c>
      <c r="C271" s="36">
        <v>4301135404</v>
      </c>
      <c r="D271" s="394">
        <v>4640242181516</v>
      </c>
      <c r="E271" s="394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505" t="s">
        <v>438</v>
      </c>
      <c r="Q271" s="396"/>
      <c r="R271" s="396"/>
      <c r="S271" s="396"/>
      <c r="T271" s="397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295" t="s">
        <v>417</v>
      </c>
      <c r="AG271" s="81"/>
      <c r="AJ271" s="87" t="s">
        <v>89</v>
      </c>
      <c r="AK271" s="87">
        <v>1</v>
      </c>
      <c r="BB271" s="296" t="s">
        <v>95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37.5" customHeight="1" x14ac:dyDescent="0.25">
      <c r="A272" s="63" t="s">
        <v>439</v>
      </c>
      <c r="B272" s="63" t="s">
        <v>440</v>
      </c>
      <c r="C272" s="36">
        <v>4301135402</v>
      </c>
      <c r="D272" s="394">
        <v>4640242181493</v>
      </c>
      <c r="E272" s="394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506" t="s">
        <v>441</v>
      </c>
      <c r="Q272" s="396"/>
      <c r="R272" s="396"/>
      <c r="S272" s="396"/>
      <c r="T272" s="397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297" t="s">
        <v>421</v>
      </c>
      <c r="AG272" s="81"/>
      <c r="AJ272" s="87" t="s">
        <v>89</v>
      </c>
      <c r="AK272" s="87">
        <v>1</v>
      </c>
      <c r="BB272" s="298" t="s">
        <v>95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442</v>
      </c>
      <c r="B273" s="63" t="s">
        <v>443</v>
      </c>
      <c r="C273" s="36">
        <v>4301135375</v>
      </c>
      <c r="D273" s="394">
        <v>4640242181486</v>
      </c>
      <c r="E273" s="394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96</v>
      </c>
      <c r="L273" s="37" t="s">
        <v>99</v>
      </c>
      <c r="M273" s="38" t="s">
        <v>86</v>
      </c>
      <c r="N273" s="38"/>
      <c r="O273" s="37">
        <v>180</v>
      </c>
      <c r="P273" s="507" t="s">
        <v>444</v>
      </c>
      <c r="Q273" s="396"/>
      <c r="R273" s="396"/>
      <c r="S273" s="396"/>
      <c r="T273" s="397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299" t="s">
        <v>421</v>
      </c>
      <c r="AG273" s="81"/>
      <c r="AJ273" s="87" t="s">
        <v>100</v>
      </c>
      <c r="AK273" s="87">
        <v>14</v>
      </c>
      <c r="BB273" s="300" t="s">
        <v>95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445</v>
      </c>
      <c r="B274" s="63" t="s">
        <v>446</v>
      </c>
      <c r="C274" s="36">
        <v>4301135403</v>
      </c>
      <c r="D274" s="394">
        <v>4640242181509</v>
      </c>
      <c r="E274" s="394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96</v>
      </c>
      <c r="L274" s="37" t="s">
        <v>88</v>
      </c>
      <c r="M274" s="38" t="s">
        <v>86</v>
      </c>
      <c r="N274" s="38"/>
      <c r="O274" s="37">
        <v>180</v>
      </c>
      <c r="P274" s="508" t="s">
        <v>447</v>
      </c>
      <c r="Q274" s="396"/>
      <c r="R274" s="396"/>
      <c r="S274" s="396"/>
      <c r="T274" s="397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1" t="s">
        <v>421</v>
      </c>
      <c r="AG274" s="81"/>
      <c r="AJ274" s="87" t="s">
        <v>89</v>
      </c>
      <c r="AK274" s="87">
        <v>1</v>
      </c>
      <c r="BB274" s="302" t="s">
        <v>95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448</v>
      </c>
      <c r="B275" s="63" t="s">
        <v>449</v>
      </c>
      <c r="C275" s="36">
        <v>4301135304</v>
      </c>
      <c r="D275" s="394">
        <v>4640242181240</v>
      </c>
      <c r="E275" s="394"/>
      <c r="F275" s="62">
        <v>0.3</v>
      </c>
      <c r="G275" s="37">
        <v>9</v>
      </c>
      <c r="H275" s="62">
        <v>2.7</v>
      </c>
      <c r="I275" s="62">
        <v>2.88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509" t="s">
        <v>450</v>
      </c>
      <c r="Q275" s="396"/>
      <c r="R275" s="396"/>
      <c r="S275" s="396"/>
      <c r="T275" s="397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 t="shared" si="29"/>
        <v>0</v>
      </c>
      <c r="AA275" s="68" t="s">
        <v>46</v>
      </c>
      <c r="AB275" s="69" t="s">
        <v>46</v>
      </c>
      <c r="AC275" s="303" t="s">
        <v>421</v>
      </c>
      <c r="AG275" s="81"/>
      <c r="AJ275" s="87" t="s">
        <v>89</v>
      </c>
      <c r="AK275" s="87">
        <v>1</v>
      </c>
      <c r="BB275" s="304" t="s">
        <v>95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451</v>
      </c>
      <c r="B276" s="63" t="s">
        <v>452</v>
      </c>
      <c r="C276" s="36">
        <v>4301135310</v>
      </c>
      <c r="D276" s="394">
        <v>4640242181318</v>
      </c>
      <c r="E276" s="394"/>
      <c r="F276" s="62">
        <v>0.3</v>
      </c>
      <c r="G276" s="37">
        <v>9</v>
      </c>
      <c r="H276" s="62">
        <v>2.7</v>
      </c>
      <c r="I276" s="62">
        <v>2.988</v>
      </c>
      <c r="J276" s="37">
        <v>126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510" t="s">
        <v>453</v>
      </c>
      <c r="Q276" s="396"/>
      <c r="R276" s="396"/>
      <c r="S276" s="396"/>
      <c r="T276" s="397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 t="shared" si="29"/>
        <v>0</v>
      </c>
      <c r="AA276" s="68" t="s">
        <v>46</v>
      </c>
      <c r="AB276" s="69" t="s">
        <v>46</v>
      </c>
      <c r="AC276" s="305" t="s">
        <v>425</v>
      </c>
      <c r="AG276" s="81"/>
      <c r="AJ276" s="87" t="s">
        <v>89</v>
      </c>
      <c r="AK276" s="87">
        <v>1</v>
      </c>
      <c r="BB276" s="306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454</v>
      </c>
      <c r="B277" s="63" t="s">
        <v>455</v>
      </c>
      <c r="C277" s="36">
        <v>4301135306</v>
      </c>
      <c r="D277" s="394">
        <v>4640242181578</v>
      </c>
      <c r="E277" s="394"/>
      <c r="F277" s="62">
        <v>0.3</v>
      </c>
      <c r="G277" s="37">
        <v>9</v>
      </c>
      <c r="H277" s="62">
        <v>2.7</v>
      </c>
      <c r="I277" s="62">
        <v>2.8450000000000002</v>
      </c>
      <c r="J277" s="37">
        <v>234</v>
      </c>
      <c r="K277" s="37" t="s">
        <v>155</v>
      </c>
      <c r="L277" s="37" t="s">
        <v>88</v>
      </c>
      <c r="M277" s="38" t="s">
        <v>86</v>
      </c>
      <c r="N277" s="38"/>
      <c r="O277" s="37">
        <v>180</v>
      </c>
      <c r="P277" s="511" t="s">
        <v>456</v>
      </c>
      <c r="Q277" s="396"/>
      <c r="R277" s="396"/>
      <c r="S277" s="396"/>
      <c r="T277" s="397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07" t="s">
        <v>421</v>
      </c>
      <c r="AG277" s="81"/>
      <c r="AJ277" s="87" t="s">
        <v>89</v>
      </c>
      <c r="AK277" s="87">
        <v>1</v>
      </c>
      <c r="BB277" s="308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457</v>
      </c>
      <c r="B278" s="63" t="s">
        <v>458</v>
      </c>
      <c r="C278" s="36">
        <v>4301135305</v>
      </c>
      <c r="D278" s="394">
        <v>4640242181394</v>
      </c>
      <c r="E278" s="394"/>
      <c r="F278" s="62">
        <v>0.3</v>
      </c>
      <c r="G278" s="37">
        <v>9</v>
      </c>
      <c r="H278" s="62">
        <v>2.7</v>
      </c>
      <c r="I278" s="62">
        <v>2.8450000000000002</v>
      </c>
      <c r="J278" s="37">
        <v>234</v>
      </c>
      <c r="K278" s="37" t="s">
        <v>155</v>
      </c>
      <c r="L278" s="37" t="s">
        <v>88</v>
      </c>
      <c r="M278" s="38" t="s">
        <v>86</v>
      </c>
      <c r="N278" s="38"/>
      <c r="O278" s="37">
        <v>180</v>
      </c>
      <c r="P278" s="512" t="s">
        <v>459</v>
      </c>
      <c r="Q278" s="396"/>
      <c r="R278" s="396"/>
      <c r="S278" s="396"/>
      <c r="T278" s="397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09" t="s">
        <v>421</v>
      </c>
      <c r="AG278" s="81"/>
      <c r="AJ278" s="87" t="s">
        <v>89</v>
      </c>
      <c r="AK278" s="87">
        <v>1</v>
      </c>
      <c r="BB278" s="310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460</v>
      </c>
      <c r="B279" s="63" t="s">
        <v>461</v>
      </c>
      <c r="C279" s="36">
        <v>4301135309</v>
      </c>
      <c r="D279" s="394">
        <v>4640242181332</v>
      </c>
      <c r="E279" s="394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155</v>
      </c>
      <c r="L279" s="37" t="s">
        <v>88</v>
      </c>
      <c r="M279" s="38" t="s">
        <v>86</v>
      </c>
      <c r="N279" s="38"/>
      <c r="O279" s="37">
        <v>180</v>
      </c>
      <c r="P279" s="513" t="s">
        <v>462</v>
      </c>
      <c r="Q279" s="396"/>
      <c r="R279" s="396"/>
      <c r="S279" s="396"/>
      <c r="T279" s="397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1" t="s">
        <v>421</v>
      </c>
      <c r="AG279" s="81"/>
      <c r="AJ279" s="87" t="s">
        <v>89</v>
      </c>
      <c r="AK279" s="87">
        <v>1</v>
      </c>
      <c r="BB279" s="312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463</v>
      </c>
      <c r="B280" s="63" t="s">
        <v>464</v>
      </c>
      <c r="C280" s="36">
        <v>4301135308</v>
      </c>
      <c r="D280" s="394">
        <v>4640242181349</v>
      </c>
      <c r="E280" s="394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155</v>
      </c>
      <c r="L280" s="37" t="s">
        <v>88</v>
      </c>
      <c r="M280" s="38" t="s">
        <v>86</v>
      </c>
      <c r="N280" s="38"/>
      <c r="O280" s="37">
        <v>180</v>
      </c>
      <c r="P280" s="514" t="s">
        <v>465</v>
      </c>
      <c r="Q280" s="396"/>
      <c r="R280" s="396"/>
      <c r="S280" s="396"/>
      <c r="T280" s="397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313" t="s">
        <v>421</v>
      </c>
      <c r="AG280" s="81"/>
      <c r="AJ280" s="87" t="s">
        <v>89</v>
      </c>
      <c r="AK280" s="87">
        <v>1</v>
      </c>
      <c r="BB280" s="314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466</v>
      </c>
      <c r="B281" s="63" t="s">
        <v>467</v>
      </c>
      <c r="C281" s="36">
        <v>4301135307</v>
      </c>
      <c r="D281" s="394">
        <v>4640242181370</v>
      </c>
      <c r="E281" s="394"/>
      <c r="F281" s="62">
        <v>0.3</v>
      </c>
      <c r="G281" s="37">
        <v>9</v>
      </c>
      <c r="H281" s="62">
        <v>2.7</v>
      </c>
      <c r="I281" s="62">
        <v>2.9079999999999999</v>
      </c>
      <c r="J281" s="37">
        <v>234</v>
      </c>
      <c r="K281" s="37" t="s">
        <v>155</v>
      </c>
      <c r="L281" s="37" t="s">
        <v>88</v>
      </c>
      <c r="M281" s="38" t="s">
        <v>86</v>
      </c>
      <c r="N281" s="38"/>
      <c r="O281" s="37">
        <v>180</v>
      </c>
      <c r="P281" s="515" t="s">
        <v>468</v>
      </c>
      <c r="Q281" s="396"/>
      <c r="R281" s="396"/>
      <c r="S281" s="396"/>
      <c r="T281" s="397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315" t="s">
        <v>469</v>
      </c>
      <c r="AG281" s="81"/>
      <c r="AJ281" s="87" t="s">
        <v>89</v>
      </c>
      <c r="AK281" s="87">
        <v>1</v>
      </c>
      <c r="BB281" s="316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470</v>
      </c>
      <c r="B282" s="63" t="s">
        <v>471</v>
      </c>
      <c r="C282" s="36">
        <v>4301135318</v>
      </c>
      <c r="D282" s="394">
        <v>4607111037480</v>
      </c>
      <c r="E282" s="394"/>
      <c r="F282" s="62">
        <v>1</v>
      </c>
      <c r="G282" s="37">
        <v>4</v>
      </c>
      <c r="H282" s="62">
        <v>4</v>
      </c>
      <c r="I282" s="62">
        <v>4.2724000000000002</v>
      </c>
      <c r="J282" s="37">
        <v>84</v>
      </c>
      <c r="K282" s="37" t="s">
        <v>87</v>
      </c>
      <c r="L282" s="37" t="s">
        <v>88</v>
      </c>
      <c r="M282" s="38" t="s">
        <v>86</v>
      </c>
      <c r="N282" s="38"/>
      <c r="O282" s="37">
        <v>180</v>
      </c>
      <c r="P282" s="516" t="s">
        <v>472</v>
      </c>
      <c r="Q282" s="396"/>
      <c r="R282" s="396"/>
      <c r="S282" s="396"/>
      <c r="T282" s="397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17" t="s">
        <v>473</v>
      </c>
      <c r="AG282" s="81"/>
      <c r="AJ282" s="87" t="s">
        <v>89</v>
      </c>
      <c r="AK282" s="87">
        <v>1</v>
      </c>
      <c r="BB282" s="318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474</v>
      </c>
      <c r="B283" s="63" t="s">
        <v>475</v>
      </c>
      <c r="C283" s="36">
        <v>4301135319</v>
      </c>
      <c r="D283" s="394">
        <v>4607111037473</v>
      </c>
      <c r="E283" s="394"/>
      <c r="F283" s="62">
        <v>1</v>
      </c>
      <c r="G283" s="37">
        <v>4</v>
      </c>
      <c r="H283" s="62">
        <v>4</v>
      </c>
      <c r="I283" s="62">
        <v>4.2300000000000004</v>
      </c>
      <c r="J283" s="37">
        <v>84</v>
      </c>
      <c r="K283" s="37" t="s">
        <v>87</v>
      </c>
      <c r="L283" s="37" t="s">
        <v>88</v>
      </c>
      <c r="M283" s="38" t="s">
        <v>86</v>
      </c>
      <c r="N283" s="38"/>
      <c r="O283" s="37">
        <v>180</v>
      </c>
      <c r="P283" s="517" t="s">
        <v>476</v>
      </c>
      <c r="Q283" s="396"/>
      <c r="R283" s="396"/>
      <c r="S283" s="396"/>
      <c r="T283" s="397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319" t="s">
        <v>477</v>
      </c>
      <c r="AG283" s="81"/>
      <c r="AJ283" s="87" t="s">
        <v>89</v>
      </c>
      <c r="AK283" s="87">
        <v>1</v>
      </c>
      <c r="BB283" s="320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478</v>
      </c>
      <c r="B284" s="63" t="s">
        <v>479</v>
      </c>
      <c r="C284" s="36">
        <v>4301135198</v>
      </c>
      <c r="D284" s="394">
        <v>4640242180663</v>
      </c>
      <c r="E284" s="394"/>
      <c r="F284" s="62">
        <v>0.9</v>
      </c>
      <c r="G284" s="37">
        <v>4</v>
      </c>
      <c r="H284" s="62">
        <v>3.6</v>
      </c>
      <c r="I284" s="62">
        <v>3.83</v>
      </c>
      <c r="J284" s="37">
        <v>84</v>
      </c>
      <c r="K284" s="37" t="s">
        <v>87</v>
      </c>
      <c r="L284" s="37" t="s">
        <v>88</v>
      </c>
      <c r="M284" s="38" t="s">
        <v>86</v>
      </c>
      <c r="N284" s="38"/>
      <c r="O284" s="37">
        <v>180</v>
      </c>
      <c r="P284" s="518" t="s">
        <v>480</v>
      </c>
      <c r="Q284" s="396"/>
      <c r="R284" s="396"/>
      <c r="S284" s="396"/>
      <c r="T284" s="397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321" t="s">
        <v>481</v>
      </c>
      <c r="AG284" s="81"/>
      <c r="AJ284" s="87" t="s">
        <v>89</v>
      </c>
      <c r="AK284" s="87">
        <v>1</v>
      </c>
      <c r="BB284" s="322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2"/>
      <c r="P285" s="398" t="s">
        <v>40</v>
      </c>
      <c r="Q285" s="399"/>
      <c r="R285" s="399"/>
      <c r="S285" s="399"/>
      <c r="T285" s="399"/>
      <c r="U285" s="399"/>
      <c r="V285" s="400"/>
      <c r="W285" s="42" t="s">
        <v>39</v>
      </c>
      <c r="X285" s="43">
        <f>IFERROR(SUM(X265:X284),"0")</f>
        <v>0</v>
      </c>
      <c r="Y285" s="43">
        <f>IFERROR(SUM(Y265:Y284),"0")</f>
        <v>0</v>
      </c>
      <c r="Z285" s="43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401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98" t="s">
        <v>40</v>
      </c>
      <c r="Q286" s="399"/>
      <c r="R286" s="399"/>
      <c r="S286" s="399"/>
      <c r="T286" s="399"/>
      <c r="U286" s="399"/>
      <c r="V286" s="400"/>
      <c r="W286" s="42" t="s">
        <v>0</v>
      </c>
      <c r="X286" s="43">
        <f>IFERROR(SUMPRODUCT(X265:X284*H265:H284),"0")</f>
        <v>0</v>
      </c>
      <c r="Y286" s="43">
        <f>IFERROR(SUMPRODUCT(Y265:Y284*H265:H284),"0")</f>
        <v>0</v>
      </c>
      <c r="Z286" s="42"/>
      <c r="AA286" s="67"/>
      <c r="AB286" s="67"/>
      <c r="AC286" s="67"/>
    </row>
    <row r="287" spans="1:68" ht="15" customHeight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522"/>
      <c r="P287" s="519" t="s">
        <v>33</v>
      </c>
      <c r="Q287" s="520"/>
      <c r="R287" s="520"/>
      <c r="S287" s="520"/>
      <c r="T287" s="520"/>
      <c r="U287" s="520"/>
      <c r="V287" s="521"/>
      <c r="W287" s="42" t="s">
        <v>0</v>
      </c>
      <c r="X287" s="43">
        <f>IFERROR(X24+X33+X40+X45+X61+X67+X72+X78+X88+X95+X108+X114+X120+X127+X132+X138+X143+X149+X157+X162+X170+X174+X179+X185+X192+X202+X210+X215+X221+X227+X234+X240+X248+X252+X257+X263+X286,"0")</f>
        <v>0</v>
      </c>
      <c r="Y287" s="43">
        <f>IFERROR(Y24+Y33+Y40+Y45+Y61+Y67+Y72+Y78+Y88+Y95+Y108+Y114+Y120+Y127+Y132+Y138+Y143+Y149+Y157+Y162+Y170+Y174+Y179+Y185+Y192+Y202+Y210+Y215+Y221+Y227+Y234+Y240+Y248+Y252+Y257+Y263+Y286,"0")</f>
        <v>0</v>
      </c>
      <c r="Z287" s="42"/>
      <c r="AA287" s="67"/>
      <c r="AB287" s="67"/>
      <c r="AC287" s="67"/>
    </row>
    <row r="288" spans="1:68" x14ac:dyDescent="0.2">
      <c r="A288" s="401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522"/>
      <c r="P288" s="519" t="s">
        <v>34</v>
      </c>
      <c r="Q288" s="520"/>
      <c r="R288" s="520"/>
      <c r="S288" s="520"/>
      <c r="T288" s="520"/>
      <c r="U288" s="520"/>
      <c r="V288" s="521"/>
      <c r="W288" s="42" t="s">
        <v>0</v>
      </c>
      <c r="X288" s="43">
        <f>IFERROR(SUM(BM22:BM284),"0")</f>
        <v>0</v>
      </c>
      <c r="Y288" s="43">
        <f>IFERROR(SUM(BN22:BN284),"0")</f>
        <v>0</v>
      </c>
      <c r="Z288" s="42"/>
      <c r="AA288" s="67"/>
      <c r="AB288" s="67"/>
      <c r="AC288" s="67"/>
    </row>
    <row r="289" spans="1:33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522"/>
      <c r="P289" s="519" t="s">
        <v>35</v>
      </c>
      <c r="Q289" s="520"/>
      <c r="R289" s="520"/>
      <c r="S289" s="520"/>
      <c r="T289" s="520"/>
      <c r="U289" s="520"/>
      <c r="V289" s="521"/>
      <c r="W289" s="42" t="s">
        <v>20</v>
      </c>
      <c r="X289" s="44">
        <f>ROUNDUP(SUM(BO22:BO284),0)</f>
        <v>0</v>
      </c>
      <c r="Y289" s="44">
        <f>ROUNDUP(SUM(BP22:BP284),0)</f>
        <v>0</v>
      </c>
      <c r="Z289" s="42"/>
      <c r="AA289" s="67"/>
      <c r="AB289" s="67"/>
      <c r="AC289" s="67"/>
    </row>
    <row r="290" spans="1:33" x14ac:dyDescent="0.2">
      <c r="A290" s="401"/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522"/>
      <c r="P290" s="519" t="s">
        <v>36</v>
      </c>
      <c r="Q290" s="520"/>
      <c r="R290" s="520"/>
      <c r="S290" s="520"/>
      <c r="T290" s="520"/>
      <c r="U290" s="520"/>
      <c r="V290" s="521"/>
      <c r="W290" s="42" t="s">
        <v>0</v>
      </c>
      <c r="X290" s="43">
        <f>GrossWeightTotal+PalletQtyTotal*25</f>
        <v>0</v>
      </c>
      <c r="Y290" s="43">
        <f>GrossWeightTotalR+PalletQtyTotalR*25</f>
        <v>0</v>
      </c>
      <c r="Z290" s="42"/>
      <c r="AA290" s="67"/>
      <c r="AB290" s="67"/>
      <c r="AC290" s="67"/>
    </row>
    <row r="291" spans="1:33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522"/>
      <c r="P291" s="519" t="s">
        <v>37</v>
      </c>
      <c r="Q291" s="520"/>
      <c r="R291" s="520"/>
      <c r="S291" s="520"/>
      <c r="T291" s="520"/>
      <c r="U291" s="520"/>
      <c r="V291" s="521"/>
      <c r="W291" s="42" t="s">
        <v>20</v>
      </c>
      <c r="X291" s="43">
        <f>IFERROR(X23+X32+X39+X44+X60+X66+X71+X77+X87+X94+X107+X113+X119+X126+X131+X137+X142+X148+X156+X161+X169+X173+X178+X184+X191+X201+X209+X214+X220+X226+X233+X239+X247+X251+X256+X262+X285,"0")</f>
        <v>0</v>
      </c>
      <c r="Y291" s="43">
        <f>IFERROR(Y23+Y32+Y39+Y44+Y60+Y66+Y71+Y77+Y87+Y94+Y107+Y113+Y119+Y126+Y131+Y137+Y142+Y148+Y156+Y161+Y169+Y173+Y178+Y184+Y191+Y201+Y209+Y214+Y220+Y226+Y233+Y239+Y247+Y251+Y256+Y262+Y285,"0")</f>
        <v>0</v>
      </c>
      <c r="Z291" s="42"/>
      <c r="AA291" s="67"/>
      <c r="AB291" s="67"/>
      <c r="AC291" s="67"/>
    </row>
    <row r="292" spans="1:33" ht="14.25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522"/>
      <c r="P292" s="519" t="s">
        <v>38</v>
      </c>
      <c r="Q292" s="520"/>
      <c r="R292" s="520"/>
      <c r="S292" s="520"/>
      <c r="T292" s="520"/>
      <c r="U292" s="520"/>
      <c r="V292" s="521"/>
      <c r="W292" s="45" t="s">
        <v>52</v>
      </c>
      <c r="X292" s="42"/>
      <c r="Y292" s="42"/>
      <c r="Z292" s="42">
        <f>IFERROR(Z23+Z32+Z39+Z44+Z60+Z66+Z71+Z77+Z87+Z94+Z107+Z113+Z119+Z126+Z131+Z137+Z142+Z148+Z156+Z161+Z169+Z173+Z178+Z184+Z191+Z201+Z209+Z214+Z220+Z226+Z233+Z239+Z247+Z251+Z256+Z262+Z285,"0")</f>
        <v>0</v>
      </c>
      <c r="AA292" s="67"/>
      <c r="AB292" s="67"/>
      <c r="AC292" s="67"/>
    </row>
    <row r="293" spans="1:33" ht="13.5" thickBot="1" x14ac:dyDescent="0.25"/>
    <row r="294" spans="1:33" ht="27" thickTop="1" thickBot="1" x14ac:dyDescent="0.25">
      <c r="A294" s="46" t="s">
        <v>9</v>
      </c>
      <c r="B294" s="88" t="s">
        <v>81</v>
      </c>
      <c r="C294" s="523" t="s">
        <v>45</v>
      </c>
      <c r="D294" s="523" t="s">
        <v>45</v>
      </c>
      <c r="E294" s="523" t="s">
        <v>45</v>
      </c>
      <c r="F294" s="523" t="s">
        <v>45</v>
      </c>
      <c r="G294" s="523" t="s">
        <v>45</v>
      </c>
      <c r="H294" s="523" t="s">
        <v>45</v>
      </c>
      <c r="I294" s="523" t="s">
        <v>45</v>
      </c>
      <c r="J294" s="523" t="s">
        <v>45</v>
      </c>
      <c r="K294" s="523" t="s">
        <v>45</v>
      </c>
      <c r="L294" s="523" t="s">
        <v>45</v>
      </c>
      <c r="M294" s="523" t="s">
        <v>45</v>
      </c>
      <c r="N294" s="524"/>
      <c r="O294" s="523" t="s">
        <v>45</v>
      </c>
      <c r="P294" s="523" t="s">
        <v>45</v>
      </c>
      <c r="Q294" s="523" t="s">
        <v>45</v>
      </c>
      <c r="R294" s="523" t="s">
        <v>45</v>
      </c>
      <c r="S294" s="523" t="s">
        <v>45</v>
      </c>
      <c r="T294" s="523" t="s">
        <v>259</v>
      </c>
      <c r="U294" s="523" t="s">
        <v>259</v>
      </c>
      <c r="V294" s="523" t="s">
        <v>287</v>
      </c>
      <c r="W294" s="523" t="s">
        <v>287</v>
      </c>
      <c r="X294" s="523" t="s">
        <v>310</v>
      </c>
      <c r="Y294" s="523" t="s">
        <v>310</v>
      </c>
      <c r="Z294" s="523" t="s">
        <v>310</v>
      </c>
      <c r="AA294" s="523" t="s">
        <v>310</v>
      </c>
      <c r="AB294" s="523" t="s">
        <v>310</v>
      </c>
      <c r="AC294" s="523" t="s">
        <v>310</v>
      </c>
      <c r="AD294" s="88" t="s">
        <v>364</v>
      </c>
      <c r="AE294" s="88" t="s">
        <v>370</v>
      </c>
      <c r="AF294" s="88" t="s">
        <v>377</v>
      </c>
      <c r="AG294" s="88" t="s">
        <v>260</v>
      </c>
    </row>
    <row r="295" spans="1:33" ht="14.25" customHeight="1" thickTop="1" x14ac:dyDescent="0.2">
      <c r="A295" s="525" t="s">
        <v>10</v>
      </c>
      <c r="B295" s="523" t="s">
        <v>81</v>
      </c>
      <c r="C295" s="523" t="s">
        <v>90</v>
      </c>
      <c r="D295" s="523" t="s">
        <v>107</v>
      </c>
      <c r="E295" s="523" t="s">
        <v>117</v>
      </c>
      <c r="F295" s="523" t="s">
        <v>123</v>
      </c>
      <c r="G295" s="523" t="s">
        <v>151</v>
      </c>
      <c r="H295" s="523" t="s">
        <v>158</v>
      </c>
      <c r="I295" s="523" t="s">
        <v>163</v>
      </c>
      <c r="J295" s="523" t="s">
        <v>171</v>
      </c>
      <c r="K295" s="523" t="s">
        <v>189</v>
      </c>
      <c r="L295" s="523" t="s">
        <v>199</v>
      </c>
      <c r="M295" s="523" t="s">
        <v>221</v>
      </c>
      <c r="N295" s="1"/>
      <c r="O295" s="523" t="s">
        <v>227</v>
      </c>
      <c r="P295" s="523" t="s">
        <v>234</v>
      </c>
      <c r="Q295" s="523" t="s">
        <v>242</v>
      </c>
      <c r="R295" s="523" t="s">
        <v>246</v>
      </c>
      <c r="S295" s="523" t="s">
        <v>255</v>
      </c>
      <c r="T295" s="523" t="s">
        <v>260</v>
      </c>
      <c r="U295" s="523" t="s">
        <v>264</v>
      </c>
      <c r="V295" s="523" t="s">
        <v>288</v>
      </c>
      <c r="W295" s="523" t="s">
        <v>306</v>
      </c>
      <c r="X295" s="523" t="s">
        <v>311</v>
      </c>
      <c r="Y295" s="523" t="s">
        <v>317</v>
      </c>
      <c r="Z295" s="523" t="s">
        <v>327</v>
      </c>
      <c r="AA295" s="523" t="s">
        <v>342</v>
      </c>
      <c r="AB295" s="523" t="s">
        <v>353</v>
      </c>
      <c r="AC295" s="523" t="s">
        <v>357</v>
      </c>
      <c r="AD295" s="523" t="s">
        <v>365</v>
      </c>
      <c r="AE295" s="523" t="s">
        <v>371</v>
      </c>
      <c r="AF295" s="523" t="s">
        <v>378</v>
      </c>
      <c r="AG295" s="523" t="s">
        <v>260</v>
      </c>
    </row>
    <row r="296" spans="1:33" ht="13.5" thickBot="1" x14ac:dyDescent="0.25">
      <c r="A296" s="526"/>
      <c r="B296" s="523"/>
      <c r="C296" s="523"/>
      <c r="D296" s="523"/>
      <c r="E296" s="523"/>
      <c r="F296" s="523"/>
      <c r="G296" s="523"/>
      <c r="H296" s="523"/>
      <c r="I296" s="523"/>
      <c r="J296" s="523"/>
      <c r="K296" s="523"/>
      <c r="L296" s="523"/>
      <c r="M296" s="523"/>
      <c r="N296" s="1"/>
      <c r="O296" s="523"/>
      <c r="P296" s="523"/>
      <c r="Q296" s="523"/>
      <c r="R296" s="523"/>
      <c r="S296" s="523"/>
      <c r="T296" s="523"/>
      <c r="U296" s="523"/>
      <c r="V296" s="523"/>
      <c r="W296" s="523"/>
      <c r="X296" s="523"/>
      <c r="Y296" s="523"/>
      <c r="Z296" s="523"/>
      <c r="AA296" s="523"/>
      <c r="AB296" s="523"/>
      <c r="AC296" s="523"/>
      <c r="AD296" s="523"/>
      <c r="AE296" s="523"/>
      <c r="AF296" s="523"/>
      <c r="AG296" s="523"/>
    </row>
    <row r="297" spans="1:33" ht="18" thickTop="1" thickBot="1" x14ac:dyDescent="0.25">
      <c r="A297" s="46" t="s">
        <v>13</v>
      </c>
      <c r="B297" s="52">
        <f>IFERROR(X22*H22,"0")</f>
        <v>0</v>
      </c>
      <c r="C297" s="52">
        <f>IFERROR(X28*H28,"0")+IFERROR(X29*H29,"0")+IFERROR(X30*H30,"0")+IFERROR(X31*H31,"0")</f>
        <v>0</v>
      </c>
      <c r="D297" s="52">
        <f>IFERROR(X36*H36,"0")+IFERROR(X37*H37,"0")+IFERROR(X38*H38,"0")</f>
        <v>0</v>
      </c>
      <c r="E297" s="52">
        <f>IFERROR(X43*H43,"0")</f>
        <v>0</v>
      </c>
      <c r="F297" s="52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0</v>
      </c>
      <c r="G297" s="52">
        <f>IFERROR(X64*H64,"0")+IFERROR(X65*H65,"0")</f>
        <v>0</v>
      </c>
      <c r="H297" s="52">
        <f>IFERROR(X70*H70,"0")</f>
        <v>0</v>
      </c>
      <c r="I297" s="52">
        <f>IFERROR(X75*H75,"0")+IFERROR(X76*H76,"0")</f>
        <v>0</v>
      </c>
      <c r="J297" s="52">
        <f>IFERROR(X81*H81,"0")+IFERROR(X82*H82,"0")+IFERROR(X83*H83,"0")+IFERROR(X84*H84,"0")+IFERROR(X85*H85,"0")+IFERROR(X86*H86,"0")</f>
        <v>0</v>
      </c>
      <c r="K297" s="52">
        <f>IFERROR(X91*H91,"0")+IFERROR(X92*H92,"0")+IFERROR(X93*H93,"0")</f>
        <v>0</v>
      </c>
      <c r="L297" s="52">
        <f>IFERROR(X98*H98,"0")+IFERROR(X99*H99,"0")+IFERROR(X100*H100,"0")+IFERROR(X101*H101,"0")+IFERROR(X102*H102,"0")+IFERROR(X103*H103,"0")+IFERROR(X104*H104,"0")+IFERROR(X105*H105,"0")+IFERROR(X106*H106,"0")</f>
        <v>0</v>
      </c>
      <c r="M297" s="52">
        <f>IFERROR(X111*H111,"0")+IFERROR(X112*H112,"0")</f>
        <v>0</v>
      </c>
      <c r="N297" s="1"/>
      <c r="O297" s="52">
        <f>IFERROR(X117*H117,"0")+IFERROR(X118*H118,"0")</f>
        <v>0</v>
      </c>
      <c r="P297" s="52">
        <f>IFERROR(X123*H123,"0")+IFERROR(X124*H124,"0")+IFERROR(X125*H125,"0")</f>
        <v>0</v>
      </c>
      <c r="Q297" s="52">
        <f>IFERROR(X130*H130,"0")</f>
        <v>0</v>
      </c>
      <c r="R297" s="52">
        <f>IFERROR(X135*H135,"0")+IFERROR(X136*H136,"0")</f>
        <v>0</v>
      </c>
      <c r="S297" s="52">
        <f>IFERROR(X141*H141,"0")</f>
        <v>0</v>
      </c>
      <c r="T297" s="52">
        <f>IFERROR(X147*H147,"0")</f>
        <v>0</v>
      </c>
      <c r="U297" s="52">
        <f>IFERROR(X152*H152,"0")+IFERROR(X153*H153,"0")+IFERROR(X154*H154,"0")+IFERROR(X155*H155,"0")+IFERROR(X159*H159,"0")+IFERROR(X160*H160,"0")</f>
        <v>0</v>
      </c>
      <c r="V297" s="52">
        <f>IFERROR(X166*H166,"0")+IFERROR(X167*H167,"0")+IFERROR(X168*H168,"0")+IFERROR(X172*H172,"0")</f>
        <v>0</v>
      </c>
      <c r="W297" s="52">
        <f>IFERROR(X177*H177,"0")</f>
        <v>0</v>
      </c>
      <c r="X297" s="52">
        <f>IFERROR(X183*H183,"0")</f>
        <v>0</v>
      </c>
      <c r="Y297" s="52">
        <f>IFERROR(X188*H188,"0")+IFERROR(X189*H189,"0")+IFERROR(X190*H190,"0")</f>
        <v>0</v>
      </c>
      <c r="Z297" s="52">
        <f>IFERROR(X195*H195,"0")+IFERROR(X196*H196,"0")+IFERROR(X197*H197,"0")+IFERROR(X198*H198,"0")+IFERROR(X199*H199,"0")+IFERROR(X200*H200,"0")</f>
        <v>0</v>
      </c>
      <c r="AA297" s="52">
        <f>IFERROR(X205*H205,"0")+IFERROR(X206*H206,"0")+IFERROR(X207*H207,"0")+IFERROR(X208*H208,"0")</f>
        <v>0</v>
      </c>
      <c r="AB297" s="52">
        <f>IFERROR(X213*H213,"0")</f>
        <v>0</v>
      </c>
      <c r="AC297" s="52">
        <f>IFERROR(X218*H218,"0")+IFERROR(X219*H219,"0")</f>
        <v>0</v>
      </c>
      <c r="AD297" s="52">
        <f>IFERROR(X225*H225,"0")</f>
        <v>0</v>
      </c>
      <c r="AE297" s="52">
        <f>IFERROR(X231*H231,"0")+IFERROR(X232*H232,"0")</f>
        <v>0</v>
      </c>
      <c r="AF297" s="52">
        <f>IFERROR(X238*H238,"0")</f>
        <v>0</v>
      </c>
      <c r="AG297" s="52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0</v>
      </c>
    </row>
    <row r="298" spans="1:33" ht="13.5" thickTop="1" x14ac:dyDescent="0.2">
      <c r="C298" s="1"/>
    </row>
    <row r="299" spans="1:33" ht="19.5" customHeight="1" x14ac:dyDescent="0.2">
      <c r="A299" s="70" t="s">
        <v>62</v>
      </c>
      <c r="B299" s="70" t="s">
        <v>63</v>
      </c>
      <c r="C299" s="70" t="s">
        <v>65</v>
      </c>
    </row>
    <row r="300" spans="1:33" x14ac:dyDescent="0.2">
      <c r="A300" s="71">
        <f>SUMPRODUCT(--(BB:BB="ЗПФ"),--(W:W="кор"),H:H,Y:Y)+SUMPRODUCT(--(BB:BB="ЗПФ"),--(W:W="кг"),Y:Y)</f>
        <v>0</v>
      </c>
      <c r="B300" s="72">
        <f>SUMPRODUCT(--(BB:BB="ПГП"),--(W:W="кор"),H:H,Y:Y)+SUMPRODUCT(--(BB:BB="ПГП"),--(W:W="кг"),Y:Y)</f>
        <v>0</v>
      </c>
      <c r="C300" s="72">
        <f>SUMPRODUCT(--(BB:BB="КИЗ"),--(W:W="кор"),H:H,Y:Y)+SUMPRODUCT(--(BB:BB="КИЗ"),--(W:W="кг"),Y:Y)</f>
        <v>0</v>
      </c>
    </row>
  </sheetData>
  <sheetProtection algorithmName="SHA-512" hashValue="LGge8u4HsBM0Lb4u9Dv8pW8dWhGhT7QJKtPqhqgbdEfJ4mW38oF1eakv4WoCb43V3rlw/tw8f1CTw5rIhwj6cQ==" saltValue="PCVazH6zKtJLueucZcGp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1">
    <mergeCell ref="Y295:Y296"/>
    <mergeCell ref="Z295:Z296"/>
    <mergeCell ref="AA295:AA296"/>
    <mergeCell ref="AB295:AB296"/>
    <mergeCell ref="AC295:AC296"/>
    <mergeCell ref="AD295:AD296"/>
    <mergeCell ref="AE295:AE296"/>
    <mergeCell ref="AF295:AF296"/>
    <mergeCell ref="AG295:AG296"/>
    <mergeCell ref="X294:AC294"/>
    <mergeCell ref="A295:A296"/>
    <mergeCell ref="B295:B296"/>
    <mergeCell ref="C295:C296"/>
    <mergeCell ref="D295:D296"/>
    <mergeCell ref="E295:E296"/>
    <mergeCell ref="F295:F296"/>
    <mergeCell ref="G295:G296"/>
    <mergeCell ref="H295:H296"/>
    <mergeCell ref="I295:I296"/>
    <mergeCell ref="J295:J296"/>
    <mergeCell ref="K295:K296"/>
    <mergeCell ref="L295:L296"/>
    <mergeCell ref="M295:M296"/>
    <mergeCell ref="O295:O296"/>
    <mergeCell ref="P295:P296"/>
    <mergeCell ref="Q295:Q296"/>
    <mergeCell ref="R295:R296"/>
    <mergeCell ref="S295:S296"/>
    <mergeCell ref="T295:T296"/>
    <mergeCell ref="U295:U296"/>
    <mergeCell ref="V295:V296"/>
    <mergeCell ref="W295:W296"/>
    <mergeCell ref="X295:X296"/>
    <mergeCell ref="P287:V287"/>
    <mergeCell ref="A287:O292"/>
    <mergeCell ref="P288:V288"/>
    <mergeCell ref="P289:V289"/>
    <mergeCell ref="P290:V290"/>
    <mergeCell ref="P291:V291"/>
    <mergeCell ref="P292:V292"/>
    <mergeCell ref="C294:S294"/>
    <mergeCell ref="T294:U294"/>
    <mergeCell ref="V294:W294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60:E260"/>
    <mergeCell ref="P260:T260"/>
    <mergeCell ref="A249:Z249"/>
    <mergeCell ref="D250:E250"/>
    <mergeCell ref="P250:T250"/>
    <mergeCell ref="P251:V251"/>
    <mergeCell ref="A251:O252"/>
    <mergeCell ref="P252:V252"/>
    <mergeCell ref="A253:Z253"/>
    <mergeCell ref="D254:E254"/>
    <mergeCell ref="P254:T254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A236:Z236"/>
    <mergeCell ref="A224:Z224"/>
    <mergeCell ref="D225:E225"/>
    <mergeCell ref="P225:T225"/>
    <mergeCell ref="P226:V226"/>
    <mergeCell ref="A226:O227"/>
    <mergeCell ref="P227:V227"/>
    <mergeCell ref="A228:Z228"/>
    <mergeCell ref="A229:Z229"/>
    <mergeCell ref="A230:Z230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P169:V169"/>
    <mergeCell ref="A169:O170"/>
    <mergeCell ref="P170:V170"/>
    <mergeCell ref="A171:Z171"/>
    <mergeCell ref="D172:E172"/>
    <mergeCell ref="P172:T172"/>
    <mergeCell ref="P173:V173"/>
    <mergeCell ref="A173:O174"/>
    <mergeCell ref="P174:V174"/>
    <mergeCell ref="A163:Z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51:Z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A144:Z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13:V113"/>
    <mergeCell ref="A113:O114"/>
    <mergeCell ref="P114:V114"/>
    <mergeCell ref="A115:Z115"/>
    <mergeCell ref="A116:Z116"/>
    <mergeCell ref="D117:E117"/>
    <mergeCell ref="P117:T117"/>
    <mergeCell ref="D118:E118"/>
    <mergeCell ref="P118:T118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A79:Z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A73:Z73"/>
    <mergeCell ref="A74:Z74"/>
    <mergeCell ref="D75:E75"/>
    <mergeCell ref="P75:T75"/>
    <mergeCell ref="D76:E76"/>
    <mergeCell ref="P76:T76"/>
    <mergeCell ref="P77:V77"/>
    <mergeCell ref="A77:O78"/>
    <mergeCell ref="P78:V78"/>
    <mergeCell ref="P66:V66"/>
    <mergeCell ref="A66:O67"/>
    <mergeCell ref="P67:V67"/>
    <mergeCell ref="A68:Z68"/>
    <mergeCell ref="A69:Z69"/>
    <mergeCell ref="D70:E70"/>
    <mergeCell ref="P70:T70"/>
    <mergeCell ref="P71:V71"/>
    <mergeCell ref="A71:O72"/>
    <mergeCell ref="P72:V72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4:X284 X268:X272 X265:X266 X261 X255 X244:X246 X238 X232 X225 X218:X219 X213 X197:X199 X189:X190 X183 X177 X172 X159:X160 X152:X155 X147 X141 X135:X136 X123 X117 X106 X86 X83 X48:X55 X36:X38 X31 X28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273 X267 X259:X260 X254 X250 X231 X205:X208 X200 X195:X196 X188 X166:X168 X130 X125 X105 X101:X103 X98:X99 X91:X93 X84 X75:X76 X70 X64:X65 X56:X59 X43" xr:uid="{00000000-0002-0000-0000-000013000000}">
      <formula1>IF(AK29&gt;0,OR(X29=0,AND(IF(X29-AK29&gt;=0,TRUE,FALSE),X29&gt;0,IF(X29/K29=ROUND(X29/K29,0),TRUE,FALSE))),FALSE)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124 X118 X111:X112 X104 X100 X85 X81:X82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9"/>
    </row>
    <row r="3" spans="2:8" x14ac:dyDescent="0.2">
      <c r="B3" s="53" t="s">
        <v>483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485</v>
      </c>
      <c r="D6" s="53" t="s">
        <v>486</v>
      </c>
      <c r="E6" s="53" t="s">
        <v>46</v>
      </c>
    </row>
    <row r="8" spans="2:8" x14ac:dyDescent="0.2">
      <c r="B8" s="53" t="s">
        <v>80</v>
      </c>
      <c r="C8" s="53" t="s">
        <v>485</v>
      </c>
      <c r="D8" s="53" t="s">
        <v>46</v>
      </c>
      <c r="E8" s="53" t="s">
        <v>46</v>
      </c>
    </row>
    <row r="10" spans="2:8" x14ac:dyDescent="0.2">
      <c r="B10" s="53" t="s">
        <v>487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497</v>
      </c>
      <c r="C20" s="53" t="s">
        <v>46</v>
      </c>
      <c r="D20" s="53" t="s">
        <v>46</v>
      </c>
      <c r="E20" s="53" t="s">
        <v>46</v>
      </c>
    </row>
  </sheetData>
  <sheetProtection algorithmName="SHA-512" hashValue="Djt6AvGyMcw9wl08Fa/57bWGzwKF06m3LAe6HPrBIqmIcqtTuxRZ2VXVTFiz5KkclSPcGdIcq9/6Kg4KsnA6vw==" saltValue="7p9hF9vvcBBtYUx42u+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510</vt:i4>
      </vt:variant>
    </vt:vector>
  </HeadingPairs>
  <TitlesOfParts>
    <vt:vector size="5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2024-10-18T09:30:19Z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