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650EBB4-4A78-438F-8248-C570FB892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2" l="1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85" i="2"/>
  <c r="X284" i="2"/>
  <c r="BO283" i="2"/>
  <c r="BM283" i="2"/>
  <c r="Z283" i="2"/>
  <c r="Y283" i="2"/>
  <c r="BN283" i="2" s="1"/>
  <c r="BO282" i="2"/>
  <c r="BM282" i="2"/>
  <c r="Z282" i="2"/>
  <c r="Y282" i="2"/>
  <c r="BP282" i="2" s="1"/>
  <c r="BO281" i="2"/>
  <c r="BM281" i="2"/>
  <c r="Z281" i="2"/>
  <c r="Y281" i="2"/>
  <c r="BN281" i="2" s="1"/>
  <c r="BO280" i="2"/>
  <c r="BM280" i="2"/>
  <c r="Z280" i="2"/>
  <c r="Y280" i="2"/>
  <c r="BP280" i="2" s="1"/>
  <c r="BO279" i="2"/>
  <c r="BM279" i="2"/>
  <c r="Z279" i="2"/>
  <c r="Y279" i="2"/>
  <c r="BN279" i="2" s="1"/>
  <c r="BO278" i="2"/>
  <c r="BM278" i="2"/>
  <c r="Z278" i="2"/>
  <c r="Y278" i="2"/>
  <c r="BP278" i="2" s="1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N271" i="2" s="1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N265" i="2" s="1"/>
  <c r="BO264" i="2"/>
  <c r="BM264" i="2"/>
  <c r="Z264" i="2"/>
  <c r="Z284" i="2" s="1"/>
  <c r="Y264" i="2"/>
  <c r="BP264" i="2" s="1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BN259" i="2" s="1"/>
  <c r="BO258" i="2"/>
  <c r="BM258" i="2"/>
  <c r="Z258" i="2"/>
  <c r="Z261" i="2" s="1"/>
  <c r="Y258" i="2"/>
  <c r="Y261" i="2" s="1"/>
  <c r="X256" i="2"/>
  <c r="X255" i="2"/>
  <c r="BO254" i="2"/>
  <c r="BM254" i="2"/>
  <c r="Z254" i="2"/>
  <c r="Y254" i="2"/>
  <c r="BP254" i="2" s="1"/>
  <c r="BP253" i="2"/>
  <c r="BO253" i="2"/>
  <c r="BN253" i="2"/>
  <c r="BM253" i="2"/>
  <c r="Z253" i="2"/>
  <c r="Z255" i="2" s="1"/>
  <c r="Y253" i="2"/>
  <c r="Y255" i="2" s="1"/>
  <c r="X251" i="2"/>
  <c r="X250" i="2"/>
  <c r="BO249" i="2"/>
  <c r="BM249" i="2"/>
  <c r="Z249" i="2"/>
  <c r="Z250" i="2" s="1"/>
  <c r="Y249" i="2"/>
  <c r="X247" i="2"/>
  <c r="X246" i="2"/>
  <c r="BO245" i="2"/>
  <c r="BN245" i="2"/>
  <c r="BM245" i="2"/>
  <c r="Z245" i="2"/>
  <c r="Y245" i="2"/>
  <c r="BP245" i="2" s="1"/>
  <c r="BO244" i="2"/>
  <c r="BM244" i="2"/>
  <c r="Z244" i="2"/>
  <c r="Y244" i="2"/>
  <c r="BO243" i="2"/>
  <c r="BN243" i="2"/>
  <c r="BM243" i="2"/>
  <c r="Z243" i="2"/>
  <c r="Y243" i="2"/>
  <c r="X239" i="2"/>
  <c r="X238" i="2"/>
  <c r="BO237" i="2"/>
  <c r="BM237" i="2"/>
  <c r="Z237" i="2"/>
  <c r="Z238" i="2" s="1"/>
  <c r="Y237" i="2"/>
  <c r="Y239" i="2" s="1"/>
  <c r="X233" i="2"/>
  <c r="X232" i="2"/>
  <c r="BO231" i="2"/>
  <c r="BM231" i="2"/>
  <c r="Z231" i="2"/>
  <c r="Y231" i="2"/>
  <c r="P231" i="2"/>
  <c r="BO230" i="2"/>
  <c r="BM230" i="2"/>
  <c r="Z230" i="2"/>
  <c r="Y230" i="2"/>
  <c r="P230" i="2"/>
  <c r="X226" i="2"/>
  <c r="Y225" i="2"/>
  <c r="X225" i="2"/>
  <c r="BP224" i="2"/>
  <c r="BO224" i="2"/>
  <c r="BN224" i="2"/>
  <c r="BM224" i="2"/>
  <c r="Z224" i="2"/>
  <c r="Z225" i="2" s="1"/>
  <c r="Y224" i="2"/>
  <c r="Y226" i="2" s="1"/>
  <c r="X220" i="2"/>
  <c r="X219" i="2"/>
  <c r="BP218" i="2"/>
  <c r="BO218" i="2"/>
  <c r="BN218" i="2"/>
  <c r="BM218" i="2"/>
  <c r="Z218" i="2"/>
  <c r="Y218" i="2"/>
  <c r="P218" i="2"/>
  <c r="BO217" i="2"/>
  <c r="BM217" i="2"/>
  <c r="Z217" i="2"/>
  <c r="Y217" i="2"/>
  <c r="BN217" i="2" s="1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P207" i="2"/>
  <c r="BO206" i="2"/>
  <c r="BN206" i="2"/>
  <c r="BM206" i="2"/>
  <c r="Z206" i="2"/>
  <c r="Y206" i="2"/>
  <c r="BP206" i="2" s="1"/>
  <c r="P206" i="2"/>
  <c r="BO205" i="2"/>
  <c r="BM205" i="2"/>
  <c r="Z205" i="2"/>
  <c r="Y205" i="2"/>
  <c r="P205" i="2"/>
  <c r="BP204" i="2"/>
  <c r="BO204" i="2"/>
  <c r="BN204" i="2"/>
  <c r="BM204" i="2"/>
  <c r="Z204" i="2"/>
  <c r="Z208" i="2" s="1"/>
  <c r="Y204" i="2"/>
  <c r="P204" i="2"/>
  <c r="X201" i="2"/>
  <c r="X200" i="2"/>
  <c r="BO199" i="2"/>
  <c r="BM199" i="2"/>
  <c r="Z199" i="2"/>
  <c r="Y199" i="2"/>
  <c r="P199" i="2"/>
  <c r="BP198" i="2"/>
  <c r="BO198" i="2"/>
  <c r="BN198" i="2"/>
  <c r="BM198" i="2"/>
  <c r="Z198" i="2"/>
  <c r="Y198" i="2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N195" i="2" s="1"/>
  <c r="P195" i="2"/>
  <c r="BO194" i="2"/>
  <c r="BM194" i="2"/>
  <c r="Z194" i="2"/>
  <c r="Y194" i="2"/>
  <c r="P194" i="2"/>
  <c r="X191" i="2"/>
  <c r="Y190" i="2"/>
  <c r="X190" i="2"/>
  <c r="BO189" i="2"/>
  <c r="BM189" i="2"/>
  <c r="Z189" i="2"/>
  <c r="Y189" i="2"/>
  <c r="P189" i="2"/>
  <c r="BP188" i="2"/>
  <c r="BO188" i="2"/>
  <c r="BN188" i="2"/>
  <c r="BM188" i="2"/>
  <c r="Z188" i="2"/>
  <c r="Y188" i="2"/>
  <c r="P188" i="2"/>
  <c r="BO187" i="2"/>
  <c r="BM187" i="2"/>
  <c r="Z187" i="2"/>
  <c r="Z190" i="2" s="1"/>
  <c r="Y187" i="2"/>
  <c r="BP187" i="2" s="1"/>
  <c r="P187" i="2"/>
  <c r="Y184" i="2"/>
  <c r="X184" i="2"/>
  <c r="X183" i="2"/>
  <c r="BO182" i="2"/>
  <c r="BM182" i="2"/>
  <c r="Z182" i="2"/>
  <c r="Z183" i="2" s="1"/>
  <c r="Y182" i="2"/>
  <c r="Y183" i="2" s="1"/>
  <c r="X178" i="2"/>
  <c r="Z177" i="2"/>
  <c r="X177" i="2"/>
  <c r="BO176" i="2"/>
  <c r="BM176" i="2"/>
  <c r="Z176" i="2"/>
  <c r="Y176" i="2"/>
  <c r="P176" i="2"/>
  <c r="Y173" i="2"/>
  <c r="X173" i="2"/>
  <c r="Z172" i="2"/>
  <c r="X172" i="2"/>
  <c r="BO171" i="2"/>
  <c r="BM171" i="2"/>
  <c r="Z171" i="2"/>
  <c r="Y171" i="2"/>
  <c r="X169" i="2"/>
  <c r="X168" i="2"/>
  <c r="BO167" i="2"/>
  <c r="BN167" i="2"/>
  <c r="BM167" i="2"/>
  <c r="Z167" i="2"/>
  <c r="Y167" i="2"/>
  <c r="BP167" i="2" s="1"/>
  <c r="P167" i="2"/>
  <c r="BO166" i="2"/>
  <c r="BM166" i="2"/>
  <c r="Z166" i="2"/>
  <c r="Y166" i="2"/>
  <c r="P166" i="2"/>
  <c r="BO165" i="2"/>
  <c r="BM165" i="2"/>
  <c r="Z165" i="2"/>
  <c r="Z168" i="2" s="1"/>
  <c r="Y165" i="2"/>
  <c r="BP165" i="2" s="1"/>
  <c r="P165" i="2"/>
  <c r="X161" i="2"/>
  <c r="X160" i="2"/>
  <c r="BO159" i="2"/>
  <c r="BM159" i="2"/>
  <c r="Z159" i="2"/>
  <c r="Y159" i="2"/>
  <c r="BP159" i="2" s="1"/>
  <c r="P159" i="2"/>
  <c r="BO158" i="2"/>
  <c r="BM158" i="2"/>
  <c r="Z158" i="2"/>
  <c r="Z160" i="2" s="1"/>
  <c r="Y158" i="2"/>
  <c r="BN158" i="2" s="1"/>
  <c r="P158" i="2"/>
  <c r="X156" i="2"/>
  <c r="X155" i="2"/>
  <c r="BO154" i="2"/>
  <c r="BM154" i="2"/>
  <c r="Z154" i="2"/>
  <c r="Y154" i="2"/>
  <c r="BN154" i="2" s="1"/>
  <c r="BO153" i="2"/>
  <c r="BM153" i="2"/>
  <c r="Z153" i="2"/>
  <c r="Y153" i="2"/>
  <c r="BP153" i="2" s="1"/>
  <c r="BO152" i="2"/>
  <c r="BM152" i="2"/>
  <c r="Z152" i="2"/>
  <c r="Y152" i="2"/>
  <c r="BN152" i="2" s="1"/>
  <c r="BO151" i="2"/>
  <c r="BM151" i="2"/>
  <c r="Z151" i="2"/>
  <c r="Y151" i="2"/>
  <c r="BP151" i="2" s="1"/>
  <c r="X148" i="2"/>
  <c r="X147" i="2"/>
  <c r="BO146" i="2"/>
  <c r="BM146" i="2"/>
  <c r="Z146" i="2"/>
  <c r="Z147" i="2" s="1"/>
  <c r="Y146" i="2"/>
  <c r="X142" i="2"/>
  <c r="Y141" i="2"/>
  <c r="X141" i="2"/>
  <c r="BP140" i="2"/>
  <c r="BO140" i="2"/>
  <c r="BN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P134" i="2"/>
  <c r="BO134" i="2"/>
  <c r="BN134" i="2"/>
  <c r="BM134" i="2"/>
  <c r="Z134" i="2"/>
  <c r="Z136" i="2" s="1"/>
  <c r="Y134" i="2"/>
  <c r="X131" i="2"/>
  <c r="Z130" i="2"/>
  <c r="X130" i="2"/>
  <c r="BO129" i="2"/>
  <c r="BM129" i="2"/>
  <c r="Z129" i="2"/>
  <c r="Y129" i="2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BP123" i="2" s="1"/>
  <c r="P123" i="2"/>
  <c r="BO122" i="2"/>
  <c r="BM122" i="2"/>
  <c r="Z122" i="2"/>
  <c r="Y122" i="2"/>
  <c r="BN122" i="2" s="1"/>
  <c r="P122" i="2"/>
  <c r="X119" i="2"/>
  <c r="X118" i="2"/>
  <c r="BO117" i="2"/>
  <c r="BM117" i="2"/>
  <c r="Z117" i="2"/>
  <c r="Y117" i="2"/>
  <c r="BN117" i="2" s="1"/>
  <c r="P117" i="2"/>
  <c r="BO116" i="2"/>
  <c r="BM116" i="2"/>
  <c r="Z116" i="2"/>
  <c r="Z118" i="2" s="1"/>
  <c r="Y116" i="2"/>
  <c r="P116" i="2"/>
  <c r="X113" i="2"/>
  <c r="X112" i="2"/>
  <c r="BO111" i="2"/>
  <c r="BM111" i="2"/>
  <c r="Z111" i="2"/>
  <c r="Y111" i="2"/>
  <c r="Y112" i="2" s="1"/>
  <c r="P111" i="2"/>
  <c r="BO110" i="2"/>
  <c r="BM110" i="2"/>
  <c r="Z110" i="2"/>
  <c r="Z112" i="2" s="1"/>
  <c r="Y110" i="2"/>
  <c r="P110" i="2"/>
  <c r="X107" i="2"/>
  <c r="X106" i="2"/>
  <c r="BO105" i="2"/>
  <c r="BN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M103" i="2"/>
  <c r="Z103" i="2"/>
  <c r="Y103" i="2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Z99" i="2"/>
  <c r="Y99" i="2"/>
  <c r="BN99" i="2" s="1"/>
  <c r="P99" i="2"/>
  <c r="BO98" i="2"/>
  <c r="BM98" i="2"/>
  <c r="Z98" i="2"/>
  <c r="Y98" i="2"/>
  <c r="P98" i="2"/>
  <c r="X95" i="2"/>
  <c r="Y94" i="2"/>
  <c r="X94" i="2"/>
  <c r="BO93" i="2"/>
  <c r="BM93" i="2"/>
  <c r="Z93" i="2"/>
  <c r="Y93" i="2"/>
  <c r="P93" i="2"/>
  <c r="BP92" i="2"/>
  <c r="BO92" i="2"/>
  <c r="BN92" i="2"/>
  <c r="BM92" i="2"/>
  <c r="Z92" i="2"/>
  <c r="Y92" i="2"/>
  <c r="P92" i="2"/>
  <c r="BO91" i="2"/>
  <c r="BM91" i="2"/>
  <c r="Z91" i="2"/>
  <c r="Z94" i="2" s="1"/>
  <c r="Y91" i="2"/>
  <c r="BP91" i="2" s="1"/>
  <c r="P91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O83" i="2"/>
  <c r="BM83" i="2"/>
  <c r="Z83" i="2"/>
  <c r="Y83" i="2"/>
  <c r="BO82" i="2"/>
  <c r="BM82" i="2"/>
  <c r="Z82" i="2"/>
  <c r="Y82" i="2"/>
  <c r="BN82" i="2" s="1"/>
  <c r="P82" i="2"/>
  <c r="BO81" i="2"/>
  <c r="BM81" i="2"/>
  <c r="Z81" i="2"/>
  <c r="Y81" i="2"/>
  <c r="P81" i="2"/>
  <c r="Y78" i="2"/>
  <c r="X78" i="2"/>
  <c r="Z77" i="2"/>
  <c r="X77" i="2"/>
  <c r="BO76" i="2"/>
  <c r="BN76" i="2"/>
  <c r="BM76" i="2"/>
  <c r="Z76" i="2"/>
  <c r="Y76" i="2"/>
  <c r="BP76" i="2" s="1"/>
  <c r="P76" i="2"/>
  <c r="BO75" i="2"/>
  <c r="BM75" i="2"/>
  <c r="Z75" i="2"/>
  <c r="Y75" i="2"/>
  <c r="P75" i="2"/>
  <c r="X72" i="2"/>
  <c r="Z71" i="2"/>
  <c r="X71" i="2"/>
  <c r="BO70" i="2"/>
  <c r="BM70" i="2"/>
  <c r="Z70" i="2"/>
  <c r="Y70" i="2"/>
  <c r="P70" i="2"/>
  <c r="X67" i="2"/>
  <c r="X66" i="2"/>
  <c r="BO65" i="2"/>
  <c r="BM65" i="2"/>
  <c r="Z65" i="2"/>
  <c r="Y65" i="2"/>
  <c r="P65" i="2"/>
  <c r="BO64" i="2"/>
  <c r="BM64" i="2"/>
  <c r="Z64" i="2"/>
  <c r="Z66" i="2" s="1"/>
  <c r="Y64" i="2"/>
  <c r="BP64" i="2" s="1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P56" i="2"/>
  <c r="BO55" i="2"/>
  <c r="BM55" i="2"/>
  <c r="Z55" i="2"/>
  <c r="Y55" i="2"/>
  <c r="P55" i="2"/>
  <c r="BP54" i="2"/>
  <c r="BO54" i="2"/>
  <c r="BN54" i="2"/>
  <c r="BM54" i="2"/>
  <c r="Z54" i="2"/>
  <c r="Y54" i="2"/>
  <c r="P54" i="2"/>
  <c r="BO53" i="2"/>
  <c r="BM53" i="2"/>
  <c r="Z53" i="2"/>
  <c r="Y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P50" i="2"/>
  <c r="BO49" i="2"/>
  <c r="BN49" i="2"/>
  <c r="BM49" i="2"/>
  <c r="Z49" i="2"/>
  <c r="Y49" i="2"/>
  <c r="BP49" i="2" s="1"/>
  <c r="P49" i="2"/>
  <c r="BO48" i="2"/>
  <c r="BN48" i="2"/>
  <c r="BM48" i="2"/>
  <c r="Z48" i="2"/>
  <c r="Y48" i="2"/>
  <c r="BP48" i="2" s="1"/>
  <c r="P48" i="2"/>
  <c r="X45" i="2"/>
  <c r="X44" i="2"/>
  <c r="BO43" i="2"/>
  <c r="BN43" i="2"/>
  <c r="BM43" i="2"/>
  <c r="Z43" i="2"/>
  <c r="Z44" i="2" s="1"/>
  <c r="Y43" i="2"/>
  <c r="BP43" i="2" s="1"/>
  <c r="P43" i="2"/>
  <c r="X40" i="2"/>
  <c r="X39" i="2"/>
  <c r="BO38" i="2"/>
  <c r="BN38" i="2"/>
  <c r="BM38" i="2"/>
  <c r="Z38" i="2"/>
  <c r="Y38" i="2"/>
  <c r="BP38" i="2" s="1"/>
  <c r="P38" i="2"/>
  <c r="BO37" i="2"/>
  <c r="BM37" i="2"/>
  <c r="Z37" i="2"/>
  <c r="Y37" i="2"/>
  <c r="BP37" i="2" s="1"/>
  <c r="P37" i="2"/>
  <c r="BP36" i="2"/>
  <c r="BO36" i="2"/>
  <c r="BN36" i="2"/>
  <c r="BM36" i="2"/>
  <c r="Z36" i="2"/>
  <c r="Y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Z32" i="2" s="1"/>
  <c r="Y28" i="2"/>
  <c r="P28" i="2"/>
  <c r="X24" i="2"/>
  <c r="X23" i="2"/>
  <c r="X290" i="2" s="1"/>
  <c r="BO22" i="2"/>
  <c r="BM22" i="2"/>
  <c r="X287" i="2" s="1"/>
  <c r="Z22" i="2"/>
  <c r="Z23" i="2" s="1"/>
  <c r="Y22" i="2"/>
  <c r="Y24" i="2" s="1"/>
  <c r="P22" i="2"/>
  <c r="H10" i="2"/>
  <c r="A9" i="2"/>
  <c r="J9" i="2" s="1"/>
  <c r="D7" i="2"/>
  <c r="Q6" i="2"/>
  <c r="P2" i="2"/>
  <c r="BP29" i="2" l="1"/>
  <c r="BP56" i="2"/>
  <c r="BN56" i="2"/>
  <c r="Y71" i="2"/>
  <c r="BP70" i="2"/>
  <c r="BN70" i="2"/>
  <c r="Y87" i="2"/>
  <c r="BN81" i="2"/>
  <c r="BP103" i="2"/>
  <c r="BN103" i="2"/>
  <c r="BP117" i="2"/>
  <c r="BP122" i="2"/>
  <c r="Y130" i="2"/>
  <c r="BP129" i="2"/>
  <c r="BN129" i="2"/>
  <c r="BP166" i="2"/>
  <c r="BN166" i="2"/>
  <c r="Y177" i="2"/>
  <c r="BP176" i="2"/>
  <c r="BN176" i="2"/>
  <c r="BP199" i="2"/>
  <c r="BN199" i="2"/>
  <c r="BP205" i="2"/>
  <c r="BN205" i="2"/>
  <c r="Y251" i="2"/>
  <c r="Y250" i="2"/>
  <c r="BP249" i="2"/>
  <c r="BN249" i="2"/>
  <c r="BP259" i="2"/>
  <c r="Y262" i="2"/>
  <c r="BP271" i="2"/>
  <c r="BP279" i="2"/>
  <c r="X288" i="2"/>
  <c r="X286" i="2"/>
  <c r="Y33" i="2"/>
  <c r="Y40" i="2"/>
  <c r="BN37" i="2"/>
  <c r="Z39" i="2"/>
  <c r="Z60" i="2"/>
  <c r="BP51" i="2"/>
  <c r="BP53" i="2"/>
  <c r="BN53" i="2"/>
  <c r="BP55" i="2"/>
  <c r="BN55" i="2"/>
  <c r="BP65" i="2"/>
  <c r="BN65" i="2"/>
  <c r="Y72" i="2"/>
  <c r="Y77" i="2"/>
  <c r="BP75" i="2"/>
  <c r="BN75" i="2"/>
  <c r="BP83" i="2"/>
  <c r="BN83" i="2"/>
  <c r="BP93" i="2"/>
  <c r="BN93" i="2"/>
  <c r="BP98" i="2"/>
  <c r="Y106" i="2"/>
  <c r="BN98" i="2"/>
  <c r="Y113" i="2"/>
  <c r="BN110" i="2"/>
  <c r="Y131" i="2"/>
  <c r="BP135" i="2"/>
  <c r="BN135" i="2"/>
  <c r="Y147" i="2"/>
  <c r="Y148" i="2"/>
  <c r="BP152" i="2"/>
  <c r="Y172" i="2"/>
  <c r="BP171" i="2"/>
  <c r="BN171" i="2"/>
  <c r="Y178" i="2"/>
  <c r="BP189" i="2"/>
  <c r="BN189" i="2"/>
  <c r="Y200" i="2"/>
  <c r="BN194" i="2"/>
  <c r="BP230" i="2"/>
  <c r="BN230" i="2"/>
  <c r="Z246" i="2"/>
  <c r="BP244" i="2"/>
  <c r="BN244" i="2"/>
  <c r="BP267" i="2"/>
  <c r="BP275" i="2"/>
  <c r="BP283" i="2"/>
  <c r="Y44" i="2"/>
  <c r="Y45" i="2"/>
  <c r="Y60" i="2"/>
  <c r="BP58" i="2"/>
  <c r="Y61" i="2"/>
  <c r="Z87" i="2"/>
  <c r="BP85" i="2"/>
  <c r="Z106" i="2"/>
  <c r="Y119" i="2"/>
  <c r="Z125" i="2"/>
  <c r="Y136" i="2"/>
  <c r="Y137" i="2"/>
  <c r="Z155" i="2"/>
  <c r="BP154" i="2"/>
  <c r="BP158" i="2"/>
  <c r="Y161" i="2"/>
  <c r="Y168" i="2"/>
  <c r="Z200" i="2"/>
  <c r="Y209" i="2"/>
  <c r="Y208" i="2"/>
  <c r="Z219" i="2"/>
  <c r="Z232" i="2"/>
  <c r="Y233" i="2"/>
  <c r="Y246" i="2"/>
  <c r="Y256" i="2"/>
  <c r="BP265" i="2"/>
  <c r="BP269" i="2"/>
  <c r="BP273" i="2"/>
  <c r="BP277" i="2"/>
  <c r="BP281" i="2"/>
  <c r="Z291" i="2"/>
  <c r="X289" i="2"/>
  <c r="Y201" i="2"/>
  <c r="BN22" i="2"/>
  <c r="BN28" i="2"/>
  <c r="BN50" i="2"/>
  <c r="BN57" i="2"/>
  <c r="BN84" i="2"/>
  <c r="Y107" i="2"/>
  <c r="BN111" i="2"/>
  <c r="BN116" i="2"/>
  <c r="BN207" i="2"/>
  <c r="BN212" i="2"/>
  <c r="BN231" i="2"/>
  <c r="BP243" i="2"/>
  <c r="Y32" i="2"/>
  <c r="BP82" i="2"/>
  <c r="BP99" i="2"/>
  <c r="BN101" i="2"/>
  <c r="Y125" i="2"/>
  <c r="BN151" i="2"/>
  <c r="BN153" i="2"/>
  <c r="BP195" i="2"/>
  <c r="BN197" i="2"/>
  <c r="BP217" i="2"/>
  <c r="Y220" i="2"/>
  <c r="BP237" i="2"/>
  <c r="BN258" i="2"/>
  <c r="BN264" i="2"/>
  <c r="BN266" i="2"/>
  <c r="BN268" i="2"/>
  <c r="BN270" i="2"/>
  <c r="BN272" i="2"/>
  <c r="BN274" i="2"/>
  <c r="BN276" i="2"/>
  <c r="BN278" i="2"/>
  <c r="BN280" i="2"/>
  <c r="BN282" i="2"/>
  <c r="Y219" i="2"/>
  <c r="Y95" i="2"/>
  <c r="Y118" i="2"/>
  <c r="Y155" i="2"/>
  <c r="Y169" i="2"/>
  <c r="Y191" i="2"/>
  <c r="BN237" i="2"/>
  <c r="Y284" i="2"/>
  <c r="Y66" i="2"/>
  <c r="F9" i="2"/>
  <c r="BP22" i="2"/>
  <c r="BP28" i="2"/>
  <c r="BN30" i="2"/>
  <c r="Y39" i="2"/>
  <c r="BP50" i="2"/>
  <c r="BN52" i="2"/>
  <c r="BN59" i="2"/>
  <c r="BN64" i="2"/>
  <c r="BN86" i="2"/>
  <c r="BN91" i="2"/>
  <c r="BP111" i="2"/>
  <c r="BP116" i="2"/>
  <c r="BN123" i="2"/>
  <c r="BN146" i="2"/>
  <c r="Y156" i="2"/>
  <c r="BN159" i="2"/>
  <c r="BN165" i="2"/>
  <c r="BN182" i="2"/>
  <c r="BN187" i="2"/>
  <c r="BP207" i="2"/>
  <c r="BP212" i="2"/>
  <c r="BP231" i="2"/>
  <c r="BN254" i="2"/>
  <c r="BN260" i="2"/>
  <c r="Y285" i="2"/>
  <c r="Y238" i="2"/>
  <c r="BP258" i="2"/>
  <c r="Y88" i="2"/>
  <c r="Y126" i="2"/>
  <c r="Y232" i="2"/>
  <c r="Y247" i="2"/>
  <c r="Y67" i="2"/>
  <c r="BP146" i="2"/>
  <c r="BP182" i="2"/>
  <c r="Y213" i="2"/>
  <c r="A10" i="2"/>
  <c r="F10" i="2"/>
  <c r="BP81" i="2"/>
  <c r="Y160" i="2"/>
  <c r="BP194" i="2"/>
  <c r="H9" i="2"/>
  <c r="Y23" i="2"/>
  <c r="BP110" i="2"/>
  <c r="Y286" i="2" l="1"/>
  <c r="Y290" i="2"/>
  <c r="Y287" i="2"/>
  <c r="Y288" i="2"/>
  <c r="Y289" i="2" l="1"/>
  <c r="C299" i="2" l="1"/>
  <c r="A299" i="2"/>
  <c r="B299" i="2"/>
</calcChain>
</file>

<file path=xl/sharedStrings.xml><?xml version="1.0" encoding="utf-8"?>
<sst xmlns="http://schemas.openxmlformats.org/spreadsheetml/2006/main" count="1981" uniqueCount="495">
  <si>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</si>
  <si>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</si>
  <si>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</si>
  <si>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</si>
  <si>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</si>
  <si>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</si>
  <si>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</si>
  <si>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</si>
  <si>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</si>
  <si>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</si>
  <si>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</si>
  <si>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</si>
  <si>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</si>
  <si>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</si>
  <si>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</si>
  <si>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</si>
  <si>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</si>
  <si>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</si>
  <si>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</si>
  <si>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</si>
  <si>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</si>
  <si>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</si>
  <si>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</si>
  <si>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</si>
  <si>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</si>
  <si>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</si>
  <si>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</si>
  <si>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</si>
  <si>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</si>
  <si>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</si>
  <si>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</si>
  <si>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</si>
  <si>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</si>
  <si>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</si>
  <si>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</si>
  <si>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</si>
  <si>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</si>
  <si>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</si>
  <si>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</si>
  <si>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</si>
  <si>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</si>
  <si>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</si>
  <si>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</si>
  <si>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</si>
  <si>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</si>
  <si>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</si>
  <si>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</si>
  <si>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</si>
  <si>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</si>
  <si>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</si>
  <si>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</si>
  <si>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</si>
  <si>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</si>
  <si>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</si>
  <si>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</si>
  <si>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</si>
  <si>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</si>
  <si>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</si>
  <si>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</si>
  <si>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</si>
  <si>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</si>
  <si>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</si>
  <si>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</si>
  <si>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</si>
  <si>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</si>
  <si>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</si>
  <si>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</si>
  <si>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</si>
  <si>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</si>
  <si>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</si>
  <si>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</si>
  <si>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18.10.2024</t>
  </si>
  <si>
    <t>16.10.2024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</si>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</sst>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1" t="s">
        <v>26</v>
      </c>
      <c r="E1" s="321"/>
      <c r="F1" s="321"/>
      <c r="G1" s="14" t="s">
        <v>70</v>
      </c>
      <c r="H1" s="321" t="s">
        <v>47</v>
      </c>
      <c r="I1" s="321"/>
      <c r="J1" s="321"/>
      <c r="K1" s="321"/>
      <c r="L1" s="321"/>
      <c r="M1" s="321"/>
      <c r="N1" s="321"/>
      <c r="O1" s="321"/>
      <c r="P1" s="321"/>
      <c r="Q1" s="321"/>
      <c r="R1" s="322" t="s">
        <v>71</v>
      </c>
      <c r="S1" s="323"/>
      <c r="T1" s="3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4"/>
      <c r="Q3" s="324"/>
      <c r="R3" s="324"/>
      <c r="S3" s="324"/>
      <c r="T3" s="324"/>
      <c r="U3" s="324"/>
      <c r="V3" s="324"/>
      <c r="W3" s="3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M5" s="326"/>
      <c r="N5" s="75"/>
      <c r="P5" s="27" t="s">
        <v>4</v>
      </c>
      <c r="Q5" s="328">
        <v>45586</v>
      </c>
      <c r="R5" s="328"/>
      <c r="T5" s="329" t="s">
        <v>3</v>
      </c>
      <c r="U5" s="330"/>
      <c r="V5" s="331" t="s">
        <v>481</v>
      </c>
      <c r="W5" s="332"/>
      <c r="AB5" s="59"/>
      <c r="AC5" s="59"/>
      <c r="AD5" s="59"/>
      <c r="AE5" s="59"/>
    </row>
    <row r="6" spans="1:32" s="17" customFormat="1" ht="24" customHeight="1" x14ac:dyDescent="0.2">
      <c r="A6" s="325" t="s">
        <v>1</v>
      </c>
      <c r="B6" s="325"/>
      <c r="C6" s="325"/>
      <c r="D6" s="333" t="s">
        <v>79</v>
      </c>
      <c r="E6" s="333"/>
      <c r="F6" s="333"/>
      <c r="G6" s="333"/>
      <c r="H6" s="333"/>
      <c r="I6" s="333"/>
      <c r="J6" s="333"/>
      <c r="K6" s="333"/>
      <c r="L6" s="333"/>
      <c r="M6" s="333"/>
      <c r="N6" s="76"/>
      <c r="P6" s="27" t="s">
        <v>27</v>
      </c>
      <c r="Q6" s="334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335" t="s">
        <v>5</v>
      </c>
      <c r="U6" s="336"/>
      <c r="V6" s="337" t="s">
        <v>73</v>
      </c>
      <c r="W6" s="3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4"/>
      <c r="L7" s="344"/>
      <c r="M7" s="345"/>
      <c r="N7" s="77"/>
      <c r="P7" s="29"/>
      <c r="Q7" s="48"/>
      <c r="R7" s="48"/>
      <c r="T7" s="335"/>
      <c r="U7" s="336"/>
      <c r="V7" s="339"/>
      <c r="W7" s="340"/>
      <c r="AB7" s="59"/>
      <c r="AC7" s="59"/>
      <c r="AD7" s="59"/>
      <c r="AE7" s="59"/>
    </row>
    <row r="8" spans="1:32" s="17" customFormat="1" ht="25.5" customHeight="1" x14ac:dyDescent="0.2">
      <c r="A8" s="346" t="s">
        <v>58</v>
      </c>
      <c r="B8" s="346"/>
      <c r="C8" s="346"/>
      <c r="D8" s="347" t="s">
        <v>80</v>
      </c>
      <c r="E8" s="347"/>
      <c r="F8" s="347"/>
      <c r="G8" s="347"/>
      <c r="H8" s="347"/>
      <c r="I8" s="347"/>
      <c r="J8" s="347"/>
      <c r="K8" s="347"/>
      <c r="L8" s="347"/>
      <c r="M8" s="347"/>
      <c r="N8" s="78"/>
      <c r="P8" s="27" t="s">
        <v>11</v>
      </c>
      <c r="Q8" s="348">
        <v>0.41666666666666669</v>
      </c>
      <c r="R8" s="348"/>
      <c r="T8" s="335"/>
      <c r="U8" s="336"/>
      <c r="V8" s="339"/>
      <c r="W8" s="340"/>
      <c r="AB8" s="59"/>
      <c r="AC8" s="59"/>
      <c r="AD8" s="59"/>
      <c r="AE8" s="59"/>
    </row>
    <row r="9" spans="1:32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46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73"/>
      <c r="P9" s="31" t="s">
        <v>15</v>
      </c>
      <c r="Q9" s="353"/>
      <c r="R9" s="353"/>
      <c r="T9" s="335"/>
      <c r="U9" s="336"/>
      <c r="V9" s="341"/>
      <c r="W9" s="3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4" t="str">
        <f>IFERROR(VLOOKUP($D$10,Proxy,2,FALSE),"")</f>
        <v/>
      </c>
      <c r="I10" s="354"/>
      <c r="J10" s="354"/>
      <c r="K10" s="354"/>
      <c r="L10" s="354"/>
      <c r="M10" s="354"/>
      <c r="N10" s="74"/>
      <c r="P10" s="31" t="s">
        <v>32</v>
      </c>
      <c r="Q10" s="355"/>
      <c r="R10" s="355"/>
      <c r="U10" s="29" t="s">
        <v>12</v>
      </c>
      <c r="V10" s="356" t="s">
        <v>74</v>
      </c>
      <c r="W10" s="3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8"/>
      <c r="R11" s="358"/>
      <c r="U11" s="29" t="s">
        <v>28</v>
      </c>
      <c r="V11" s="359" t="s">
        <v>55</v>
      </c>
      <c r="W11" s="3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0" t="s">
        <v>75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79"/>
      <c r="P12" s="27" t="s">
        <v>30</v>
      </c>
      <c r="Q12" s="348"/>
      <c r="R12" s="348"/>
      <c r="S12" s="28"/>
      <c r="T12"/>
      <c r="U12" s="29" t="s">
        <v>46</v>
      </c>
      <c r="V12" s="361"/>
      <c r="W12" s="361"/>
      <c r="X12"/>
      <c r="AB12" s="59"/>
      <c r="AC12" s="59"/>
      <c r="AD12" s="59"/>
      <c r="AE12" s="59"/>
    </row>
    <row r="13" spans="1:32" s="17" customFormat="1" ht="23.25" customHeight="1" x14ac:dyDescent="0.2">
      <c r="A13" s="360" t="s">
        <v>76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79"/>
      <c r="O13" s="31"/>
      <c r="P13" s="31" t="s">
        <v>31</v>
      </c>
      <c r="Q13" s="359"/>
      <c r="R13" s="3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0" t="s">
        <v>77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2" t="s">
        <v>78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80"/>
      <c r="O15"/>
      <c r="P15" s="363" t="s">
        <v>61</v>
      </c>
      <c r="Q15" s="363"/>
      <c r="R15" s="363"/>
      <c r="S15" s="363"/>
      <c r="T15" s="36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4"/>
      <c r="Q16" s="364"/>
      <c r="R16" s="364"/>
      <c r="S16" s="364"/>
      <c r="T16" s="3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59</v>
      </c>
      <c r="B17" s="367" t="s">
        <v>49</v>
      </c>
      <c r="C17" s="369" t="s">
        <v>48</v>
      </c>
      <c r="D17" s="371" t="s">
        <v>50</v>
      </c>
      <c r="E17" s="372"/>
      <c r="F17" s="367" t="s">
        <v>21</v>
      </c>
      <c r="G17" s="367" t="s">
        <v>24</v>
      </c>
      <c r="H17" s="367" t="s">
        <v>22</v>
      </c>
      <c r="I17" s="367" t="s">
        <v>23</v>
      </c>
      <c r="J17" s="367" t="s">
        <v>16</v>
      </c>
      <c r="K17" s="367" t="s">
        <v>66</v>
      </c>
      <c r="L17" s="367" t="s">
        <v>68</v>
      </c>
      <c r="M17" s="367" t="s">
        <v>2</v>
      </c>
      <c r="N17" s="367" t="s">
        <v>67</v>
      </c>
      <c r="O17" s="367" t="s">
        <v>25</v>
      </c>
      <c r="P17" s="371" t="s">
        <v>17</v>
      </c>
      <c r="Q17" s="375"/>
      <c r="R17" s="375"/>
      <c r="S17" s="375"/>
      <c r="T17" s="372"/>
      <c r="U17" s="365" t="s">
        <v>56</v>
      </c>
      <c r="V17" s="366"/>
      <c r="W17" s="367" t="s">
        <v>6</v>
      </c>
      <c r="X17" s="367" t="s">
        <v>41</v>
      </c>
      <c r="Y17" s="377" t="s">
        <v>54</v>
      </c>
      <c r="Z17" s="379" t="s">
        <v>18</v>
      </c>
      <c r="AA17" s="381" t="s">
        <v>60</v>
      </c>
      <c r="AB17" s="381" t="s">
        <v>19</v>
      </c>
      <c r="AC17" s="381" t="s">
        <v>69</v>
      </c>
      <c r="AD17" s="383" t="s">
        <v>57</v>
      </c>
      <c r="AE17" s="384"/>
      <c r="AF17" s="385"/>
      <c r="AG17" s="85"/>
      <c r="BD17" s="84" t="s">
        <v>64</v>
      </c>
    </row>
    <row r="18" spans="1:68" ht="14.25" customHeight="1" x14ac:dyDescent="0.2">
      <c r="A18" s="368"/>
      <c r="B18" s="368"/>
      <c r="C18" s="370"/>
      <c r="D18" s="373"/>
      <c r="E18" s="374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73"/>
      <c r="Q18" s="376"/>
      <c r="R18" s="376"/>
      <c r="S18" s="376"/>
      <c r="T18" s="374"/>
      <c r="U18" s="86" t="s">
        <v>44</v>
      </c>
      <c r="V18" s="86" t="s">
        <v>43</v>
      </c>
      <c r="W18" s="368"/>
      <c r="X18" s="368"/>
      <c r="Y18" s="378"/>
      <c r="Z18" s="380"/>
      <c r="AA18" s="382"/>
      <c r="AB18" s="382"/>
      <c r="AC18" s="382"/>
      <c r="AD18" s="386"/>
      <c r="AE18" s="387"/>
      <c r="AF18" s="388"/>
      <c r="AG18" s="85"/>
      <c r="BD18" s="84"/>
    </row>
    <row r="19" spans="1:68" ht="27.75" customHeight="1" x14ac:dyDescent="0.2">
      <c r="A19" s="389" t="s">
        <v>81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customHeight="1" x14ac:dyDescent="0.25">
      <c r="A20" s="390" t="s">
        <v>81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65"/>
      <c r="AB20" s="65"/>
      <c r="AC20" s="82"/>
    </row>
    <row r="21" spans="1:68" ht="14.25" customHeight="1" x14ac:dyDescent="0.25">
      <c r="A21" s="391" t="s">
        <v>82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2">
        <v>4607111035752</v>
      </c>
      <c r="E22" s="3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4"/>
      <c r="R22" s="394"/>
      <c r="S22" s="394"/>
      <c r="T22" s="3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40</v>
      </c>
      <c r="Q23" s="397"/>
      <c r="R23" s="397"/>
      <c r="S23" s="397"/>
      <c r="T23" s="397"/>
      <c r="U23" s="397"/>
      <c r="V23" s="39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40</v>
      </c>
      <c r="Q24" s="397"/>
      <c r="R24" s="397"/>
      <c r="S24" s="397"/>
      <c r="T24" s="397"/>
      <c r="U24" s="397"/>
      <c r="V24" s="39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</row>
    <row r="26" spans="1:68" ht="16.5" customHeight="1" x14ac:dyDescent="0.25">
      <c r="A26" s="390" t="s">
        <v>90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65"/>
      <c r="AB26" s="65"/>
      <c r="AC26" s="82"/>
    </row>
    <row r="27" spans="1:68" ht="14.25" customHeight="1" x14ac:dyDescent="0.25">
      <c r="A27" s="391" t="s">
        <v>91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2">
        <v>4607111036605</v>
      </c>
      <c r="E28" s="3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4"/>
      <c r="R28" s="394"/>
      <c r="S28" s="394"/>
      <c r="T28" s="39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92">
        <v>4607111036520</v>
      </c>
      <c r="E29" s="3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4"/>
      <c r="R29" s="394"/>
      <c r="S29" s="394"/>
      <c r="T29" s="39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2">
        <v>4607111036537</v>
      </c>
      <c r="E30" s="39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4"/>
      <c r="R30" s="394"/>
      <c r="S30" s="394"/>
      <c r="T30" s="39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2">
        <v>4607111036599</v>
      </c>
      <c r="E31" s="39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0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4"/>
      <c r="R31" s="394"/>
      <c r="S31" s="394"/>
      <c r="T31" s="39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400"/>
      <c r="P32" s="396" t="s">
        <v>40</v>
      </c>
      <c r="Q32" s="397"/>
      <c r="R32" s="397"/>
      <c r="S32" s="397"/>
      <c r="T32" s="397"/>
      <c r="U32" s="397"/>
      <c r="V32" s="39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99"/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400"/>
      <c r="P33" s="396" t="s">
        <v>40</v>
      </c>
      <c r="Q33" s="397"/>
      <c r="R33" s="397"/>
      <c r="S33" s="397"/>
      <c r="T33" s="397"/>
      <c r="U33" s="397"/>
      <c r="V33" s="39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0" t="s">
        <v>107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65"/>
      <c r="AB34" s="65"/>
      <c r="AC34" s="82"/>
    </row>
    <row r="35" spans="1:68" ht="14.25" customHeight="1" x14ac:dyDescent="0.25">
      <c r="A35" s="391" t="s">
        <v>82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4301070861</v>
      </c>
      <c r="D36" s="392">
        <v>4607111036308</v>
      </c>
      <c r="E36" s="39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05" t="s">
        <v>110</v>
      </c>
      <c r="Q36" s="394"/>
      <c r="R36" s="394"/>
      <c r="S36" s="394"/>
      <c r="T36" s="3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4301070884</v>
      </c>
      <c r="D37" s="392">
        <v>4607111036315</v>
      </c>
      <c r="E37" s="39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0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94"/>
      <c r="R37" s="394"/>
      <c r="S37" s="394"/>
      <c r="T37" s="39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4301070864</v>
      </c>
      <c r="D38" s="392">
        <v>4607111036292</v>
      </c>
      <c r="E38" s="392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97</v>
      </c>
      <c r="M38" s="38" t="s">
        <v>86</v>
      </c>
      <c r="N38" s="38"/>
      <c r="O38" s="37">
        <v>180</v>
      </c>
      <c r="P38" s="40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94"/>
      <c r="R38" s="394"/>
      <c r="S38" s="394"/>
      <c r="T38" s="39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111</v>
      </c>
      <c r="AG38" s="81"/>
      <c r="AJ38" s="87" t="s">
        <v>98</v>
      </c>
      <c r="AK38" s="87">
        <v>12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40</v>
      </c>
      <c r="Q39" s="397"/>
      <c r="R39" s="397"/>
      <c r="S39" s="397"/>
      <c r="T39" s="397"/>
      <c r="U39" s="397"/>
      <c r="V39" s="39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39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6" t="s">
        <v>40</v>
      </c>
      <c r="Q40" s="397"/>
      <c r="R40" s="397"/>
      <c r="S40" s="397"/>
      <c r="T40" s="397"/>
      <c r="U40" s="397"/>
      <c r="V40" s="39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0" t="s">
        <v>117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65"/>
      <c r="AB41" s="65"/>
      <c r="AC41" s="82"/>
    </row>
    <row r="42" spans="1:68" ht="14.25" customHeight="1" x14ac:dyDescent="0.25">
      <c r="A42" s="391" t="s">
        <v>118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4301190022</v>
      </c>
      <c r="D43" s="392">
        <v>4607111037053</v>
      </c>
      <c r="E43" s="392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97</v>
      </c>
      <c r="M43" s="38" t="s">
        <v>86</v>
      </c>
      <c r="N43" s="38"/>
      <c r="O43" s="37">
        <v>365</v>
      </c>
      <c r="P43" s="40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94"/>
      <c r="R43" s="394"/>
      <c r="S43" s="394"/>
      <c r="T43" s="39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98</v>
      </c>
      <c r="AK43" s="87">
        <v>10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x14ac:dyDescent="0.2">
      <c r="A44" s="39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6" t="s">
        <v>40</v>
      </c>
      <c r="Q44" s="397"/>
      <c r="R44" s="397"/>
      <c r="S44" s="397"/>
      <c r="T44" s="397"/>
      <c r="U44" s="397"/>
      <c r="V44" s="398"/>
      <c r="W44" s="42" t="s">
        <v>39</v>
      </c>
      <c r="X44" s="43">
        <f>IFERROR(SUM(X43:X43),"0")</f>
        <v>0</v>
      </c>
      <c r="Y44" s="43">
        <f>IFERROR(SUM(Y43:Y43),"0")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6" t="s">
        <v>40</v>
      </c>
      <c r="Q45" s="397"/>
      <c r="R45" s="397"/>
      <c r="S45" s="397"/>
      <c r="T45" s="397"/>
      <c r="U45" s="397"/>
      <c r="V45" s="398"/>
      <c r="W45" s="42" t="s">
        <v>0</v>
      </c>
      <c r="X45" s="43">
        <f>IFERROR(SUMPRODUCT(X43:X43*H43:H43),"0")</f>
        <v>0</v>
      </c>
      <c r="Y45" s="43">
        <f>IFERROR(SUMPRODUCT(Y43:Y43*H43:H43),"0")</f>
        <v>0</v>
      </c>
      <c r="Z45" s="42"/>
      <c r="AA45" s="67"/>
      <c r="AB45" s="67"/>
      <c r="AC45" s="67"/>
    </row>
    <row r="46" spans="1:68" ht="16.5" customHeight="1" x14ac:dyDescent="0.25">
      <c r="A46" s="390" t="s">
        <v>123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65"/>
      <c r="AB46" s="65"/>
      <c r="AC46" s="82"/>
    </row>
    <row r="47" spans="1:68" ht="14.25" customHeight="1" x14ac:dyDescent="0.25">
      <c r="A47" s="391" t="s">
        <v>82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1"/>
      <c r="AA47" s="66"/>
      <c r="AB47" s="66"/>
      <c r="AC47" s="83"/>
    </row>
    <row r="48" spans="1:68" ht="27" customHeight="1" x14ac:dyDescent="0.25">
      <c r="A48" s="63" t="s">
        <v>124</v>
      </c>
      <c r="B48" s="63" t="s">
        <v>125</v>
      </c>
      <c r="C48" s="36">
        <v>4301070989</v>
      </c>
      <c r="D48" s="392">
        <v>4607111037190</v>
      </c>
      <c r="E48" s="392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94"/>
      <c r="R48" s="394"/>
      <c r="S48" s="394"/>
      <c r="T48" s="39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ref="Y48:Y59" si="0">IFERROR(IF(X48="","",X48),"")</f>
        <v>0</v>
      </c>
      <c r="Z48" s="41">
        <f t="shared" ref="Z48:Z59" si="1">IFERROR(IF(X48="","",X48*0.0155),"")</f>
        <v>0</v>
      </c>
      <c r="AA48" s="68" t="s">
        <v>46</v>
      </c>
      <c r="AB48" s="69" t="s">
        <v>46</v>
      </c>
      <c r="AC48" s="107" t="s">
        <v>126</v>
      </c>
      <c r="AG48" s="81"/>
      <c r="AJ48" s="87" t="s">
        <v>98</v>
      </c>
      <c r="AK48" s="87">
        <v>12</v>
      </c>
      <c r="BB48" s="108" t="s">
        <v>70</v>
      </c>
      <c r="BM48" s="81">
        <f t="shared" ref="BM48:BM59" si="2">IFERROR(X48*I48,"0")</f>
        <v>0</v>
      </c>
      <c r="BN48" s="81">
        <f t="shared" ref="BN48:BN59" si="3">IFERROR(Y48*I48,"0")</f>
        <v>0</v>
      </c>
      <c r="BO48" s="81">
        <f t="shared" ref="BO48:BO59" si="4">IFERROR(X48/J48,"0")</f>
        <v>0</v>
      </c>
      <c r="BP48" s="81">
        <f t="shared" ref="BP48:BP59" si="5">IFERROR(Y48/J48,"0")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4301071032</v>
      </c>
      <c r="D49" s="392">
        <v>4607111038999</v>
      </c>
      <c r="E49" s="392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1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94"/>
      <c r="R49" s="394"/>
      <c r="S49" s="394"/>
      <c r="T49" s="39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4301070972</v>
      </c>
      <c r="D50" s="392">
        <v>4607111037183</v>
      </c>
      <c r="E50" s="392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1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94"/>
      <c r="R50" s="394"/>
      <c r="S50" s="394"/>
      <c r="T50" s="39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126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4301071044</v>
      </c>
      <c r="D51" s="392">
        <v>4607111039385</v>
      </c>
      <c r="E51" s="392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1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94"/>
      <c r="R51" s="394"/>
      <c r="S51" s="394"/>
      <c r="T51" s="39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4301070970</v>
      </c>
      <c r="D52" s="392">
        <v>4607111037091</v>
      </c>
      <c r="E52" s="392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94"/>
      <c r="R52" s="394"/>
      <c r="S52" s="394"/>
      <c r="T52" s="39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135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4301071045</v>
      </c>
      <c r="D53" s="392">
        <v>4607111039392</v>
      </c>
      <c r="E53" s="392"/>
      <c r="F53" s="62">
        <v>0.4</v>
      </c>
      <c r="G53" s="37">
        <v>16</v>
      </c>
      <c r="H53" s="62">
        <v>6.4</v>
      </c>
      <c r="I53" s="62">
        <v>6.7195999999999998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14" t="s">
        <v>138</v>
      </c>
      <c r="Q53" s="394"/>
      <c r="R53" s="394"/>
      <c r="S53" s="394"/>
      <c r="T53" s="39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135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4301070971</v>
      </c>
      <c r="D54" s="392">
        <v>4607111036902</v>
      </c>
      <c r="E54" s="392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87</v>
      </c>
      <c r="L54" s="37" t="s">
        <v>97</v>
      </c>
      <c r="M54" s="38" t="s">
        <v>86</v>
      </c>
      <c r="N54" s="38"/>
      <c r="O54" s="37">
        <v>180</v>
      </c>
      <c r="P54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94"/>
      <c r="R54" s="394"/>
      <c r="S54" s="394"/>
      <c r="T54" s="39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135</v>
      </c>
      <c r="AG54" s="81"/>
      <c r="AJ54" s="87" t="s">
        <v>98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4301071031</v>
      </c>
      <c r="D55" s="392">
        <v>4607111038982</v>
      </c>
      <c r="E55" s="392"/>
      <c r="F55" s="62">
        <v>0.7</v>
      </c>
      <c r="G55" s="37">
        <v>10</v>
      </c>
      <c r="H55" s="62">
        <v>7</v>
      </c>
      <c r="I55" s="62">
        <v>7.2859999999999996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94"/>
      <c r="R55" s="394"/>
      <c r="S55" s="394"/>
      <c r="T55" s="39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135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4301070969</v>
      </c>
      <c r="D56" s="392">
        <v>4607111036858</v>
      </c>
      <c r="E56" s="392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94"/>
      <c r="R56" s="394"/>
      <c r="S56" s="394"/>
      <c r="T56" s="39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135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4301071046</v>
      </c>
      <c r="D57" s="392">
        <v>4607111039354</v>
      </c>
      <c r="E57" s="392"/>
      <c r="F57" s="62">
        <v>0.4</v>
      </c>
      <c r="G57" s="37">
        <v>16</v>
      </c>
      <c r="H57" s="62">
        <v>6.4</v>
      </c>
      <c r="I57" s="62">
        <v>6.7195999999999998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94"/>
      <c r="R57" s="394"/>
      <c r="S57" s="394"/>
      <c r="T57" s="39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135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147</v>
      </c>
      <c r="B58" s="63" t="s">
        <v>148</v>
      </c>
      <c r="C58" s="36">
        <v>4301070968</v>
      </c>
      <c r="D58" s="392">
        <v>4607111036889</v>
      </c>
      <c r="E58" s="392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87</v>
      </c>
      <c r="L58" s="37" t="s">
        <v>97</v>
      </c>
      <c r="M58" s="38" t="s">
        <v>86</v>
      </c>
      <c r="N58" s="38"/>
      <c r="O58" s="37">
        <v>180</v>
      </c>
      <c r="P58" s="4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94"/>
      <c r="R58" s="394"/>
      <c r="S58" s="394"/>
      <c r="T58" s="39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135</v>
      </c>
      <c r="AG58" s="81"/>
      <c r="AJ58" s="87" t="s">
        <v>98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4301071047</v>
      </c>
      <c r="D59" s="392">
        <v>4607111039330</v>
      </c>
      <c r="E59" s="392"/>
      <c r="F59" s="62">
        <v>0.7</v>
      </c>
      <c r="G59" s="37">
        <v>10</v>
      </c>
      <c r="H59" s="62">
        <v>7</v>
      </c>
      <c r="I59" s="62">
        <v>7.3</v>
      </c>
      <c r="J59" s="37">
        <v>84</v>
      </c>
      <c r="K59" s="37" t="s">
        <v>87</v>
      </c>
      <c r="L59" s="37" t="s">
        <v>88</v>
      </c>
      <c r="M59" s="38" t="s">
        <v>86</v>
      </c>
      <c r="N59" s="38"/>
      <c r="O59" s="37">
        <v>180</v>
      </c>
      <c r="P59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94"/>
      <c r="R59" s="394"/>
      <c r="S59" s="394"/>
      <c r="T59" s="395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135</v>
      </c>
      <c r="AG59" s="81"/>
      <c r="AJ59" s="87" t="s">
        <v>89</v>
      </c>
      <c r="AK59" s="87">
        <v>1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6" t="s">
        <v>40</v>
      </c>
      <c r="Q60" s="397"/>
      <c r="R60" s="397"/>
      <c r="S60" s="397"/>
      <c r="T60" s="397"/>
      <c r="U60" s="397"/>
      <c r="V60" s="398"/>
      <c r="W60" s="42" t="s">
        <v>39</v>
      </c>
      <c r="X60" s="43">
        <f>IFERROR(SUM(X48:X59),"0")</f>
        <v>0</v>
      </c>
      <c r="Y60" s="43">
        <f>IFERROR(SUM(Y48:Y59),"0")</f>
        <v>0</v>
      </c>
      <c r="Z60" s="43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7"/>
      <c r="AB60" s="67"/>
      <c r="AC60" s="67"/>
    </row>
    <row r="61" spans="1:68" x14ac:dyDescent="0.2">
      <c r="A61" s="399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400"/>
      <c r="P61" s="396" t="s">
        <v>40</v>
      </c>
      <c r="Q61" s="397"/>
      <c r="R61" s="397"/>
      <c r="S61" s="397"/>
      <c r="T61" s="397"/>
      <c r="U61" s="397"/>
      <c r="V61" s="398"/>
      <c r="W61" s="42" t="s">
        <v>0</v>
      </c>
      <c r="X61" s="43">
        <f>IFERROR(SUMPRODUCT(X48:X59*H48:H59),"0")</f>
        <v>0</v>
      </c>
      <c r="Y61" s="43">
        <f>IFERROR(SUMPRODUCT(Y48:Y59*H48:H59),"0")</f>
        <v>0</v>
      </c>
      <c r="Z61" s="42"/>
      <c r="AA61" s="67"/>
      <c r="AB61" s="67"/>
      <c r="AC61" s="67"/>
    </row>
    <row r="62" spans="1:68" ht="16.5" customHeight="1" x14ac:dyDescent="0.25">
      <c r="A62" s="390" t="s">
        <v>151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65"/>
      <c r="AB62" s="65"/>
      <c r="AC62" s="82"/>
    </row>
    <row r="63" spans="1:68" ht="14.25" customHeight="1" x14ac:dyDescent="0.25">
      <c r="A63" s="391" t="s">
        <v>82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  <c r="AA63" s="66"/>
      <c r="AB63" s="66"/>
      <c r="AC63" s="83"/>
    </row>
    <row r="64" spans="1:68" ht="27" customHeight="1" x14ac:dyDescent="0.25">
      <c r="A64" s="63" t="s">
        <v>152</v>
      </c>
      <c r="B64" s="63" t="s">
        <v>153</v>
      </c>
      <c r="C64" s="36">
        <v>4301070977</v>
      </c>
      <c r="D64" s="392">
        <v>4607111037411</v>
      </c>
      <c r="E64" s="392"/>
      <c r="F64" s="62">
        <v>2.7</v>
      </c>
      <c r="G64" s="37">
        <v>1</v>
      </c>
      <c r="H64" s="62">
        <v>2.7</v>
      </c>
      <c r="I64" s="62">
        <v>2.8132000000000001</v>
      </c>
      <c r="J64" s="37">
        <v>234</v>
      </c>
      <c r="K64" s="37" t="s">
        <v>155</v>
      </c>
      <c r="L64" s="37" t="s">
        <v>88</v>
      </c>
      <c r="M64" s="38" t="s">
        <v>86</v>
      </c>
      <c r="N64" s="38"/>
      <c r="O64" s="37">
        <v>180</v>
      </c>
      <c r="P64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94"/>
      <c r="R64" s="394"/>
      <c r="S64" s="394"/>
      <c r="T64" s="39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IFERROR(IF(X64="","",X64*0.00502),"")</f>
        <v>0</v>
      </c>
      <c r="AA64" s="68" t="s">
        <v>46</v>
      </c>
      <c r="AB64" s="69" t="s">
        <v>46</v>
      </c>
      <c r="AC64" s="131" t="s">
        <v>154</v>
      </c>
      <c r="AG64" s="81"/>
      <c r="AJ64" s="87" t="s">
        <v>89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4301070981</v>
      </c>
      <c r="D65" s="392">
        <v>4607111036728</v>
      </c>
      <c r="E65" s="392"/>
      <c r="F65" s="62">
        <v>5</v>
      </c>
      <c r="G65" s="37">
        <v>1</v>
      </c>
      <c r="H65" s="62">
        <v>5</v>
      </c>
      <c r="I65" s="62">
        <v>5.2131999999999996</v>
      </c>
      <c r="J65" s="37">
        <v>144</v>
      </c>
      <c r="K65" s="37" t="s">
        <v>87</v>
      </c>
      <c r="L65" s="37" t="s">
        <v>103</v>
      </c>
      <c r="M65" s="38" t="s">
        <v>86</v>
      </c>
      <c r="N65" s="38"/>
      <c r="O65" s="37">
        <v>180</v>
      </c>
      <c r="P65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94"/>
      <c r="R65" s="394"/>
      <c r="S65" s="394"/>
      <c r="T65" s="395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IFERROR(IF(X65="","",X65*0.00866),"")</f>
        <v>0</v>
      </c>
      <c r="AA65" s="68" t="s">
        <v>46</v>
      </c>
      <c r="AB65" s="69" t="s">
        <v>46</v>
      </c>
      <c r="AC65" s="133" t="s">
        <v>154</v>
      </c>
      <c r="AG65" s="81"/>
      <c r="AJ65" s="87" t="s">
        <v>104</v>
      </c>
      <c r="AK65" s="87">
        <v>144</v>
      </c>
      <c r="BB65" s="134" t="s">
        <v>70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399"/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400"/>
      <c r="P66" s="396" t="s">
        <v>40</v>
      </c>
      <c r="Q66" s="397"/>
      <c r="R66" s="397"/>
      <c r="S66" s="397"/>
      <c r="T66" s="397"/>
      <c r="U66" s="397"/>
      <c r="V66" s="398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399"/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400"/>
      <c r="P67" s="396" t="s">
        <v>40</v>
      </c>
      <c r="Q67" s="397"/>
      <c r="R67" s="397"/>
      <c r="S67" s="397"/>
      <c r="T67" s="397"/>
      <c r="U67" s="397"/>
      <c r="V67" s="398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6.5" customHeight="1" x14ac:dyDescent="0.25">
      <c r="A68" s="390" t="s">
        <v>158</v>
      </c>
      <c r="B68" s="390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  <c r="Z68" s="390"/>
      <c r="AA68" s="65"/>
      <c r="AB68" s="65"/>
      <c r="AC68" s="82"/>
    </row>
    <row r="69" spans="1:68" ht="14.25" customHeight="1" x14ac:dyDescent="0.25">
      <c r="A69" s="391" t="s">
        <v>159</v>
      </c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  <c r="AA69" s="66"/>
      <c r="AB69" s="66"/>
      <c r="AC69" s="83"/>
    </row>
    <row r="70" spans="1:68" ht="27" customHeight="1" x14ac:dyDescent="0.25">
      <c r="A70" s="63" t="s">
        <v>160</v>
      </c>
      <c r="B70" s="63" t="s">
        <v>161</v>
      </c>
      <c r="C70" s="36">
        <v>4301135271</v>
      </c>
      <c r="D70" s="392">
        <v>4607111033659</v>
      </c>
      <c r="E70" s="392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96</v>
      </c>
      <c r="L70" s="37" t="s">
        <v>97</v>
      </c>
      <c r="M70" s="38" t="s">
        <v>86</v>
      </c>
      <c r="N70" s="38"/>
      <c r="O70" s="37">
        <v>180</v>
      </c>
      <c r="P70" s="42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94"/>
      <c r="R70" s="394"/>
      <c r="S70" s="394"/>
      <c r="T70" s="395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162</v>
      </c>
      <c r="AG70" s="81"/>
      <c r="AJ70" s="87" t="s">
        <v>98</v>
      </c>
      <c r="AK70" s="87">
        <v>14</v>
      </c>
      <c r="BB70" s="136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0"/>
      <c r="P71" s="396" t="s">
        <v>40</v>
      </c>
      <c r="Q71" s="397"/>
      <c r="R71" s="397"/>
      <c r="S71" s="397"/>
      <c r="T71" s="397"/>
      <c r="U71" s="397"/>
      <c r="V71" s="398"/>
      <c r="W71" s="42" t="s">
        <v>39</v>
      </c>
      <c r="X71" s="43">
        <f>IFERROR(SUM(X70:X70),"0")</f>
        <v>0</v>
      </c>
      <c r="Y71" s="43">
        <f>IFERROR(SUM(Y70:Y70),"0")</f>
        <v>0</v>
      </c>
      <c r="Z71" s="43">
        <f>IFERROR(IF(Z70="",0,Z70),"0")</f>
        <v>0</v>
      </c>
      <c r="AA71" s="67"/>
      <c r="AB71" s="67"/>
      <c r="AC71" s="67"/>
    </row>
    <row r="72" spans="1:68" x14ac:dyDescent="0.2">
      <c r="A72" s="399"/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400"/>
      <c r="P72" s="396" t="s">
        <v>40</v>
      </c>
      <c r="Q72" s="397"/>
      <c r="R72" s="397"/>
      <c r="S72" s="397"/>
      <c r="T72" s="397"/>
      <c r="U72" s="397"/>
      <c r="V72" s="398"/>
      <c r="W72" s="42" t="s">
        <v>0</v>
      </c>
      <c r="X72" s="43">
        <f>IFERROR(SUMPRODUCT(X70:X70*H70:H70),"0")</f>
        <v>0</v>
      </c>
      <c r="Y72" s="43">
        <f>IFERROR(SUMPRODUCT(Y70:Y70*H70:H70),"0")</f>
        <v>0</v>
      </c>
      <c r="Z72" s="42"/>
      <c r="AA72" s="67"/>
      <c r="AB72" s="67"/>
      <c r="AC72" s="67"/>
    </row>
    <row r="73" spans="1:68" ht="16.5" customHeight="1" x14ac:dyDescent="0.25">
      <c r="A73" s="390" t="s">
        <v>163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65"/>
      <c r="AB73" s="65"/>
      <c r="AC73" s="82"/>
    </row>
    <row r="74" spans="1:68" ht="14.25" customHeight="1" x14ac:dyDescent="0.25">
      <c r="A74" s="391" t="s">
        <v>164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66"/>
      <c r="AB74" s="66"/>
      <c r="AC74" s="83"/>
    </row>
    <row r="75" spans="1:68" ht="27" customHeight="1" x14ac:dyDescent="0.25">
      <c r="A75" s="63" t="s">
        <v>165</v>
      </c>
      <c r="B75" s="63" t="s">
        <v>166</v>
      </c>
      <c r="C75" s="36">
        <v>4301131021</v>
      </c>
      <c r="D75" s="392">
        <v>4607111034137</v>
      </c>
      <c r="E75" s="39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2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94"/>
      <c r="R75" s="394"/>
      <c r="S75" s="394"/>
      <c r="T75" s="39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4301131022</v>
      </c>
      <c r="D76" s="392">
        <v>4607111034120</v>
      </c>
      <c r="E76" s="392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97</v>
      </c>
      <c r="M76" s="38" t="s">
        <v>86</v>
      </c>
      <c r="N76" s="38"/>
      <c r="O76" s="37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94"/>
      <c r="R76" s="394"/>
      <c r="S76" s="394"/>
      <c r="T76" s="395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39" t="s">
        <v>170</v>
      </c>
      <c r="AG76" s="81"/>
      <c r="AJ76" s="87" t="s">
        <v>98</v>
      </c>
      <c r="AK76" s="87">
        <v>14</v>
      </c>
      <c r="BB76" s="14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40</v>
      </c>
      <c r="Q77" s="397"/>
      <c r="R77" s="397"/>
      <c r="S77" s="397"/>
      <c r="T77" s="397"/>
      <c r="U77" s="397"/>
      <c r="V77" s="398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99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0"/>
      <c r="P78" s="396" t="s">
        <v>40</v>
      </c>
      <c r="Q78" s="397"/>
      <c r="R78" s="397"/>
      <c r="S78" s="397"/>
      <c r="T78" s="397"/>
      <c r="U78" s="397"/>
      <c r="V78" s="398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0" t="s">
        <v>171</v>
      </c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65"/>
      <c r="AB79" s="65"/>
      <c r="AC79" s="82"/>
    </row>
    <row r="80" spans="1:68" ht="14.25" customHeight="1" x14ac:dyDescent="0.25">
      <c r="A80" s="391" t="s">
        <v>159</v>
      </c>
      <c r="B80" s="391"/>
      <c r="C80" s="391"/>
      <c r="D80" s="391"/>
      <c r="E80" s="391"/>
      <c r="F80" s="391"/>
      <c r="G80" s="391"/>
      <c r="H80" s="391"/>
      <c r="I80" s="391"/>
      <c r="J80" s="391"/>
      <c r="K80" s="391"/>
      <c r="L80" s="391"/>
      <c r="M80" s="391"/>
      <c r="N80" s="391"/>
      <c r="O80" s="391"/>
      <c r="P80" s="391"/>
      <c r="Q80" s="391"/>
      <c r="R80" s="391"/>
      <c r="S80" s="391"/>
      <c r="T80" s="391"/>
      <c r="U80" s="391"/>
      <c r="V80" s="391"/>
      <c r="W80" s="391"/>
      <c r="X80" s="391"/>
      <c r="Y80" s="391"/>
      <c r="Z80" s="391"/>
      <c r="AA80" s="66"/>
      <c r="AB80" s="66"/>
      <c r="AC80" s="83"/>
    </row>
    <row r="81" spans="1:68" ht="27" customHeight="1" x14ac:dyDescent="0.25">
      <c r="A81" s="63" t="s">
        <v>172</v>
      </c>
      <c r="B81" s="63" t="s">
        <v>173</v>
      </c>
      <c r="C81" s="36">
        <v>4301135285</v>
      </c>
      <c r="D81" s="392">
        <v>4607111036407</v>
      </c>
      <c r="E81" s="392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94"/>
      <c r="R81" s="394"/>
      <c r="S81" s="394"/>
      <c r="T81" s="39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ref="Y81:Y86" si="6">IFERROR(IF(X81="","",X81),"")</f>
        <v>0</v>
      </c>
      <c r="Z81" s="41">
        <f t="shared" ref="Z81:Z86" si="7">IFERROR(IF(X81="","",X81*0.01788),"")</f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98</v>
      </c>
      <c r="AK81" s="87">
        <v>14</v>
      </c>
      <c r="BB81" s="142" t="s">
        <v>95</v>
      </c>
      <c r="BM81" s="81">
        <f t="shared" ref="BM81:BM86" si="8">IFERROR(X81*I81,"0")</f>
        <v>0</v>
      </c>
      <c r="BN81" s="81">
        <f t="shared" ref="BN81:BN86" si="9">IFERROR(Y81*I81,"0")</f>
        <v>0</v>
      </c>
      <c r="BO81" s="81">
        <f t="shared" ref="BO81:BO86" si="10">IFERROR(X81/J81,"0")</f>
        <v>0</v>
      </c>
      <c r="BP81" s="81">
        <f t="shared" ref="BP81:BP86" si="11">IFERROR(Y81/J81,"0")</f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4301135286</v>
      </c>
      <c r="D82" s="392">
        <v>4607111033628</v>
      </c>
      <c r="E82" s="39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97</v>
      </c>
      <c r="M82" s="38" t="s">
        <v>86</v>
      </c>
      <c r="N82" s="38"/>
      <c r="O82" s="37">
        <v>180</v>
      </c>
      <c r="P82" s="4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94"/>
      <c r="R82" s="394"/>
      <c r="S82" s="394"/>
      <c r="T82" s="39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98</v>
      </c>
      <c r="AK82" s="87">
        <v>14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92">
        <v>4607111033451</v>
      </c>
      <c r="E83" s="39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28" t="s">
        <v>180</v>
      </c>
      <c r="Q83" s="394"/>
      <c r="R83" s="394"/>
      <c r="S83" s="394"/>
      <c r="T83" s="39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4301135295</v>
      </c>
      <c r="D84" s="392">
        <v>4607111035141</v>
      </c>
      <c r="E84" s="3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4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94"/>
      <c r="R84" s="394"/>
      <c r="S84" s="394"/>
      <c r="T84" s="39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184</v>
      </c>
      <c r="AG84" s="81"/>
      <c r="AJ84" s="87" t="s">
        <v>98</v>
      </c>
      <c r="AK84" s="87">
        <v>14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4301135296</v>
      </c>
      <c r="D85" s="392">
        <v>4607111033444</v>
      </c>
      <c r="E85" s="39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103</v>
      </c>
      <c r="M85" s="38" t="s">
        <v>86</v>
      </c>
      <c r="N85" s="38"/>
      <c r="O85" s="37">
        <v>180</v>
      </c>
      <c r="P85" s="4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94"/>
      <c r="R85" s="394"/>
      <c r="S85" s="394"/>
      <c r="T85" s="39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104</v>
      </c>
      <c r="AK85" s="87">
        <v>70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187</v>
      </c>
      <c r="B86" s="63" t="s">
        <v>188</v>
      </c>
      <c r="C86" s="36">
        <v>4301135290</v>
      </c>
      <c r="D86" s="392">
        <v>4607111035028</v>
      </c>
      <c r="E86" s="392"/>
      <c r="F86" s="62">
        <v>0.48</v>
      </c>
      <c r="G86" s="37">
        <v>8</v>
      </c>
      <c r="H86" s="62">
        <v>3.84</v>
      </c>
      <c r="I86" s="62">
        <v>4.4488000000000003</v>
      </c>
      <c r="J86" s="37">
        <v>70</v>
      </c>
      <c r="K86" s="37" t="s">
        <v>96</v>
      </c>
      <c r="L86" s="37" t="s">
        <v>97</v>
      </c>
      <c r="M86" s="38" t="s">
        <v>86</v>
      </c>
      <c r="N86" s="38"/>
      <c r="O86" s="37">
        <v>180</v>
      </c>
      <c r="P86" s="4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94"/>
      <c r="R86" s="394"/>
      <c r="S86" s="394"/>
      <c r="T86" s="395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184</v>
      </c>
      <c r="AG86" s="81"/>
      <c r="AJ86" s="87" t="s">
        <v>98</v>
      </c>
      <c r="AK86" s="87">
        <v>14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40</v>
      </c>
      <c r="Q87" s="397"/>
      <c r="R87" s="397"/>
      <c r="S87" s="397"/>
      <c r="T87" s="397"/>
      <c r="U87" s="397"/>
      <c r="V87" s="398"/>
      <c r="W87" s="42" t="s">
        <v>39</v>
      </c>
      <c r="X87" s="43">
        <f>IFERROR(SUM(X81:X86),"0")</f>
        <v>0</v>
      </c>
      <c r="Y87" s="43">
        <f>IFERROR(SUM(Y81:Y86),"0")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399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6" t="s">
        <v>40</v>
      </c>
      <c r="Q88" s="397"/>
      <c r="R88" s="397"/>
      <c r="S88" s="397"/>
      <c r="T88" s="397"/>
      <c r="U88" s="397"/>
      <c r="V88" s="398"/>
      <c r="W88" s="42" t="s">
        <v>0</v>
      </c>
      <c r="X88" s="43">
        <f>IFERROR(SUMPRODUCT(X81:X86*H81:H86),"0")</f>
        <v>0</v>
      </c>
      <c r="Y88" s="43">
        <f>IFERROR(SUMPRODUCT(Y81:Y86*H81:H86),"0")</f>
        <v>0</v>
      </c>
      <c r="Z88" s="42"/>
      <c r="AA88" s="67"/>
      <c r="AB88" s="67"/>
      <c r="AC88" s="67"/>
    </row>
    <row r="89" spans="1:68" ht="16.5" customHeight="1" x14ac:dyDescent="0.25">
      <c r="A89" s="390" t="s">
        <v>189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90"/>
      <c r="AA89" s="65"/>
      <c r="AB89" s="65"/>
      <c r="AC89" s="82"/>
    </row>
    <row r="90" spans="1:68" ht="14.25" customHeight="1" x14ac:dyDescent="0.25">
      <c r="A90" s="391" t="s">
        <v>190</v>
      </c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91"/>
      <c r="S90" s="391"/>
      <c r="T90" s="391"/>
      <c r="U90" s="391"/>
      <c r="V90" s="391"/>
      <c r="W90" s="391"/>
      <c r="X90" s="391"/>
      <c r="Y90" s="391"/>
      <c r="Z90" s="391"/>
      <c r="AA90" s="66"/>
      <c r="AB90" s="66"/>
      <c r="AC90" s="83"/>
    </row>
    <row r="91" spans="1:68" ht="27" customHeight="1" x14ac:dyDescent="0.25">
      <c r="A91" s="63" t="s">
        <v>191</v>
      </c>
      <c r="B91" s="63" t="s">
        <v>192</v>
      </c>
      <c r="C91" s="36">
        <v>4301136042</v>
      </c>
      <c r="D91" s="392">
        <v>4607025784012</v>
      </c>
      <c r="E91" s="392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4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94"/>
      <c r="R91" s="394"/>
      <c r="S91" s="394"/>
      <c r="T91" s="39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193</v>
      </c>
      <c r="AG91" s="81"/>
      <c r="AJ91" s="87" t="s">
        <v>98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194</v>
      </c>
      <c r="B92" s="63" t="s">
        <v>195</v>
      </c>
      <c r="C92" s="36">
        <v>4301136040</v>
      </c>
      <c r="D92" s="392">
        <v>4607025784319</v>
      </c>
      <c r="E92" s="392"/>
      <c r="F92" s="62">
        <v>0.36</v>
      </c>
      <c r="G92" s="37">
        <v>10</v>
      </c>
      <c r="H92" s="62">
        <v>3.6</v>
      </c>
      <c r="I92" s="62">
        <v>4.2439999999999998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43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94"/>
      <c r="R92" s="394"/>
      <c r="S92" s="394"/>
      <c r="T92" s="39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IFERROR(IF(X92="","",X92*0.01788),"")</f>
        <v>0</v>
      </c>
      <c r="AA92" s="68" t="s">
        <v>46</v>
      </c>
      <c r="AB92" s="69" t="s">
        <v>46</v>
      </c>
      <c r="AC92" s="155" t="s">
        <v>177</v>
      </c>
      <c r="AG92" s="81"/>
      <c r="AJ92" s="87" t="s">
        <v>98</v>
      </c>
      <c r="AK92" s="87">
        <v>14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16.5" customHeight="1" x14ac:dyDescent="0.25">
      <c r="A93" s="63" t="s">
        <v>196</v>
      </c>
      <c r="B93" s="63" t="s">
        <v>197</v>
      </c>
      <c r="C93" s="36">
        <v>4301136039</v>
      </c>
      <c r="D93" s="392">
        <v>4607111035370</v>
      </c>
      <c r="E93" s="392"/>
      <c r="F93" s="62">
        <v>0.14000000000000001</v>
      </c>
      <c r="G93" s="37">
        <v>22</v>
      </c>
      <c r="H93" s="62">
        <v>3.08</v>
      </c>
      <c r="I93" s="62">
        <v>3.464</v>
      </c>
      <c r="J93" s="37">
        <v>84</v>
      </c>
      <c r="K93" s="37" t="s">
        <v>87</v>
      </c>
      <c r="L93" s="37" t="s">
        <v>97</v>
      </c>
      <c r="M93" s="38" t="s">
        <v>86</v>
      </c>
      <c r="N93" s="38"/>
      <c r="O93" s="37">
        <v>180</v>
      </c>
      <c r="P93" s="43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94"/>
      <c r="R93" s="394"/>
      <c r="S93" s="394"/>
      <c r="T93" s="395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198</v>
      </c>
      <c r="AG93" s="81"/>
      <c r="AJ93" s="87" t="s">
        <v>98</v>
      </c>
      <c r="AK93" s="87">
        <v>12</v>
      </c>
      <c r="BB93" s="158" t="s">
        <v>95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6" t="s">
        <v>40</v>
      </c>
      <c r="Q94" s="397"/>
      <c r="R94" s="397"/>
      <c r="S94" s="397"/>
      <c r="T94" s="397"/>
      <c r="U94" s="397"/>
      <c r="V94" s="398"/>
      <c r="W94" s="42" t="s">
        <v>39</v>
      </c>
      <c r="X94" s="43">
        <f>IFERROR(SUM(X91:X93),"0")</f>
        <v>0</v>
      </c>
      <c r="Y94" s="43">
        <f>IFERROR(SUM(Y91:Y93),"0")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399"/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400"/>
      <c r="P95" s="396" t="s">
        <v>40</v>
      </c>
      <c r="Q95" s="397"/>
      <c r="R95" s="397"/>
      <c r="S95" s="397"/>
      <c r="T95" s="397"/>
      <c r="U95" s="397"/>
      <c r="V95" s="398"/>
      <c r="W95" s="42" t="s">
        <v>0</v>
      </c>
      <c r="X95" s="43">
        <f>IFERROR(SUMPRODUCT(X91:X93*H91:H93),"0")</f>
        <v>0</v>
      </c>
      <c r="Y95" s="43">
        <f>IFERROR(SUMPRODUCT(Y91:Y93*H91:H93),"0")</f>
        <v>0</v>
      </c>
      <c r="Z95" s="42"/>
      <c r="AA95" s="67"/>
      <c r="AB95" s="67"/>
      <c r="AC95" s="67"/>
    </row>
    <row r="96" spans="1:68" ht="16.5" customHeight="1" x14ac:dyDescent="0.25">
      <c r="A96" s="390" t="s">
        <v>199</v>
      </c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  <c r="Z96" s="390"/>
      <c r="AA96" s="65"/>
      <c r="AB96" s="65"/>
      <c r="AC96" s="82"/>
    </row>
    <row r="97" spans="1:68" ht="14.25" customHeight="1" x14ac:dyDescent="0.25">
      <c r="A97" s="391" t="s">
        <v>82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66"/>
      <c r="AB97" s="66"/>
      <c r="AC97" s="83"/>
    </row>
    <row r="98" spans="1:68" ht="27" customHeight="1" x14ac:dyDescent="0.25">
      <c r="A98" s="63" t="s">
        <v>200</v>
      </c>
      <c r="B98" s="63" t="s">
        <v>201</v>
      </c>
      <c r="C98" s="36">
        <v>4301070975</v>
      </c>
      <c r="D98" s="392">
        <v>4607111033970</v>
      </c>
      <c r="E98" s="392"/>
      <c r="F98" s="62">
        <v>0.43</v>
      </c>
      <c r="G98" s="37">
        <v>16</v>
      </c>
      <c r="H98" s="62">
        <v>6.88</v>
      </c>
      <c r="I98" s="62">
        <v>7.1996000000000002</v>
      </c>
      <c r="J98" s="37">
        <v>84</v>
      </c>
      <c r="K98" s="37" t="s">
        <v>87</v>
      </c>
      <c r="L98" s="37" t="s">
        <v>97</v>
      </c>
      <c r="M98" s="38" t="s">
        <v>86</v>
      </c>
      <c r="N98" s="38"/>
      <c r="O98" s="37">
        <v>180</v>
      </c>
      <c r="P98" s="4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94"/>
      <c r="R98" s="394"/>
      <c r="S98" s="394"/>
      <c r="T98" s="39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ref="Y98:Y105" si="12">IFERROR(IF(X98="","",X98),"")</f>
        <v>0</v>
      </c>
      <c r="Z98" s="41">
        <f t="shared" ref="Z98:Z105" si="13">IFERROR(IF(X98="","",X98*0.0155),"")</f>
        <v>0</v>
      </c>
      <c r="AA98" s="68" t="s">
        <v>46</v>
      </c>
      <c r="AB98" s="69" t="s">
        <v>46</v>
      </c>
      <c r="AC98" s="159" t="s">
        <v>154</v>
      </c>
      <c r="AG98" s="81"/>
      <c r="AJ98" s="87" t="s">
        <v>98</v>
      </c>
      <c r="AK98" s="87">
        <v>12</v>
      </c>
      <c r="BB98" s="160" t="s">
        <v>70</v>
      </c>
      <c r="BM98" s="81">
        <f t="shared" ref="BM98:BM105" si="14">IFERROR(X98*I98,"0")</f>
        <v>0</v>
      </c>
      <c r="BN98" s="81">
        <f t="shared" ref="BN98:BN105" si="15">IFERROR(Y98*I98,"0")</f>
        <v>0</v>
      </c>
      <c r="BO98" s="81">
        <f t="shared" ref="BO98:BO105" si="16">IFERROR(X98/J98,"0")</f>
        <v>0</v>
      </c>
      <c r="BP98" s="81">
        <f t="shared" ref="BP98:BP105" si="17">IFERROR(Y98/J98,"0")</f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4301071051</v>
      </c>
      <c r="D99" s="392">
        <v>4607111039262</v>
      </c>
      <c r="E99" s="392"/>
      <c r="F99" s="62">
        <v>0.4</v>
      </c>
      <c r="G99" s="37">
        <v>16</v>
      </c>
      <c r="H99" s="62">
        <v>6.4</v>
      </c>
      <c r="I99" s="62">
        <v>6.7195999999999998</v>
      </c>
      <c r="J99" s="37">
        <v>84</v>
      </c>
      <c r="K99" s="37" t="s">
        <v>87</v>
      </c>
      <c r="L99" s="37" t="s">
        <v>97</v>
      </c>
      <c r="M99" s="38" t="s">
        <v>86</v>
      </c>
      <c r="N99" s="38"/>
      <c r="O99" s="37">
        <v>180</v>
      </c>
      <c r="P99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94"/>
      <c r="R99" s="394"/>
      <c r="S99" s="394"/>
      <c r="T99" s="39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154</v>
      </c>
      <c r="AG99" s="81"/>
      <c r="AJ99" s="87" t="s">
        <v>98</v>
      </c>
      <c r="AK99" s="87">
        <v>12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4301070976</v>
      </c>
      <c r="D100" s="392">
        <v>4607111034144</v>
      </c>
      <c r="E100" s="392"/>
      <c r="F100" s="62">
        <v>0.9</v>
      </c>
      <c r="G100" s="37">
        <v>8</v>
      </c>
      <c r="H100" s="62">
        <v>7.2</v>
      </c>
      <c r="I100" s="62">
        <v>7.4859999999999998</v>
      </c>
      <c r="J100" s="37">
        <v>84</v>
      </c>
      <c r="K100" s="37" t="s">
        <v>87</v>
      </c>
      <c r="L100" s="37" t="s">
        <v>103</v>
      </c>
      <c r="M100" s="38" t="s">
        <v>86</v>
      </c>
      <c r="N100" s="38"/>
      <c r="O100" s="37">
        <v>180</v>
      </c>
      <c r="P100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94"/>
      <c r="R100" s="394"/>
      <c r="S100" s="394"/>
      <c r="T100" s="39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154</v>
      </c>
      <c r="AG100" s="81"/>
      <c r="AJ100" s="87" t="s">
        <v>104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4301071038</v>
      </c>
      <c r="D101" s="392">
        <v>4607111039248</v>
      </c>
      <c r="E101" s="392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103</v>
      </c>
      <c r="M101" s="38" t="s">
        <v>86</v>
      </c>
      <c r="N101" s="38"/>
      <c r="O101" s="37">
        <v>180</v>
      </c>
      <c r="P101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94"/>
      <c r="R101" s="394"/>
      <c r="S101" s="394"/>
      <c r="T101" s="39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154</v>
      </c>
      <c r="AG101" s="81"/>
      <c r="AJ101" s="87" t="s">
        <v>104</v>
      </c>
      <c r="AK101" s="87">
        <v>84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4301070973</v>
      </c>
      <c r="D102" s="392">
        <v>4607111033987</v>
      </c>
      <c r="E102" s="392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4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94"/>
      <c r="R102" s="394"/>
      <c r="S102" s="394"/>
      <c r="T102" s="39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98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4301071049</v>
      </c>
      <c r="D103" s="392">
        <v>4607111039293</v>
      </c>
      <c r="E103" s="392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103</v>
      </c>
      <c r="M103" s="38" t="s">
        <v>86</v>
      </c>
      <c r="N103" s="38"/>
      <c r="O103" s="37">
        <v>180</v>
      </c>
      <c r="P103" s="44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94"/>
      <c r="R103" s="394"/>
      <c r="S103" s="394"/>
      <c r="T103" s="39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213</v>
      </c>
      <c r="AG103" s="81"/>
      <c r="AJ103" s="87" t="s">
        <v>104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4301070974</v>
      </c>
      <c r="D104" s="392">
        <v>4607111034151</v>
      </c>
      <c r="E104" s="392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94"/>
      <c r="R104" s="394"/>
      <c r="S104" s="394"/>
      <c r="T104" s="39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210</v>
      </c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4301071039</v>
      </c>
      <c r="D105" s="392">
        <v>4607111039279</v>
      </c>
      <c r="E105" s="392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103</v>
      </c>
      <c r="M105" s="38" t="s">
        <v>86</v>
      </c>
      <c r="N105" s="38"/>
      <c r="O105" s="37">
        <v>180</v>
      </c>
      <c r="P105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94"/>
      <c r="R105" s="394"/>
      <c r="S105" s="394"/>
      <c r="T105" s="39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154</v>
      </c>
      <c r="AG105" s="81"/>
      <c r="AJ105" s="87" t="s">
        <v>104</v>
      </c>
      <c r="AK105" s="87">
        <v>84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6" t="s">
        <v>40</v>
      </c>
      <c r="Q106" s="397"/>
      <c r="R106" s="397"/>
      <c r="S106" s="397"/>
      <c r="T106" s="397"/>
      <c r="U106" s="397"/>
      <c r="V106" s="398"/>
      <c r="W106" s="42" t="s">
        <v>39</v>
      </c>
      <c r="X106" s="43">
        <f>IFERROR(SUM(X98:X105),"0")</f>
        <v>0</v>
      </c>
      <c r="Y106" s="43">
        <f>IFERROR(SUM(Y98:Y105),"0")</f>
        <v>0</v>
      </c>
      <c r="Z106" s="43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6" t="s">
        <v>40</v>
      </c>
      <c r="Q107" s="397"/>
      <c r="R107" s="397"/>
      <c r="S107" s="397"/>
      <c r="T107" s="397"/>
      <c r="U107" s="397"/>
      <c r="V107" s="398"/>
      <c r="W107" s="42" t="s">
        <v>0</v>
      </c>
      <c r="X107" s="43">
        <f>IFERROR(SUMPRODUCT(X98:X105*H98:H105),"0")</f>
        <v>0</v>
      </c>
      <c r="Y107" s="43">
        <f>IFERROR(SUMPRODUCT(Y98:Y105*H98:H105),"0")</f>
        <v>0</v>
      </c>
      <c r="Z107" s="42"/>
      <c r="AA107" s="67"/>
      <c r="AB107" s="67"/>
      <c r="AC107" s="67"/>
    </row>
    <row r="108" spans="1:68" ht="16.5" customHeight="1" x14ac:dyDescent="0.25">
      <c r="A108" s="390" t="s">
        <v>218</v>
      </c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  <c r="X108" s="390"/>
      <c r="Y108" s="390"/>
      <c r="Z108" s="390"/>
      <c r="AA108" s="65"/>
      <c r="AB108" s="65"/>
      <c r="AC108" s="82"/>
    </row>
    <row r="109" spans="1:68" ht="14.25" customHeight="1" x14ac:dyDescent="0.25">
      <c r="A109" s="391" t="s">
        <v>159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  <c r="X109" s="391"/>
      <c r="Y109" s="391"/>
      <c r="Z109" s="391"/>
      <c r="AA109" s="66"/>
      <c r="AB109" s="66"/>
      <c r="AC109" s="83"/>
    </row>
    <row r="110" spans="1:68" ht="27" customHeight="1" x14ac:dyDescent="0.25">
      <c r="A110" s="63" t="s">
        <v>219</v>
      </c>
      <c r="B110" s="63" t="s">
        <v>220</v>
      </c>
      <c r="C110" s="36">
        <v>4301135289</v>
      </c>
      <c r="D110" s="392">
        <v>4607111034014</v>
      </c>
      <c r="E110" s="39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96</v>
      </c>
      <c r="L110" s="37" t="s">
        <v>103</v>
      </c>
      <c r="M110" s="38" t="s">
        <v>86</v>
      </c>
      <c r="N110" s="38"/>
      <c r="O110" s="37">
        <v>180</v>
      </c>
      <c r="P110" s="44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94"/>
      <c r="R110" s="394"/>
      <c r="S110" s="394"/>
      <c r="T110" s="39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221</v>
      </c>
      <c r="AG110" s="81"/>
      <c r="AJ110" s="87" t="s">
        <v>104</v>
      </c>
      <c r="AK110" s="87">
        <v>70</v>
      </c>
      <c r="BB110" s="17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222</v>
      </c>
      <c r="B111" s="63" t="s">
        <v>223</v>
      </c>
      <c r="C111" s="36">
        <v>4301135299</v>
      </c>
      <c r="D111" s="392">
        <v>4607111033994</v>
      </c>
      <c r="E111" s="392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103</v>
      </c>
      <c r="M111" s="38" t="s">
        <v>86</v>
      </c>
      <c r="N111" s="38"/>
      <c r="O111" s="37">
        <v>180</v>
      </c>
      <c r="P111" s="4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94"/>
      <c r="R111" s="394"/>
      <c r="S111" s="394"/>
      <c r="T111" s="395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181</v>
      </c>
      <c r="AG111" s="81"/>
      <c r="AJ111" s="87" t="s">
        <v>104</v>
      </c>
      <c r="AK111" s="87">
        <v>70</v>
      </c>
      <c r="BB111" s="17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40</v>
      </c>
      <c r="Q112" s="397"/>
      <c r="R112" s="397"/>
      <c r="S112" s="397"/>
      <c r="T112" s="397"/>
      <c r="U112" s="397"/>
      <c r="V112" s="39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99"/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400"/>
      <c r="P113" s="396" t="s">
        <v>40</v>
      </c>
      <c r="Q113" s="397"/>
      <c r="R113" s="397"/>
      <c r="S113" s="397"/>
      <c r="T113" s="397"/>
      <c r="U113" s="397"/>
      <c r="V113" s="39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90" t="s">
        <v>224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65"/>
      <c r="AB114" s="65"/>
      <c r="AC114" s="82"/>
    </row>
    <row r="115" spans="1:68" ht="14.25" customHeight="1" x14ac:dyDescent="0.25">
      <c r="A115" s="391" t="s">
        <v>159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66"/>
      <c r="AB115" s="66"/>
      <c r="AC115" s="83"/>
    </row>
    <row r="116" spans="1:68" ht="27" customHeight="1" x14ac:dyDescent="0.25">
      <c r="A116" s="63" t="s">
        <v>225</v>
      </c>
      <c r="B116" s="63" t="s">
        <v>226</v>
      </c>
      <c r="C116" s="36">
        <v>4301135311</v>
      </c>
      <c r="D116" s="392">
        <v>4607111039095</v>
      </c>
      <c r="E116" s="392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96</v>
      </c>
      <c r="L116" s="37" t="s">
        <v>97</v>
      </c>
      <c r="M116" s="38" t="s">
        <v>86</v>
      </c>
      <c r="N116" s="38"/>
      <c r="O116" s="37">
        <v>180</v>
      </c>
      <c r="P116" s="44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94"/>
      <c r="R116" s="394"/>
      <c r="S116" s="394"/>
      <c r="T116" s="39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98</v>
      </c>
      <c r="AK116" s="87">
        <v>14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228</v>
      </c>
      <c r="B117" s="63" t="s">
        <v>229</v>
      </c>
      <c r="C117" s="36">
        <v>4301135282</v>
      </c>
      <c r="D117" s="392">
        <v>4607111034199</v>
      </c>
      <c r="E117" s="392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96</v>
      </c>
      <c r="L117" s="37" t="s">
        <v>103</v>
      </c>
      <c r="M117" s="38" t="s">
        <v>86</v>
      </c>
      <c r="N117" s="38"/>
      <c r="O117" s="37">
        <v>180</v>
      </c>
      <c r="P117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94"/>
      <c r="R117" s="394"/>
      <c r="S117" s="394"/>
      <c r="T117" s="395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104</v>
      </c>
      <c r="AK117" s="87">
        <v>70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0"/>
      <c r="P118" s="396" t="s">
        <v>40</v>
      </c>
      <c r="Q118" s="397"/>
      <c r="R118" s="397"/>
      <c r="S118" s="397"/>
      <c r="T118" s="397"/>
      <c r="U118" s="397"/>
      <c r="V118" s="398"/>
      <c r="W118" s="42" t="s">
        <v>39</v>
      </c>
      <c r="X118" s="43">
        <f>IFERROR(SUM(X116:X117),"0")</f>
        <v>0</v>
      </c>
      <c r="Y118" s="43">
        <f>IFERROR(SUM(Y116:Y117),"0")</f>
        <v>0</v>
      </c>
      <c r="Z118" s="43">
        <f>IFERROR(IF(Z116="",0,Z116),"0")+IFERROR(IF(Z117="",0,Z117),"0")</f>
        <v>0</v>
      </c>
      <c r="AA118" s="67"/>
      <c r="AB118" s="67"/>
      <c r="AC118" s="67"/>
    </row>
    <row r="119" spans="1:68" x14ac:dyDescent="0.2">
      <c r="A119" s="39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00"/>
      <c r="P119" s="396" t="s">
        <v>40</v>
      </c>
      <c r="Q119" s="397"/>
      <c r="R119" s="397"/>
      <c r="S119" s="397"/>
      <c r="T119" s="397"/>
      <c r="U119" s="397"/>
      <c r="V119" s="398"/>
      <c r="W119" s="42" t="s">
        <v>0</v>
      </c>
      <c r="X119" s="43">
        <f>IFERROR(SUMPRODUCT(X116:X117*H116:H117),"0")</f>
        <v>0</v>
      </c>
      <c r="Y119" s="43">
        <f>IFERROR(SUMPRODUCT(Y116:Y117*H116:H117),"0")</f>
        <v>0</v>
      </c>
      <c r="Z119" s="42"/>
      <c r="AA119" s="67"/>
      <c r="AB119" s="67"/>
      <c r="AC119" s="67"/>
    </row>
    <row r="120" spans="1:68" ht="16.5" customHeight="1" x14ac:dyDescent="0.25">
      <c r="A120" s="390" t="s">
        <v>231</v>
      </c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  <c r="X120" s="390"/>
      <c r="Y120" s="390"/>
      <c r="Z120" s="390"/>
      <c r="AA120" s="65"/>
      <c r="AB120" s="65"/>
      <c r="AC120" s="82"/>
    </row>
    <row r="121" spans="1:68" ht="14.25" customHeight="1" x14ac:dyDescent="0.25">
      <c r="A121" s="391" t="s">
        <v>159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66"/>
      <c r="AB121" s="66"/>
      <c r="AC121" s="83"/>
    </row>
    <row r="122" spans="1:68" ht="27" customHeight="1" x14ac:dyDescent="0.25">
      <c r="A122" s="63" t="s">
        <v>232</v>
      </c>
      <c r="B122" s="63" t="s">
        <v>233</v>
      </c>
      <c r="C122" s="36">
        <v>4301135178</v>
      </c>
      <c r="D122" s="392">
        <v>4607111034816</v>
      </c>
      <c r="E122" s="392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4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94"/>
      <c r="R122" s="394"/>
      <c r="S122" s="394"/>
      <c r="T122" s="39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230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4301135275</v>
      </c>
      <c r="D123" s="392">
        <v>4607111034380</v>
      </c>
      <c r="E123" s="392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94"/>
      <c r="R123" s="394"/>
      <c r="S123" s="394"/>
      <c r="T123" s="39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236</v>
      </c>
      <c r="AG123" s="81"/>
      <c r="AJ123" s="87" t="s">
        <v>98</v>
      </c>
      <c r="AK123" s="87">
        <v>14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237</v>
      </c>
      <c r="B124" s="63" t="s">
        <v>238</v>
      </c>
      <c r="C124" s="36">
        <v>4301135277</v>
      </c>
      <c r="D124" s="392">
        <v>4607111034397</v>
      </c>
      <c r="E124" s="392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4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94"/>
      <c r="R124" s="394"/>
      <c r="S124" s="394"/>
      <c r="T124" s="39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221</v>
      </c>
      <c r="AG124" s="81"/>
      <c r="AJ124" s="87" t="s">
        <v>98</v>
      </c>
      <c r="AK124" s="87">
        <v>14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0"/>
      <c r="P125" s="396" t="s">
        <v>40</v>
      </c>
      <c r="Q125" s="397"/>
      <c r="R125" s="397"/>
      <c r="S125" s="397"/>
      <c r="T125" s="397"/>
      <c r="U125" s="397"/>
      <c r="V125" s="398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399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400"/>
      <c r="P126" s="396" t="s">
        <v>40</v>
      </c>
      <c r="Q126" s="397"/>
      <c r="R126" s="397"/>
      <c r="S126" s="397"/>
      <c r="T126" s="397"/>
      <c r="U126" s="397"/>
      <c r="V126" s="398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90" t="s">
        <v>239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  <c r="Z127" s="390"/>
      <c r="AA127" s="65"/>
      <c r="AB127" s="65"/>
      <c r="AC127" s="82"/>
    </row>
    <row r="128" spans="1:68" ht="14.25" customHeight="1" x14ac:dyDescent="0.25">
      <c r="A128" s="391" t="s">
        <v>159</v>
      </c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  <c r="X128" s="391"/>
      <c r="Y128" s="391"/>
      <c r="Z128" s="391"/>
      <c r="AA128" s="66"/>
      <c r="AB128" s="66"/>
      <c r="AC128" s="83"/>
    </row>
    <row r="129" spans="1:68" ht="27" customHeight="1" x14ac:dyDescent="0.25">
      <c r="A129" s="63" t="s">
        <v>240</v>
      </c>
      <c r="B129" s="63" t="s">
        <v>241</v>
      </c>
      <c r="C129" s="36">
        <v>4301135279</v>
      </c>
      <c r="D129" s="392">
        <v>4607111035806</v>
      </c>
      <c r="E129" s="39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5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94"/>
      <c r="R129" s="394"/>
      <c r="S129" s="394"/>
      <c r="T129" s="39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242</v>
      </c>
      <c r="AG129" s="81"/>
      <c r="AJ129" s="87" t="s">
        <v>98</v>
      </c>
      <c r="AK129" s="87">
        <v>14</v>
      </c>
      <c r="BB129" s="19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6" t="s">
        <v>40</v>
      </c>
      <c r="Q130" s="397"/>
      <c r="R130" s="397"/>
      <c r="S130" s="397"/>
      <c r="T130" s="397"/>
      <c r="U130" s="397"/>
      <c r="V130" s="398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400"/>
      <c r="P131" s="396" t="s">
        <v>40</v>
      </c>
      <c r="Q131" s="397"/>
      <c r="R131" s="397"/>
      <c r="S131" s="397"/>
      <c r="T131" s="397"/>
      <c r="U131" s="397"/>
      <c r="V131" s="398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0" t="s">
        <v>243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90"/>
      <c r="AA132" s="65"/>
      <c r="AB132" s="65"/>
      <c r="AC132" s="82"/>
    </row>
    <row r="133" spans="1:68" ht="14.25" customHeight="1" x14ac:dyDescent="0.25">
      <c r="A133" s="391" t="s">
        <v>244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91"/>
      <c r="AA133" s="66"/>
      <c r="AB133" s="66"/>
      <c r="AC133" s="83"/>
    </row>
    <row r="134" spans="1:68" ht="27" customHeight="1" x14ac:dyDescent="0.25">
      <c r="A134" s="63" t="s">
        <v>245</v>
      </c>
      <c r="B134" s="63" t="s">
        <v>246</v>
      </c>
      <c r="C134" s="36">
        <v>4301071054</v>
      </c>
      <c r="D134" s="392">
        <v>4607111035639</v>
      </c>
      <c r="E134" s="392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249</v>
      </c>
      <c r="L134" s="37" t="s">
        <v>97</v>
      </c>
      <c r="M134" s="38" t="s">
        <v>86</v>
      </c>
      <c r="N134" s="38"/>
      <c r="O134" s="37">
        <v>180</v>
      </c>
      <c r="P134" s="451" t="s">
        <v>247</v>
      </c>
      <c r="Q134" s="394"/>
      <c r="R134" s="394"/>
      <c r="S134" s="394"/>
      <c r="T134" s="39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248</v>
      </c>
      <c r="AG134" s="81"/>
      <c r="AJ134" s="87" t="s">
        <v>98</v>
      </c>
      <c r="AK134" s="87">
        <v>6</v>
      </c>
      <c r="BB134" s="192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250</v>
      </c>
      <c r="B135" s="63" t="s">
        <v>251</v>
      </c>
      <c r="C135" s="36">
        <v>4301135540</v>
      </c>
      <c r="D135" s="392">
        <v>4607111035646</v>
      </c>
      <c r="E135" s="392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249</v>
      </c>
      <c r="L135" s="37" t="s">
        <v>97</v>
      </c>
      <c r="M135" s="38" t="s">
        <v>86</v>
      </c>
      <c r="N135" s="38"/>
      <c r="O135" s="37">
        <v>180</v>
      </c>
      <c r="P135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94"/>
      <c r="R135" s="394"/>
      <c r="S135" s="394"/>
      <c r="T135" s="39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248</v>
      </c>
      <c r="AG135" s="81"/>
      <c r="AJ135" s="87" t="s">
        <v>98</v>
      </c>
      <c r="AK135" s="87">
        <v>6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40</v>
      </c>
      <c r="Q136" s="397"/>
      <c r="R136" s="397"/>
      <c r="S136" s="397"/>
      <c r="T136" s="397"/>
      <c r="U136" s="397"/>
      <c r="V136" s="39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00"/>
      <c r="P137" s="396" t="s">
        <v>40</v>
      </c>
      <c r="Q137" s="397"/>
      <c r="R137" s="397"/>
      <c r="S137" s="397"/>
      <c r="T137" s="397"/>
      <c r="U137" s="397"/>
      <c r="V137" s="39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0" t="s">
        <v>252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65"/>
      <c r="AB138" s="65"/>
      <c r="AC138" s="82"/>
    </row>
    <row r="139" spans="1:68" ht="14.25" customHeight="1" x14ac:dyDescent="0.25">
      <c r="A139" s="391" t="s">
        <v>159</v>
      </c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  <c r="AA139" s="66"/>
      <c r="AB139" s="66"/>
      <c r="AC139" s="83"/>
    </row>
    <row r="140" spans="1:68" ht="27" customHeight="1" x14ac:dyDescent="0.25">
      <c r="A140" s="63" t="s">
        <v>253</v>
      </c>
      <c r="B140" s="63" t="s">
        <v>254</v>
      </c>
      <c r="C140" s="36">
        <v>4301135281</v>
      </c>
      <c r="D140" s="392">
        <v>4607111036568</v>
      </c>
      <c r="E140" s="392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4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94"/>
      <c r="R140" s="394"/>
      <c r="S140" s="394"/>
      <c r="T140" s="39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255</v>
      </c>
      <c r="AG140" s="81"/>
      <c r="AJ140" s="87" t="s">
        <v>89</v>
      </c>
      <c r="AK140" s="87">
        <v>1</v>
      </c>
      <c r="BB140" s="196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40</v>
      </c>
      <c r="Q141" s="397"/>
      <c r="R141" s="397"/>
      <c r="S141" s="397"/>
      <c r="T141" s="397"/>
      <c r="U141" s="397"/>
      <c r="V141" s="39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99"/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  <c r="N142" s="399"/>
      <c r="O142" s="400"/>
      <c r="P142" s="396" t="s">
        <v>40</v>
      </c>
      <c r="Q142" s="397"/>
      <c r="R142" s="397"/>
      <c r="S142" s="397"/>
      <c r="T142" s="397"/>
      <c r="U142" s="397"/>
      <c r="V142" s="39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89" t="s">
        <v>256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54"/>
      <c r="AB143" s="54"/>
      <c r="AC143" s="54"/>
    </row>
    <row r="144" spans="1:68" ht="16.5" customHeight="1" x14ac:dyDescent="0.25">
      <c r="A144" s="390" t="s">
        <v>257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65"/>
      <c r="AB144" s="65"/>
      <c r="AC144" s="82"/>
    </row>
    <row r="145" spans="1:68" ht="14.25" customHeight="1" x14ac:dyDescent="0.25">
      <c r="A145" s="391" t="s">
        <v>159</v>
      </c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  <c r="X145" s="391"/>
      <c r="Y145" s="391"/>
      <c r="Z145" s="391"/>
      <c r="AA145" s="66"/>
      <c r="AB145" s="66"/>
      <c r="AC145" s="83"/>
    </row>
    <row r="146" spans="1:68" ht="27" customHeight="1" x14ac:dyDescent="0.25">
      <c r="A146" s="63" t="s">
        <v>258</v>
      </c>
      <c r="B146" s="63" t="s">
        <v>259</v>
      </c>
      <c r="C146" s="36">
        <v>4301135317</v>
      </c>
      <c r="D146" s="392">
        <v>4607111039057</v>
      </c>
      <c r="E146" s="392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155</v>
      </c>
      <c r="L146" s="37" t="s">
        <v>88</v>
      </c>
      <c r="M146" s="38" t="s">
        <v>86</v>
      </c>
      <c r="N146" s="38"/>
      <c r="O146" s="37">
        <v>180</v>
      </c>
      <c r="P146" s="454" t="s">
        <v>260</v>
      </c>
      <c r="Q146" s="394"/>
      <c r="R146" s="394"/>
      <c r="S146" s="394"/>
      <c r="T146" s="395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227</v>
      </c>
      <c r="AG146" s="81"/>
      <c r="AJ146" s="87" t="s">
        <v>89</v>
      </c>
      <c r="AK146" s="87">
        <v>1</v>
      </c>
      <c r="BB146" s="198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40</v>
      </c>
      <c r="Q147" s="397"/>
      <c r="R147" s="397"/>
      <c r="S147" s="397"/>
      <c r="T147" s="397"/>
      <c r="U147" s="397"/>
      <c r="V147" s="398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400"/>
      <c r="P148" s="396" t="s">
        <v>40</v>
      </c>
      <c r="Q148" s="397"/>
      <c r="R148" s="397"/>
      <c r="S148" s="397"/>
      <c r="T148" s="397"/>
      <c r="U148" s="397"/>
      <c r="V148" s="398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0" t="s">
        <v>261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65"/>
      <c r="AB149" s="65"/>
      <c r="AC149" s="82"/>
    </row>
    <row r="150" spans="1:68" ht="14.25" customHeight="1" x14ac:dyDescent="0.25">
      <c r="A150" s="391" t="s">
        <v>82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91"/>
      <c r="AA150" s="66"/>
      <c r="AB150" s="66"/>
      <c r="AC150" s="83"/>
    </row>
    <row r="151" spans="1:68" ht="16.5" customHeight="1" x14ac:dyDescent="0.25">
      <c r="A151" s="63" t="s">
        <v>262</v>
      </c>
      <c r="B151" s="63" t="s">
        <v>263</v>
      </c>
      <c r="C151" s="36">
        <v>4301071062</v>
      </c>
      <c r="D151" s="392">
        <v>4607111036384</v>
      </c>
      <c r="E151" s="392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180</v>
      </c>
      <c r="P151" s="455" t="s">
        <v>264</v>
      </c>
      <c r="Q151" s="394"/>
      <c r="R151" s="394"/>
      <c r="S151" s="394"/>
      <c r="T151" s="3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265</v>
      </c>
      <c r="AG151" s="81"/>
      <c r="AJ151" s="87" t="s">
        <v>89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4301071056</v>
      </c>
      <c r="D152" s="392">
        <v>4640242180250</v>
      </c>
      <c r="E152" s="392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56" t="s">
        <v>268</v>
      </c>
      <c r="Q152" s="394"/>
      <c r="R152" s="394"/>
      <c r="S152" s="394"/>
      <c r="T152" s="39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269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4301071050</v>
      </c>
      <c r="D153" s="392">
        <v>4607111036216</v>
      </c>
      <c r="E153" s="392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103</v>
      </c>
      <c r="M153" s="38" t="s">
        <v>86</v>
      </c>
      <c r="N153" s="38"/>
      <c r="O153" s="37">
        <v>180</v>
      </c>
      <c r="P153" s="457" t="s">
        <v>272</v>
      </c>
      <c r="Q153" s="394"/>
      <c r="R153" s="394"/>
      <c r="S153" s="394"/>
      <c r="T153" s="39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273</v>
      </c>
      <c r="AG153" s="81"/>
      <c r="AJ153" s="87" t="s">
        <v>104</v>
      </c>
      <c r="AK153" s="87">
        <v>144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4301071061</v>
      </c>
      <c r="D154" s="392">
        <v>4607111036278</v>
      </c>
      <c r="E154" s="392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58" t="s">
        <v>276</v>
      </c>
      <c r="Q154" s="394"/>
      <c r="R154" s="394"/>
      <c r="S154" s="394"/>
      <c r="T154" s="39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277</v>
      </c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6" t="s">
        <v>40</v>
      </c>
      <c r="Q155" s="397"/>
      <c r="R155" s="397"/>
      <c r="S155" s="397"/>
      <c r="T155" s="397"/>
      <c r="U155" s="397"/>
      <c r="V155" s="398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399"/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400"/>
      <c r="P156" s="396" t="s">
        <v>40</v>
      </c>
      <c r="Q156" s="397"/>
      <c r="R156" s="397"/>
      <c r="S156" s="397"/>
      <c r="T156" s="397"/>
      <c r="U156" s="397"/>
      <c r="V156" s="398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1" t="s">
        <v>278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66"/>
      <c r="AB157" s="66"/>
      <c r="AC157" s="83"/>
    </row>
    <row r="158" spans="1:68" ht="27" customHeight="1" x14ac:dyDescent="0.25">
      <c r="A158" s="63" t="s">
        <v>279</v>
      </c>
      <c r="B158" s="63" t="s">
        <v>280</v>
      </c>
      <c r="C158" s="36">
        <v>4301080153</v>
      </c>
      <c r="D158" s="392">
        <v>4607111036827</v>
      </c>
      <c r="E158" s="392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87</v>
      </c>
      <c r="L158" s="37" t="s">
        <v>88</v>
      </c>
      <c r="M158" s="38" t="s">
        <v>86</v>
      </c>
      <c r="N158" s="38"/>
      <c r="O158" s="37">
        <v>90</v>
      </c>
      <c r="P158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94"/>
      <c r="R158" s="394"/>
      <c r="S158" s="394"/>
      <c r="T158" s="395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281</v>
      </c>
      <c r="AG158" s="81"/>
      <c r="AJ158" s="87" t="s">
        <v>89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4301080154</v>
      </c>
      <c r="D159" s="392">
        <v>4607111036834</v>
      </c>
      <c r="E159" s="392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94"/>
      <c r="R159" s="394"/>
      <c r="S159" s="394"/>
      <c r="T159" s="395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281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6" t="s">
        <v>40</v>
      </c>
      <c r="Q160" s="397"/>
      <c r="R160" s="397"/>
      <c r="S160" s="397"/>
      <c r="T160" s="397"/>
      <c r="U160" s="397"/>
      <c r="V160" s="398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400"/>
      <c r="P161" s="396" t="s">
        <v>40</v>
      </c>
      <c r="Q161" s="397"/>
      <c r="R161" s="397"/>
      <c r="S161" s="397"/>
      <c r="T161" s="397"/>
      <c r="U161" s="397"/>
      <c r="V161" s="398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89" t="s">
        <v>284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54"/>
      <c r="AB162" s="54"/>
      <c r="AC162" s="54"/>
    </row>
    <row r="163" spans="1:68" ht="16.5" customHeight="1" x14ac:dyDescent="0.25">
      <c r="A163" s="390" t="s">
        <v>285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65"/>
      <c r="AB163" s="65"/>
      <c r="AC163" s="82"/>
    </row>
    <row r="164" spans="1:68" ht="14.25" customHeight="1" x14ac:dyDescent="0.25">
      <c r="A164" s="391" t="s">
        <v>91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66"/>
      <c r="AB164" s="66"/>
      <c r="AC164" s="83"/>
    </row>
    <row r="165" spans="1:68" ht="27" customHeight="1" x14ac:dyDescent="0.25">
      <c r="A165" s="63" t="s">
        <v>286</v>
      </c>
      <c r="B165" s="63" t="s">
        <v>287</v>
      </c>
      <c r="C165" s="36">
        <v>4301132097</v>
      </c>
      <c r="D165" s="392">
        <v>4607111035721</v>
      </c>
      <c r="E165" s="392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96</v>
      </c>
      <c r="L165" s="37" t="s">
        <v>103</v>
      </c>
      <c r="M165" s="38" t="s">
        <v>86</v>
      </c>
      <c r="N165" s="38"/>
      <c r="O165" s="37">
        <v>365</v>
      </c>
      <c r="P165" s="4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94"/>
      <c r="R165" s="394"/>
      <c r="S165" s="394"/>
      <c r="T165" s="395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104</v>
      </c>
      <c r="AK165" s="87">
        <v>70</v>
      </c>
      <c r="BB165" s="212" t="s">
        <v>95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4301132100</v>
      </c>
      <c r="D166" s="392">
        <v>4607111035691</v>
      </c>
      <c r="E166" s="392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103</v>
      </c>
      <c r="M166" s="38" t="s">
        <v>86</v>
      </c>
      <c r="N166" s="38"/>
      <c r="O166" s="37">
        <v>365</v>
      </c>
      <c r="P166" s="4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94"/>
      <c r="R166" s="394"/>
      <c r="S166" s="394"/>
      <c r="T166" s="39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104</v>
      </c>
      <c r="AK166" s="87">
        <v>70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4301132079</v>
      </c>
      <c r="D167" s="392">
        <v>4607111038487</v>
      </c>
      <c r="E167" s="392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96</v>
      </c>
      <c r="L167" s="37" t="s">
        <v>97</v>
      </c>
      <c r="M167" s="38" t="s">
        <v>86</v>
      </c>
      <c r="N167" s="38"/>
      <c r="O167" s="37">
        <v>180</v>
      </c>
      <c r="P167" s="4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94"/>
      <c r="R167" s="394"/>
      <c r="S167" s="394"/>
      <c r="T167" s="39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294</v>
      </c>
      <c r="AG167" s="81"/>
      <c r="AJ167" s="87" t="s">
        <v>98</v>
      </c>
      <c r="AK167" s="87">
        <v>14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00"/>
      <c r="P168" s="396" t="s">
        <v>40</v>
      </c>
      <c r="Q168" s="397"/>
      <c r="R168" s="397"/>
      <c r="S168" s="397"/>
      <c r="T168" s="397"/>
      <c r="U168" s="397"/>
      <c r="V168" s="398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400"/>
      <c r="P169" s="396" t="s">
        <v>40</v>
      </c>
      <c r="Q169" s="397"/>
      <c r="R169" s="397"/>
      <c r="S169" s="397"/>
      <c r="T169" s="397"/>
      <c r="U169" s="397"/>
      <c r="V169" s="398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1" t="s">
        <v>295</v>
      </c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  <c r="X170" s="391"/>
      <c r="Y170" s="391"/>
      <c r="Z170" s="391"/>
      <c r="AA170" s="66"/>
      <c r="AB170" s="66"/>
      <c r="AC170" s="83"/>
    </row>
    <row r="171" spans="1:68" ht="27" customHeight="1" x14ac:dyDescent="0.25">
      <c r="A171" s="63" t="s">
        <v>296</v>
      </c>
      <c r="B171" s="63" t="s">
        <v>297</v>
      </c>
      <c r="C171" s="36">
        <v>4301051855</v>
      </c>
      <c r="D171" s="392">
        <v>4680115885875</v>
      </c>
      <c r="E171" s="392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302</v>
      </c>
      <c r="L171" s="37" t="s">
        <v>88</v>
      </c>
      <c r="M171" s="38" t="s">
        <v>301</v>
      </c>
      <c r="N171" s="38"/>
      <c r="O171" s="37">
        <v>365</v>
      </c>
      <c r="P171" s="464" t="s">
        <v>298</v>
      </c>
      <c r="Q171" s="394"/>
      <c r="R171" s="394"/>
      <c r="S171" s="394"/>
      <c r="T171" s="39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299</v>
      </c>
      <c r="AG171" s="81"/>
      <c r="AJ171" s="87" t="s">
        <v>89</v>
      </c>
      <c r="AK171" s="87">
        <v>1</v>
      </c>
      <c r="BB171" s="218" t="s">
        <v>300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40</v>
      </c>
      <c r="Q172" s="397"/>
      <c r="R172" s="397"/>
      <c r="S172" s="397"/>
      <c r="T172" s="397"/>
      <c r="U172" s="397"/>
      <c r="V172" s="398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99"/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400"/>
      <c r="P173" s="396" t="s">
        <v>40</v>
      </c>
      <c r="Q173" s="397"/>
      <c r="R173" s="397"/>
      <c r="S173" s="397"/>
      <c r="T173" s="397"/>
      <c r="U173" s="397"/>
      <c r="V173" s="398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390" t="s">
        <v>303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65"/>
      <c r="AB174" s="65"/>
      <c r="AC174" s="82"/>
    </row>
    <row r="175" spans="1:68" ht="14.25" customHeight="1" x14ac:dyDescent="0.25">
      <c r="A175" s="391" t="s">
        <v>295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66"/>
      <c r="AB175" s="66"/>
      <c r="AC175" s="83"/>
    </row>
    <row r="176" spans="1:68" ht="27" customHeight="1" x14ac:dyDescent="0.25">
      <c r="A176" s="63" t="s">
        <v>304</v>
      </c>
      <c r="B176" s="63" t="s">
        <v>305</v>
      </c>
      <c r="C176" s="36">
        <v>4301051319</v>
      </c>
      <c r="D176" s="392">
        <v>4680115881204</v>
      </c>
      <c r="E176" s="392"/>
      <c r="F176" s="62">
        <v>0.33</v>
      </c>
      <c r="G176" s="37">
        <v>6</v>
      </c>
      <c r="H176" s="62">
        <v>1.98</v>
      </c>
      <c r="I176" s="62">
        <v>2.246</v>
      </c>
      <c r="J176" s="37">
        <v>156</v>
      </c>
      <c r="K176" s="37" t="s">
        <v>87</v>
      </c>
      <c r="L176" s="37" t="s">
        <v>88</v>
      </c>
      <c r="M176" s="38" t="s">
        <v>301</v>
      </c>
      <c r="N176" s="38"/>
      <c r="O176" s="37">
        <v>365</v>
      </c>
      <c r="P176" s="4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94"/>
      <c r="R176" s="394"/>
      <c r="S176" s="394"/>
      <c r="T176" s="39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IFERROR(IF(X176="","",X176*0.00753),"")</f>
        <v>0</v>
      </c>
      <c r="AA176" s="68" t="s">
        <v>46</v>
      </c>
      <c r="AB176" s="69" t="s">
        <v>46</v>
      </c>
      <c r="AC176" s="219" t="s">
        <v>306</v>
      </c>
      <c r="AG176" s="81"/>
      <c r="AJ176" s="87" t="s">
        <v>89</v>
      </c>
      <c r="AK176" s="87">
        <v>1</v>
      </c>
      <c r="BB176" s="220" t="s">
        <v>300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99"/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400"/>
      <c r="P177" s="396" t="s">
        <v>40</v>
      </c>
      <c r="Q177" s="397"/>
      <c r="R177" s="397"/>
      <c r="S177" s="397"/>
      <c r="T177" s="397"/>
      <c r="U177" s="397"/>
      <c r="V177" s="398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400"/>
      <c r="P178" s="396" t="s">
        <v>40</v>
      </c>
      <c r="Q178" s="397"/>
      <c r="R178" s="397"/>
      <c r="S178" s="397"/>
      <c r="T178" s="397"/>
      <c r="U178" s="397"/>
      <c r="V178" s="398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89" t="s">
        <v>307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54"/>
      <c r="AB179" s="54"/>
      <c r="AC179" s="54"/>
    </row>
    <row r="180" spans="1:68" ht="16.5" customHeight="1" x14ac:dyDescent="0.25">
      <c r="A180" s="390" t="s">
        <v>308</v>
      </c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  <c r="X180" s="390"/>
      <c r="Y180" s="390"/>
      <c r="Z180" s="390"/>
      <c r="AA180" s="65"/>
      <c r="AB180" s="65"/>
      <c r="AC180" s="82"/>
    </row>
    <row r="181" spans="1:68" ht="14.25" customHeight="1" x14ac:dyDescent="0.25">
      <c r="A181" s="391" t="s">
        <v>159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66"/>
      <c r="AB181" s="66"/>
      <c r="AC181" s="83"/>
    </row>
    <row r="182" spans="1:68" ht="27" customHeight="1" x14ac:dyDescent="0.25">
      <c r="A182" s="63" t="s">
        <v>309</v>
      </c>
      <c r="B182" s="63" t="s">
        <v>310</v>
      </c>
      <c r="C182" s="36">
        <v>4301135719</v>
      </c>
      <c r="D182" s="392">
        <v>4620207490235</v>
      </c>
      <c r="E182" s="392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66" t="s">
        <v>311</v>
      </c>
      <c r="Q182" s="394"/>
      <c r="R182" s="394"/>
      <c r="S182" s="394"/>
      <c r="T182" s="39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313</v>
      </c>
      <c r="AC182" s="221" t="s">
        <v>312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00"/>
      <c r="P183" s="396" t="s">
        <v>40</v>
      </c>
      <c r="Q183" s="397"/>
      <c r="R183" s="397"/>
      <c r="S183" s="397"/>
      <c r="T183" s="397"/>
      <c r="U183" s="397"/>
      <c r="V183" s="398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99"/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400"/>
      <c r="P184" s="396" t="s">
        <v>40</v>
      </c>
      <c r="Q184" s="397"/>
      <c r="R184" s="397"/>
      <c r="S184" s="397"/>
      <c r="T184" s="397"/>
      <c r="U184" s="397"/>
      <c r="V184" s="398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6.5" customHeight="1" x14ac:dyDescent="0.25">
      <c r="A185" s="390" t="s">
        <v>314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65"/>
      <c r="AB185" s="65"/>
      <c r="AC185" s="82"/>
    </row>
    <row r="186" spans="1:68" ht="14.25" customHeight="1" x14ac:dyDescent="0.25">
      <c r="A186" s="391" t="s">
        <v>82</v>
      </c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  <c r="X186" s="391"/>
      <c r="Y186" s="391"/>
      <c r="Z186" s="391"/>
      <c r="AA186" s="66"/>
      <c r="AB186" s="66"/>
      <c r="AC186" s="83"/>
    </row>
    <row r="187" spans="1:68" ht="16.5" customHeight="1" x14ac:dyDescent="0.25">
      <c r="A187" s="63" t="s">
        <v>315</v>
      </c>
      <c r="B187" s="63" t="s">
        <v>316</v>
      </c>
      <c r="C187" s="36">
        <v>4301070948</v>
      </c>
      <c r="D187" s="392">
        <v>4607111037022</v>
      </c>
      <c r="E187" s="39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97</v>
      </c>
      <c r="M187" s="38" t="s">
        <v>86</v>
      </c>
      <c r="N187" s="38"/>
      <c r="O187" s="37">
        <v>180</v>
      </c>
      <c r="P187" s="4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94"/>
      <c r="R187" s="394"/>
      <c r="S187" s="394"/>
      <c r="T187" s="3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98</v>
      </c>
      <c r="AK187" s="87">
        <v>12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4301070990</v>
      </c>
      <c r="D188" s="392">
        <v>4607111038494</v>
      </c>
      <c r="E188" s="39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88</v>
      </c>
      <c r="M188" s="38" t="s">
        <v>86</v>
      </c>
      <c r="N188" s="38"/>
      <c r="O188" s="37">
        <v>180</v>
      </c>
      <c r="P188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94"/>
      <c r="R188" s="394"/>
      <c r="S188" s="394"/>
      <c r="T188" s="3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89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321</v>
      </c>
      <c r="B189" s="63" t="s">
        <v>322</v>
      </c>
      <c r="C189" s="36">
        <v>4301070966</v>
      </c>
      <c r="D189" s="392">
        <v>4607111038135</v>
      </c>
      <c r="E189" s="392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94"/>
      <c r="R189" s="394"/>
      <c r="S189" s="394"/>
      <c r="T189" s="39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323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99"/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400"/>
      <c r="P190" s="396" t="s">
        <v>40</v>
      </c>
      <c r="Q190" s="397"/>
      <c r="R190" s="397"/>
      <c r="S190" s="397"/>
      <c r="T190" s="397"/>
      <c r="U190" s="397"/>
      <c r="V190" s="398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99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0"/>
      <c r="P191" s="396" t="s">
        <v>40</v>
      </c>
      <c r="Q191" s="397"/>
      <c r="R191" s="397"/>
      <c r="S191" s="397"/>
      <c r="T191" s="397"/>
      <c r="U191" s="397"/>
      <c r="V191" s="398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0" t="s">
        <v>324</v>
      </c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  <c r="Z192" s="390"/>
      <c r="AA192" s="65"/>
      <c r="AB192" s="65"/>
      <c r="AC192" s="82"/>
    </row>
    <row r="193" spans="1:68" ht="14.25" customHeight="1" x14ac:dyDescent="0.25">
      <c r="A193" s="391" t="s">
        <v>82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66"/>
      <c r="AB193" s="66"/>
      <c r="AC193" s="83"/>
    </row>
    <row r="194" spans="1:68" ht="27" customHeight="1" x14ac:dyDescent="0.25">
      <c r="A194" s="63" t="s">
        <v>325</v>
      </c>
      <c r="B194" s="63" t="s">
        <v>326</v>
      </c>
      <c r="C194" s="36">
        <v>4301070996</v>
      </c>
      <c r="D194" s="392">
        <v>4607111038654</v>
      </c>
      <c r="E194" s="392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94"/>
      <c r="R194" s="394"/>
      <c r="S194" s="394"/>
      <c r="T194" s="39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89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4301070997</v>
      </c>
      <c r="D195" s="392">
        <v>4607111038586</v>
      </c>
      <c r="E195" s="392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94"/>
      <c r="R195" s="394"/>
      <c r="S195" s="394"/>
      <c r="T195" s="39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327</v>
      </c>
      <c r="AG195" s="81"/>
      <c r="AJ195" s="87" t="s">
        <v>98</v>
      </c>
      <c r="AK195" s="87">
        <v>12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4301070962</v>
      </c>
      <c r="D196" s="392">
        <v>4607111038609</v>
      </c>
      <c r="E196" s="392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94"/>
      <c r="R196" s="394"/>
      <c r="S196" s="394"/>
      <c r="T196" s="39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332</v>
      </c>
      <c r="AG196" s="81"/>
      <c r="AJ196" s="87" t="s">
        <v>89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4301070963</v>
      </c>
      <c r="D197" s="392">
        <v>4607111038630</v>
      </c>
      <c r="E197" s="392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97</v>
      </c>
      <c r="M197" s="38" t="s">
        <v>86</v>
      </c>
      <c r="N197" s="38"/>
      <c r="O197" s="37">
        <v>180</v>
      </c>
      <c r="P197" s="4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94"/>
      <c r="R197" s="394"/>
      <c r="S197" s="394"/>
      <c r="T197" s="39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332</v>
      </c>
      <c r="AG197" s="81"/>
      <c r="AJ197" s="87" t="s">
        <v>98</v>
      </c>
      <c r="AK197" s="87">
        <v>12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4301070959</v>
      </c>
      <c r="D198" s="392">
        <v>4607111038616</v>
      </c>
      <c r="E198" s="392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94"/>
      <c r="R198" s="394"/>
      <c r="S198" s="394"/>
      <c r="T198" s="39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327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337</v>
      </c>
      <c r="B199" s="63" t="s">
        <v>338</v>
      </c>
      <c r="C199" s="36">
        <v>4301070960</v>
      </c>
      <c r="D199" s="392">
        <v>4607111038623</v>
      </c>
      <c r="E199" s="39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97</v>
      </c>
      <c r="M199" s="38" t="s">
        <v>86</v>
      </c>
      <c r="N199" s="38"/>
      <c r="O199" s="37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94"/>
      <c r="R199" s="394"/>
      <c r="S199" s="394"/>
      <c r="T199" s="395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327</v>
      </c>
      <c r="AG199" s="81"/>
      <c r="AJ199" s="87" t="s">
        <v>98</v>
      </c>
      <c r="AK199" s="87">
        <v>12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6" t="s">
        <v>40</v>
      </c>
      <c r="Q200" s="397"/>
      <c r="R200" s="397"/>
      <c r="S200" s="397"/>
      <c r="T200" s="397"/>
      <c r="U200" s="397"/>
      <c r="V200" s="398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00"/>
      <c r="P201" s="396" t="s">
        <v>40</v>
      </c>
      <c r="Q201" s="397"/>
      <c r="R201" s="397"/>
      <c r="S201" s="397"/>
      <c r="T201" s="397"/>
      <c r="U201" s="397"/>
      <c r="V201" s="398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0" t="s">
        <v>339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90"/>
      <c r="AA202" s="65"/>
      <c r="AB202" s="65"/>
      <c r="AC202" s="82"/>
    </row>
    <row r="203" spans="1:68" ht="14.25" customHeight="1" x14ac:dyDescent="0.25">
      <c r="A203" s="391" t="s">
        <v>82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91"/>
      <c r="AA203" s="66"/>
      <c r="AB203" s="66"/>
      <c r="AC203" s="83"/>
    </row>
    <row r="204" spans="1:68" ht="27" customHeight="1" x14ac:dyDescent="0.25">
      <c r="A204" s="63" t="s">
        <v>340</v>
      </c>
      <c r="B204" s="63" t="s">
        <v>341</v>
      </c>
      <c r="C204" s="36">
        <v>4301070915</v>
      </c>
      <c r="D204" s="392">
        <v>4607111035882</v>
      </c>
      <c r="E204" s="392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7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94"/>
      <c r="R204" s="394"/>
      <c r="S204" s="394"/>
      <c r="T204" s="39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89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4301070921</v>
      </c>
      <c r="D205" s="392">
        <v>4607111035905</v>
      </c>
      <c r="E205" s="392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94"/>
      <c r="R205" s="394"/>
      <c r="S205" s="394"/>
      <c r="T205" s="39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342</v>
      </c>
      <c r="AG205" s="81"/>
      <c r="AJ205" s="87" t="s">
        <v>98</v>
      </c>
      <c r="AK205" s="87">
        <v>12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4301070917</v>
      </c>
      <c r="D206" s="392">
        <v>4607111035912</v>
      </c>
      <c r="E206" s="392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94"/>
      <c r="R206" s="394"/>
      <c r="S206" s="394"/>
      <c r="T206" s="39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347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4301070920</v>
      </c>
      <c r="D207" s="392">
        <v>4607111035929</v>
      </c>
      <c r="E207" s="392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94"/>
      <c r="R207" s="394"/>
      <c r="S207" s="394"/>
      <c r="T207" s="39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347</v>
      </c>
      <c r="AG207" s="81"/>
      <c r="AJ207" s="87" t="s">
        <v>98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00"/>
      <c r="P208" s="396" t="s">
        <v>40</v>
      </c>
      <c r="Q208" s="397"/>
      <c r="R208" s="397"/>
      <c r="S208" s="397"/>
      <c r="T208" s="397"/>
      <c r="U208" s="397"/>
      <c r="V208" s="398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400"/>
      <c r="P209" s="396" t="s">
        <v>40</v>
      </c>
      <c r="Q209" s="397"/>
      <c r="R209" s="397"/>
      <c r="S209" s="397"/>
      <c r="T209" s="397"/>
      <c r="U209" s="397"/>
      <c r="V209" s="398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0" t="s">
        <v>350</v>
      </c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65"/>
      <c r="AB210" s="65"/>
      <c r="AC210" s="82"/>
    </row>
    <row r="211" spans="1:68" ht="14.25" customHeight="1" x14ac:dyDescent="0.25">
      <c r="A211" s="391" t="s">
        <v>295</v>
      </c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91"/>
      <c r="AA211" s="66"/>
      <c r="AB211" s="66"/>
      <c r="AC211" s="83"/>
    </row>
    <row r="212" spans="1:68" ht="27" customHeight="1" x14ac:dyDescent="0.25">
      <c r="A212" s="63" t="s">
        <v>351</v>
      </c>
      <c r="B212" s="63" t="s">
        <v>352</v>
      </c>
      <c r="C212" s="36">
        <v>4301051320</v>
      </c>
      <c r="D212" s="392">
        <v>4680115881334</v>
      </c>
      <c r="E212" s="392"/>
      <c r="F212" s="62">
        <v>0.33</v>
      </c>
      <c r="G212" s="37">
        <v>6</v>
      </c>
      <c r="H212" s="62">
        <v>1.98</v>
      </c>
      <c r="I212" s="62">
        <v>2.27</v>
      </c>
      <c r="J212" s="37">
        <v>156</v>
      </c>
      <c r="K212" s="37" t="s">
        <v>87</v>
      </c>
      <c r="L212" s="37" t="s">
        <v>88</v>
      </c>
      <c r="M212" s="38" t="s">
        <v>301</v>
      </c>
      <c r="N212" s="38"/>
      <c r="O212" s="37">
        <v>365</v>
      </c>
      <c r="P212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94"/>
      <c r="R212" s="394"/>
      <c r="S212" s="394"/>
      <c r="T212" s="39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IFERROR(IF(X212="","",X212*0.00753),"")</f>
        <v>0</v>
      </c>
      <c r="AA212" s="68" t="s">
        <v>46</v>
      </c>
      <c r="AB212" s="69" t="s">
        <v>46</v>
      </c>
      <c r="AC212" s="249" t="s">
        <v>353</v>
      </c>
      <c r="AG212" s="81"/>
      <c r="AJ212" s="87" t="s">
        <v>89</v>
      </c>
      <c r="AK212" s="87">
        <v>1</v>
      </c>
      <c r="BB212" s="250" t="s">
        <v>300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40</v>
      </c>
      <c r="Q213" s="397"/>
      <c r="R213" s="397"/>
      <c r="S213" s="397"/>
      <c r="T213" s="397"/>
      <c r="U213" s="397"/>
      <c r="V213" s="398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99"/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400"/>
      <c r="P214" s="396" t="s">
        <v>40</v>
      </c>
      <c r="Q214" s="397"/>
      <c r="R214" s="397"/>
      <c r="S214" s="397"/>
      <c r="T214" s="397"/>
      <c r="U214" s="397"/>
      <c r="V214" s="398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0" t="s">
        <v>354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65"/>
      <c r="AB215" s="65"/>
      <c r="AC215" s="82"/>
    </row>
    <row r="216" spans="1:68" ht="14.25" customHeight="1" x14ac:dyDescent="0.25">
      <c r="A216" s="391" t="s">
        <v>82</v>
      </c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  <c r="X216" s="391"/>
      <c r="Y216" s="391"/>
      <c r="Z216" s="391"/>
      <c r="AA216" s="66"/>
      <c r="AB216" s="66"/>
      <c r="AC216" s="83"/>
    </row>
    <row r="217" spans="1:68" ht="16.5" customHeight="1" x14ac:dyDescent="0.25">
      <c r="A217" s="63" t="s">
        <v>355</v>
      </c>
      <c r="B217" s="63" t="s">
        <v>356</v>
      </c>
      <c r="C217" s="36">
        <v>4301071063</v>
      </c>
      <c r="D217" s="392">
        <v>4607111039019</v>
      </c>
      <c r="E217" s="392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81" t="s">
        <v>357</v>
      </c>
      <c r="Q217" s="394"/>
      <c r="R217" s="394"/>
      <c r="S217" s="394"/>
      <c r="T217" s="3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358</v>
      </c>
      <c r="AG217" s="81"/>
      <c r="AJ217" s="87" t="s">
        <v>89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359</v>
      </c>
      <c r="B218" s="63" t="s">
        <v>360</v>
      </c>
      <c r="C218" s="36">
        <v>4301071000</v>
      </c>
      <c r="D218" s="392">
        <v>4607111038708</v>
      </c>
      <c r="E218" s="392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94"/>
      <c r="R218" s="394"/>
      <c r="S218" s="394"/>
      <c r="T218" s="39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358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99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0"/>
      <c r="P219" s="396" t="s">
        <v>40</v>
      </c>
      <c r="Q219" s="397"/>
      <c r="R219" s="397"/>
      <c r="S219" s="397"/>
      <c r="T219" s="397"/>
      <c r="U219" s="397"/>
      <c r="V219" s="398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400"/>
      <c r="P220" s="396" t="s">
        <v>40</v>
      </c>
      <c r="Q220" s="397"/>
      <c r="R220" s="397"/>
      <c r="S220" s="397"/>
      <c r="T220" s="397"/>
      <c r="U220" s="397"/>
      <c r="V220" s="398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89" t="s">
        <v>361</v>
      </c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54"/>
      <c r="AB221" s="54"/>
      <c r="AC221" s="54"/>
    </row>
    <row r="222" spans="1:68" ht="16.5" customHeight="1" x14ac:dyDescent="0.25">
      <c r="A222" s="390" t="s">
        <v>362</v>
      </c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  <c r="Z222" s="390"/>
      <c r="AA222" s="65"/>
      <c r="AB222" s="65"/>
      <c r="AC222" s="82"/>
    </row>
    <row r="223" spans="1:68" ht="14.25" customHeight="1" x14ac:dyDescent="0.25">
      <c r="A223" s="391" t="s">
        <v>82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66"/>
      <c r="AB223" s="66"/>
      <c r="AC223" s="83"/>
    </row>
    <row r="224" spans="1:68" ht="27" customHeight="1" x14ac:dyDescent="0.25">
      <c r="A224" s="63" t="s">
        <v>363</v>
      </c>
      <c r="B224" s="63" t="s">
        <v>364</v>
      </c>
      <c r="C224" s="36">
        <v>4301071036</v>
      </c>
      <c r="D224" s="392">
        <v>4607111036162</v>
      </c>
      <c r="E224" s="392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83" t="s">
        <v>365</v>
      </c>
      <c r="Q224" s="394"/>
      <c r="R224" s="394"/>
      <c r="S224" s="394"/>
      <c r="T224" s="39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366</v>
      </c>
      <c r="AG224" s="81"/>
      <c r="AJ224" s="87" t="s">
        <v>89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400"/>
      <c r="P225" s="396" t="s">
        <v>40</v>
      </c>
      <c r="Q225" s="397"/>
      <c r="R225" s="397"/>
      <c r="S225" s="397"/>
      <c r="T225" s="397"/>
      <c r="U225" s="397"/>
      <c r="V225" s="398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400"/>
      <c r="P226" s="396" t="s">
        <v>40</v>
      </c>
      <c r="Q226" s="397"/>
      <c r="R226" s="397"/>
      <c r="S226" s="397"/>
      <c r="T226" s="397"/>
      <c r="U226" s="397"/>
      <c r="V226" s="398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89" t="s">
        <v>367</v>
      </c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54"/>
      <c r="AB227" s="54"/>
      <c r="AC227" s="54"/>
    </row>
    <row r="228" spans="1:68" ht="16.5" customHeight="1" x14ac:dyDescent="0.25">
      <c r="A228" s="390" t="s">
        <v>368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65"/>
      <c r="AB228" s="65"/>
      <c r="AC228" s="82"/>
    </row>
    <row r="229" spans="1:68" ht="14.25" customHeight="1" x14ac:dyDescent="0.25">
      <c r="A229" s="391" t="s">
        <v>82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66"/>
      <c r="AB229" s="66"/>
      <c r="AC229" s="83"/>
    </row>
    <row r="230" spans="1:68" ht="27" customHeight="1" x14ac:dyDescent="0.25">
      <c r="A230" s="63" t="s">
        <v>369</v>
      </c>
      <c r="B230" s="63" t="s">
        <v>370</v>
      </c>
      <c r="C230" s="36">
        <v>4301071029</v>
      </c>
      <c r="D230" s="392">
        <v>4607111035899</v>
      </c>
      <c r="E230" s="392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103</v>
      </c>
      <c r="M230" s="38" t="s">
        <v>86</v>
      </c>
      <c r="N230" s="38"/>
      <c r="O230" s="37">
        <v>180</v>
      </c>
      <c r="P230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94"/>
      <c r="R230" s="394"/>
      <c r="S230" s="394"/>
      <c r="T230" s="3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273</v>
      </c>
      <c r="AG230" s="81"/>
      <c r="AJ230" s="87" t="s">
        <v>104</v>
      </c>
      <c r="AK230" s="87">
        <v>84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371</v>
      </c>
      <c r="B231" s="63" t="s">
        <v>372</v>
      </c>
      <c r="C231" s="36">
        <v>4301070991</v>
      </c>
      <c r="D231" s="392">
        <v>4607111038180</v>
      </c>
      <c r="E231" s="392"/>
      <c r="F231" s="62">
        <v>0.4</v>
      </c>
      <c r="G231" s="37">
        <v>16</v>
      </c>
      <c r="H231" s="62">
        <v>6.4</v>
      </c>
      <c r="I231" s="62">
        <v>6.71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94"/>
      <c r="R231" s="394"/>
      <c r="S231" s="394"/>
      <c r="T231" s="39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373</v>
      </c>
      <c r="AG231" s="81"/>
      <c r="AJ231" s="87" t="s">
        <v>89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400"/>
      <c r="P232" s="396" t="s">
        <v>40</v>
      </c>
      <c r="Q232" s="397"/>
      <c r="R232" s="397"/>
      <c r="S232" s="397"/>
      <c r="T232" s="397"/>
      <c r="U232" s="397"/>
      <c r="V232" s="398"/>
      <c r="W232" s="42" t="s">
        <v>39</v>
      </c>
      <c r="X232" s="43">
        <f>IFERROR(SUM(X230:X231),"0")</f>
        <v>0</v>
      </c>
      <c r="Y232" s="43">
        <f>IFERROR(SUM(Y230:Y231),"0")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400"/>
      <c r="P233" s="396" t="s">
        <v>40</v>
      </c>
      <c r="Q233" s="397"/>
      <c r="R233" s="397"/>
      <c r="S233" s="397"/>
      <c r="T233" s="397"/>
      <c r="U233" s="397"/>
      <c r="V233" s="398"/>
      <c r="W233" s="42" t="s">
        <v>0</v>
      </c>
      <c r="X233" s="43">
        <f>IFERROR(SUMPRODUCT(X230:X231*H230:H231),"0")</f>
        <v>0</v>
      </c>
      <c r="Y233" s="43">
        <f>IFERROR(SUMPRODUCT(Y230:Y231*H230:H231),"0")</f>
        <v>0</v>
      </c>
      <c r="Z233" s="42"/>
      <c r="AA233" s="67"/>
      <c r="AB233" s="67"/>
      <c r="AC233" s="67"/>
    </row>
    <row r="234" spans="1:68" ht="27.75" customHeight="1" x14ac:dyDescent="0.2">
      <c r="A234" s="389" t="s">
        <v>374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54"/>
      <c r="AB234" s="54"/>
      <c r="AC234" s="54"/>
    </row>
    <row r="235" spans="1:68" ht="16.5" customHeight="1" x14ac:dyDescent="0.25">
      <c r="A235" s="390" t="s">
        <v>375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65"/>
      <c r="AB235" s="65"/>
      <c r="AC235" s="82"/>
    </row>
    <row r="236" spans="1:68" ht="14.25" customHeight="1" x14ac:dyDescent="0.25">
      <c r="A236" s="391" t="s">
        <v>159</v>
      </c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  <c r="AA236" s="66"/>
      <c r="AB236" s="66"/>
      <c r="AC236" s="83"/>
    </row>
    <row r="237" spans="1:68" ht="37.5" customHeight="1" x14ac:dyDescent="0.25">
      <c r="A237" s="63" t="s">
        <v>376</v>
      </c>
      <c r="B237" s="63" t="s">
        <v>377</v>
      </c>
      <c r="C237" s="36">
        <v>4301135400</v>
      </c>
      <c r="D237" s="392">
        <v>4607111039361</v>
      </c>
      <c r="E237" s="392"/>
      <c r="F237" s="62">
        <v>0.25</v>
      </c>
      <c r="G237" s="37">
        <v>12</v>
      </c>
      <c r="H237" s="62">
        <v>3</v>
      </c>
      <c r="I237" s="62">
        <v>3.7035999999999998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86" t="s">
        <v>378</v>
      </c>
      <c r="Q237" s="394"/>
      <c r="R237" s="394"/>
      <c r="S237" s="394"/>
      <c r="T237" s="39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89</v>
      </c>
      <c r="AK237" s="87">
        <v>1</v>
      </c>
      <c r="BB237" s="262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6" t="s">
        <v>40</v>
      </c>
      <c r="Q238" s="397"/>
      <c r="R238" s="397"/>
      <c r="S238" s="397"/>
      <c r="T238" s="397"/>
      <c r="U238" s="397"/>
      <c r="V238" s="398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99"/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400"/>
      <c r="P239" s="396" t="s">
        <v>40</v>
      </c>
      <c r="Q239" s="397"/>
      <c r="R239" s="397"/>
      <c r="S239" s="397"/>
      <c r="T239" s="397"/>
      <c r="U239" s="397"/>
      <c r="V239" s="398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89" t="s">
        <v>257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54"/>
      <c r="AB240" s="54"/>
      <c r="AC240" s="54"/>
    </row>
    <row r="241" spans="1:68" ht="16.5" customHeight="1" x14ac:dyDescent="0.25">
      <c r="A241" s="390" t="s">
        <v>257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90"/>
      <c r="AA241" s="65"/>
      <c r="AB241" s="65"/>
      <c r="AC241" s="82"/>
    </row>
    <row r="242" spans="1:68" ht="14.25" customHeight="1" x14ac:dyDescent="0.25">
      <c r="A242" s="391" t="s">
        <v>82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66"/>
      <c r="AB242" s="66"/>
      <c r="AC242" s="83"/>
    </row>
    <row r="243" spans="1:68" ht="27" customHeight="1" x14ac:dyDescent="0.25">
      <c r="A243" s="63" t="s">
        <v>380</v>
      </c>
      <c r="B243" s="63" t="s">
        <v>381</v>
      </c>
      <c r="C243" s="36">
        <v>4301071014</v>
      </c>
      <c r="D243" s="392">
        <v>4640242181264</v>
      </c>
      <c r="E243" s="392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87</v>
      </c>
      <c r="L243" s="37" t="s">
        <v>97</v>
      </c>
      <c r="M243" s="38" t="s">
        <v>86</v>
      </c>
      <c r="N243" s="38"/>
      <c r="O243" s="37">
        <v>180</v>
      </c>
      <c r="P243" s="487" t="s">
        <v>382</v>
      </c>
      <c r="Q243" s="394"/>
      <c r="R243" s="394"/>
      <c r="S243" s="394"/>
      <c r="T243" s="395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383</v>
      </c>
      <c r="AG243" s="81"/>
      <c r="AJ243" s="87" t="s">
        <v>98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4301071021</v>
      </c>
      <c r="D244" s="392">
        <v>4640242181325</v>
      </c>
      <c r="E244" s="392"/>
      <c r="F244" s="62">
        <v>0.7</v>
      </c>
      <c r="G244" s="37">
        <v>10</v>
      </c>
      <c r="H244" s="62">
        <v>7</v>
      </c>
      <c r="I244" s="62">
        <v>7.28</v>
      </c>
      <c r="J244" s="37">
        <v>84</v>
      </c>
      <c r="K244" s="37" t="s">
        <v>87</v>
      </c>
      <c r="L244" s="37" t="s">
        <v>97</v>
      </c>
      <c r="M244" s="38" t="s">
        <v>86</v>
      </c>
      <c r="N244" s="38"/>
      <c r="O244" s="37">
        <v>180</v>
      </c>
      <c r="P244" s="488" t="s">
        <v>386</v>
      </c>
      <c r="Q244" s="394"/>
      <c r="R244" s="394"/>
      <c r="S244" s="394"/>
      <c r="T244" s="39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383</v>
      </c>
      <c r="AG244" s="81"/>
      <c r="AJ244" s="87" t="s">
        <v>98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387</v>
      </c>
      <c r="B245" s="63" t="s">
        <v>388</v>
      </c>
      <c r="C245" s="36">
        <v>4301070993</v>
      </c>
      <c r="D245" s="392">
        <v>4640242180670</v>
      </c>
      <c r="E245" s="392"/>
      <c r="F245" s="62">
        <v>1</v>
      </c>
      <c r="G245" s="37">
        <v>6</v>
      </c>
      <c r="H245" s="62">
        <v>6</v>
      </c>
      <c r="I245" s="62">
        <v>6.23</v>
      </c>
      <c r="J245" s="37">
        <v>84</v>
      </c>
      <c r="K245" s="37" t="s">
        <v>87</v>
      </c>
      <c r="L245" s="37" t="s">
        <v>97</v>
      </c>
      <c r="M245" s="38" t="s">
        <v>86</v>
      </c>
      <c r="N245" s="38"/>
      <c r="O245" s="37">
        <v>180</v>
      </c>
      <c r="P245" s="489" t="s">
        <v>389</v>
      </c>
      <c r="Q245" s="394"/>
      <c r="R245" s="394"/>
      <c r="S245" s="394"/>
      <c r="T245" s="39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7" t="s">
        <v>390</v>
      </c>
      <c r="AG245" s="81"/>
      <c r="AJ245" s="87" t="s">
        <v>98</v>
      </c>
      <c r="AK245" s="87">
        <v>12</v>
      </c>
      <c r="BB245" s="26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0"/>
      <c r="P246" s="396" t="s">
        <v>40</v>
      </c>
      <c r="Q246" s="397"/>
      <c r="R246" s="397"/>
      <c r="S246" s="397"/>
      <c r="T246" s="397"/>
      <c r="U246" s="397"/>
      <c r="V246" s="398"/>
      <c r="W246" s="42" t="s">
        <v>39</v>
      </c>
      <c r="X246" s="43">
        <f>IFERROR(SUM(X243:X245),"0")</f>
        <v>0</v>
      </c>
      <c r="Y246" s="43">
        <f>IFERROR(SUM(Y243:Y245),"0")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0"/>
      <c r="P247" s="396" t="s">
        <v>40</v>
      </c>
      <c r="Q247" s="397"/>
      <c r="R247" s="397"/>
      <c r="S247" s="397"/>
      <c r="T247" s="397"/>
      <c r="U247" s="397"/>
      <c r="V247" s="398"/>
      <c r="W247" s="42" t="s">
        <v>0</v>
      </c>
      <c r="X247" s="43">
        <f>IFERROR(SUMPRODUCT(X243:X245*H243:H245),"0")</f>
        <v>0</v>
      </c>
      <c r="Y247" s="43">
        <f>IFERROR(SUMPRODUCT(Y243:Y245*H243:H245),"0")</f>
        <v>0</v>
      </c>
      <c r="Z247" s="42"/>
      <c r="AA247" s="67"/>
      <c r="AB247" s="67"/>
      <c r="AC247" s="67"/>
    </row>
    <row r="248" spans="1:68" ht="14.25" customHeight="1" x14ac:dyDescent="0.25">
      <c r="A248" s="391" t="s">
        <v>164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66"/>
      <c r="AB248" s="66"/>
      <c r="AC248" s="83"/>
    </row>
    <row r="249" spans="1:68" ht="27" customHeight="1" x14ac:dyDescent="0.25">
      <c r="A249" s="63" t="s">
        <v>391</v>
      </c>
      <c r="B249" s="63" t="s">
        <v>392</v>
      </c>
      <c r="C249" s="36">
        <v>4301131019</v>
      </c>
      <c r="D249" s="392">
        <v>4640242180427</v>
      </c>
      <c r="E249" s="392"/>
      <c r="F249" s="62">
        <v>1.8</v>
      </c>
      <c r="G249" s="37">
        <v>1</v>
      </c>
      <c r="H249" s="62">
        <v>1.8</v>
      </c>
      <c r="I249" s="62">
        <v>1.915</v>
      </c>
      <c r="J249" s="37">
        <v>234</v>
      </c>
      <c r="K249" s="37" t="s">
        <v>155</v>
      </c>
      <c r="L249" s="37" t="s">
        <v>97</v>
      </c>
      <c r="M249" s="38" t="s">
        <v>86</v>
      </c>
      <c r="N249" s="38"/>
      <c r="O249" s="37">
        <v>180</v>
      </c>
      <c r="P249" s="490" t="s">
        <v>393</v>
      </c>
      <c r="Q249" s="394"/>
      <c r="R249" s="394"/>
      <c r="S249" s="394"/>
      <c r="T249" s="395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IFERROR(IF(X249="","",X249*0.00502),"")</f>
        <v>0</v>
      </c>
      <c r="AA249" s="68" t="s">
        <v>46</v>
      </c>
      <c r="AB249" s="69" t="s">
        <v>46</v>
      </c>
      <c r="AC249" s="269" t="s">
        <v>394</v>
      </c>
      <c r="AG249" s="81"/>
      <c r="AJ249" s="87" t="s">
        <v>98</v>
      </c>
      <c r="AK249" s="87">
        <v>18</v>
      </c>
      <c r="BB249" s="270" t="s">
        <v>95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6" t="s">
        <v>40</v>
      </c>
      <c r="Q250" s="397"/>
      <c r="R250" s="397"/>
      <c r="S250" s="397"/>
      <c r="T250" s="397"/>
      <c r="U250" s="397"/>
      <c r="V250" s="398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400"/>
      <c r="P251" s="396" t="s">
        <v>40</v>
      </c>
      <c r="Q251" s="397"/>
      <c r="R251" s="397"/>
      <c r="S251" s="397"/>
      <c r="T251" s="397"/>
      <c r="U251" s="397"/>
      <c r="V251" s="398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4.25" customHeight="1" x14ac:dyDescent="0.25">
      <c r="A252" s="391" t="s">
        <v>91</v>
      </c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  <c r="X252" s="391"/>
      <c r="Y252" s="391"/>
      <c r="Z252" s="391"/>
      <c r="AA252" s="66"/>
      <c r="AB252" s="66"/>
      <c r="AC252" s="83"/>
    </row>
    <row r="253" spans="1:68" ht="27" customHeight="1" x14ac:dyDescent="0.25">
      <c r="A253" s="63" t="s">
        <v>395</v>
      </c>
      <c r="B253" s="63" t="s">
        <v>396</v>
      </c>
      <c r="C253" s="36">
        <v>4301132080</v>
      </c>
      <c r="D253" s="392">
        <v>4640242180397</v>
      </c>
      <c r="E253" s="392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103</v>
      </c>
      <c r="M253" s="38" t="s">
        <v>86</v>
      </c>
      <c r="N253" s="38"/>
      <c r="O253" s="37">
        <v>180</v>
      </c>
      <c r="P253" s="491" t="s">
        <v>397</v>
      </c>
      <c r="Q253" s="394"/>
      <c r="R253" s="394"/>
      <c r="S253" s="394"/>
      <c r="T253" s="3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398</v>
      </c>
      <c r="AG253" s="81"/>
      <c r="AJ253" s="87" t="s">
        <v>104</v>
      </c>
      <c r="AK253" s="87">
        <v>84</v>
      </c>
      <c r="BB253" s="27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399</v>
      </c>
      <c r="B254" s="63" t="s">
        <v>400</v>
      </c>
      <c r="C254" s="36">
        <v>4301132104</v>
      </c>
      <c r="D254" s="392">
        <v>4640242181219</v>
      </c>
      <c r="E254" s="392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155</v>
      </c>
      <c r="L254" s="37" t="s">
        <v>88</v>
      </c>
      <c r="M254" s="38" t="s">
        <v>86</v>
      </c>
      <c r="N254" s="38"/>
      <c r="O254" s="37">
        <v>180</v>
      </c>
      <c r="P254" s="492" t="s">
        <v>401</v>
      </c>
      <c r="Q254" s="394"/>
      <c r="R254" s="394"/>
      <c r="S254" s="394"/>
      <c r="T254" s="39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73" t="s">
        <v>398</v>
      </c>
      <c r="AG254" s="81"/>
      <c r="AJ254" s="87" t="s">
        <v>89</v>
      </c>
      <c r="AK254" s="87">
        <v>1</v>
      </c>
      <c r="BB254" s="274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99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400"/>
      <c r="P255" s="396" t="s">
        <v>40</v>
      </c>
      <c r="Q255" s="397"/>
      <c r="R255" s="397"/>
      <c r="S255" s="397"/>
      <c r="T255" s="397"/>
      <c r="U255" s="397"/>
      <c r="V255" s="398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400"/>
      <c r="P256" s="396" t="s">
        <v>40</v>
      </c>
      <c r="Q256" s="397"/>
      <c r="R256" s="397"/>
      <c r="S256" s="397"/>
      <c r="T256" s="397"/>
      <c r="U256" s="397"/>
      <c r="V256" s="398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91" t="s">
        <v>190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66"/>
      <c r="AB257" s="66"/>
      <c r="AC257" s="83"/>
    </row>
    <row r="258" spans="1:68" ht="27" customHeight="1" x14ac:dyDescent="0.25">
      <c r="A258" s="63" t="s">
        <v>402</v>
      </c>
      <c r="B258" s="63" t="s">
        <v>403</v>
      </c>
      <c r="C258" s="36">
        <v>4301136028</v>
      </c>
      <c r="D258" s="392">
        <v>4640242180304</v>
      </c>
      <c r="E258" s="392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93" t="s">
        <v>404</v>
      </c>
      <c r="Q258" s="394"/>
      <c r="R258" s="394"/>
      <c r="S258" s="394"/>
      <c r="T258" s="3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75" t="s">
        <v>405</v>
      </c>
      <c r="AG258" s="81"/>
      <c r="AJ258" s="87" t="s">
        <v>98</v>
      </c>
      <c r="AK258" s="87">
        <v>14</v>
      </c>
      <c r="BB258" s="27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4301136026</v>
      </c>
      <c r="D259" s="392">
        <v>4640242180236</v>
      </c>
      <c r="E259" s="392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103</v>
      </c>
      <c r="M259" s="38" t="s">
        <v>86</v>
      </c>
      <c r="N259" s="38"/>
      <c r="O259" s="37">
        <v>180</v>
      </c>
      <c r="P259" s="494" t="s">
        <v>408</v>
      </c>
      <c r="Q259" s="394"/>
      <c r="R259" s="394"/>
      <c r="S259" s="394"/>
      <c r="T259" s="39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7" t="s">
        <v>405</v>
      </c>
      <c r="AG259" s="81"/>
      <c r="AJ259" s="87" t="s">
        <v>104</v>
      </c>
      <c r="AK259" s="87">
        <v>84</v>
      </c>
      <c r="BB259" s="27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409</v>
      </c>
      <c r="B260" s="63" t="s">
        <v>410</v>
      </c>
      <c r="C260" s="36">
        <v>4301136029</v>
      </c>
      <c r="D260" s="392">
        <v>4640242180410</v>
      </c>
      <c r="E260" s="392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88</v>
      </c>
      <c r="M260" s="38" t="s">
        <v>86</v>
      </c>
      <c r="N260" s="38"/>
      <c r="O260" s="37">
        <v>180</v>
      </c>
      <c r="P260" s="4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94"/>
      <c r="R260" s="394"/>
      <c r="S260" s="394"/>
      <c r="T260" s="39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79" t="s">
        <v>405</v>
      </c>
      <c r="AG260" s="81"/>
      <c r="AJ260" s="87" t="s">
        <v>89</v>
      </c>
      <c r="AK260" s="87">
        <v>1</v>
      </c>
      <c r="BB260" s="280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99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6" t="s">
        <v>40</v>
      </c>
      <c r="Q261" s="397"/>
      <c r="R261" s="397"/>
      <c r="S261" s="397"/>
      <c r="T261" s="397"/>
      <c r="U261" s="397"/>
      <c r="V261" s="398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6" t="s">
        <v>40</v>
      </c>
      <c r="Q262" s="397"/>
      <c r="R262" s="397"/>
      <c r="S262" s="397"/>
      <c r="T262" s="397"/>
      <c r="U262" s="397"/>
      <c r="V262" s="398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91" t="s">
        <v>159</v>
      </c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91"/>
      <c r="AA263" s="66"/>
      <c r="AB263" s="66"/>
      <c r="AC263" s="83"/>
    </row>
    <row r="264" spans="1:68" ht="37.5" customHeight="1" x14ac:dyDescent="0.25">
      <c r="A264" s="63" t="s">
        <v>411</v>
      </c>
      <c r="B264" s="63" t="s">
        <v>412</v>
      </c>
      <c r="C264" s="36">
        <v>4301135552</v>
      </c>
      <c r="D264" s="392">
        <v>4640242181431</v>
      </c>
      <c r="E264" s="392"/>
      <c r="F264" s="62">
        <v>3.5</v>
      </c>
      <c r="G264" s="37">
        <v>1</v>
      </c>
      <c r="H264" s="62">
        <v>3.5</v>
      </c>
      <c r="I264" s="62">
        <v>3.6920000000000002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96" t="s">
        <v>413</v>
      </c>
      <c r="Q264" s="394"/>
      <c r="R264" s="394"/>
      <c r="S264" s="394"/>
      <c r="T264" s="395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83" si="24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414</v>
      </c>
      <c r="AG264" s="81"/>
      <c r="AJ264" s="87" t="s">
        <v>89</v>
      </c>
      <c r="AK264" s="87">
        <v>1</v>
      </c>
      <c r="BB264" s="282" t="s">
        <v>95</v>
      </c>
      <c r="BM264" s="81">
        <f t="shared" ref="BM264:BM283" si="25">IFERROR(X264*I264,"0")</f>
        <v>0</v>
      </c>
      <c r="BN264" s="81">
        <f t="shared" ref="BN264:BN283" si="26">IFERROR(Y264*I264,"0")</f>
        <v>0</v>
      </c>
      <c r="BO264" s="81">
        <f t="shared" ref="BO264:BO283" si="27">IFERROR(X264/J264,"0")</f>
        <v>0</v>
      </c>
      <c r="BP264" s="81">
        <f t="shared" ref="BP264:BP283" si="28">IFERROR(Y264/J264,"0")</f>
        <v>0</v>
      </c>
    </row>
    <row r="265" spans="1:68" ht="27" customHeight="1" x14ac:dyDescent="0.25">
      <c r="A265" s="63" t="s">
        <v>415</v>
      </c>
      <c r="B265" s="63" t="s">
        <v>416</v>
      </c>
      <c r="C265" s="36">
        <v>4301135504</v>
      </c>
      <c r="D265" s="392">
        <v>4640242181554</v>
      </c>
      <c r="E265" s="392"/>
      <c r="F265" s="62">
        <v>3</v>
      </c>
      <c r="G265" s="37">
        <v>1</v>
      </c>
      <c r="H265" s="62">
        <v>3</v>
      </c>
      <c r="I265" s="62">
        <v>3.1920000000000002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97" t="s">
        <v>417</v>
      </c>
      <c r="Q265" s="394"/>
      <c r="R265" s="394"/>
      <c r="S265" s="394"/>
      <c r="T265" s="395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418</v>
      </c>
      <c r="AG265" s="81"/>
      <c r="AJ265" s="87" t="s">
        <v>89</v>
      </c>
      <c r="AK265" s="87">
        <v>1</v>
      </c>
      <c r="BB265" s="284" t="s">
        <v>95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419</v>
      </c>
      <c r="B266" s="63" t="s">
        <v>420</v>
      </c>
      <c r="C266" s="36">
        <v>4301135394</v>
      </c>
      <c r="D266" s="392">
        <v>4640242181561</v>
      </c>
      <c r="E266" s="392"/>
      <c r="F266" s="62">
        <v>3.7</v>
      </c>
      <c r="G266" s="37">
        <v>1</v>
      </c>
      <c r="H266" s="62">
        <v>3.7</v>
      </c>
      <c r="I266" s="62">
        <v>3.8919999999999999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98" t="s">
        <v>421</v>
      </c>
      <c r="Q266" s="394"/>
      <c r="R266" s="394"/>
      <c r="S266" s="394"/>
      <c r="T266" s="395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5" t="s">
        <v>422</v>
      </c>
      <c r="AG266" s="81"/>
      <c r="AJ266" s="87" t="s">
        <v>98</v>
      </c>
      <c r="AK266" s="87">
        <v>14</v>
      </c>
      <c r="BB266" s="286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4301135374</v>
      </c>
      <c r="D267" s="392">
        <v>4640242181424</v>
      </c>
      <c r="E267" s="392"/>
      <c r="F267" s="62">
        <v>5.5</v>
      </c>
      <c r="G267" s="37">
        <v>1</v>
      </c>
      <c r="H267" s="62">
        <v>5.5</v>
      </c>
      <c r="I267" s="62">
        <v>5.7350000000000003</v>
      </c>
      <c r="J267" s="37">
        <v>84</v>
      </c>
      <c r="K267" s="37" t="s">
        <v>87</v>
      </c>
      <c r="L267" s="37" t="s">
        <v>97</v>
      </c>
      <c r="M267" s="38" t="s">
        <v>86</v>
      </c>
      <c r="N267" s="38"/>
      <c r="O267" s="37">
        <v>180</v>
      </c>
      <c r="P267" s="499" t="s">
        <v>425</v>
      </c>
      <c r="Q267" s="394"/>
      <c r="R267" s="394"/>
      <c r="S267" s="394"/>
      <c r="T267" s="395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7" t="s">
        <v>418</v>
      </c>
      <c r="AG267" s="81"/>
      <c r="AJ267" s="87" t="s">
        <v>98</v>
      </c>
      <c r="AK267" s="87">
        <v>12</v>
      </c>
      <c r="BB267" s="288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426</v>
      </c>
      <c r="B268" s="63" t="s">
        <v>427</v>
      </c>
      <c r="C268" s="36">
        <v>4301135320</v>
      </c>
      <c r="D268" s="392">
        <v>4640242181592</v>
      </c>
      <c r="E268" s="392"/>
      <c r="F268" s="62">
        <v>3.5</v>
      </c>
      <c r="G268" s="37">
        <v>1</v>
      </c>
      <c r="H268" s="62">
        <v>3.5</v>
      </c>
      <c r="I268" s="62">
        <v>3.6850000000000001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0" t="s">
        <v>428</v>
      </c>
      <c r="Q268" s="394"/>
      <c r="R268" s="394"/>
      <c r="S268" s="394"/>
      <c r="T268" s="395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ref="Z268:Z275" si="29">IFERROR(IF(X268="","",X268*0.00936),"")</f>
        <v>0</v>
      </c>
      <c r="AA268" s="68" t="s">
        <v>46</v>
      </c>
      <c r="AB268" s="69" t="s">
        <v>46</v>
      </c>
      <c r="AC268" s="289" t="s">
        <v>429</v>
      </c>
      <c r="AG268" s="81"/>
      <c r="AJ268" s="87" t="s">
        <v>89</v>
      </c>
      <c r="AK268" s="87">
        <v>1</v>
      </c>
      <c r="BB268" s="290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4301135405</v>
      </c>
      <c r="D269" s="392">
        <v>4640242181523</v>
      </c>
      <c r="E269" s="392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501" t="s">
        <v>432</v>
      </c>
      <c r="Q269" s="394"/>
      <c r="R269" s="394"/>
      <c r="S269" s="394"/>
      <c r="T269" s="3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422</v>
      </c>
      <c r="AG269" s="81"/>
      <c r="AJ269" s="87" t="s">
        <v>98</v>
      </c>
      <c r="AK269" s="87">
        <v>14</v>
      </c>
      <c r="BB269" s="292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433</v>
      </c>
      <c r="B270" s="63" t="s">
        <v>434</v>
      </c>
      <c r="C270" s="36">
        <v>4301135404</v>
      </c>
      <c r="D270" s="392">
        <v>4640242181516</v>
      </c>
      <c r="E270" s="3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02" t="s">
        <v>435</v>
      </c>
      <c r="Q270" s="394"/>
      <c r="R270" s="394"/>
      <c r="S270" s="394"/>
      <c r="T270" s="3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414</v>
      </c>
      <c r="AG270" s="81"/>
      <c r="AJ270" s="87" t="s">
        <v>89</v>
      </c>
      <c r="AK270" s="87">
        <v>1</v>
      </c>
      <c r="BB270" s="294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37.5" customHeight="1" x14ac:dyDescent="0.25">
      <c r="A271" s="63" t="s">
        <v>436</v>
      </c>
      <c r="B271" s="63" t="s">
        <v>437</v>
      </c>
      <c r="C271" s="36">
        <v>4301135402</v>
      </c>
      <c r="D271" s="392">
        <v>4640242181493</v>
      </c>
      <c r="E271" s="392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3" t="s">
        <v>438</v>
      </c>
      <c r="Q271" s="394"/>
      <c r="R271" s="394"/>
      <c r="S271" s="394"/>
      <c r="T271" s="3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418</v>
      </c>
      <c r="AG271" s="81"/>
      <c r="AJ271" s="87" t="s">
        <v>89</v>
      </c>
      <c r="AK271" s="87">
        <v>1</v>
      </c>
      <c r="BB271" s="296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4301135375</v>
      </c>
      <c r="D272" s="392">
        <v>4640242181486</v>
      </c>
      <c r="E272" s="392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103</v>
      </c>
      <c r="M272" s="38" t="s">
        <v>86</v>
      </c>
      <c r="N272" s="38"/>
      <c r="O272" s="37">
        <v>180</v>
      </c>
      <c r="P272" s="504" t="s">
        <v>441</v>
      </c>
      <c r="Q272" s="394"/>
      <c r="R272" s="394"/>
      <c r="S272" s="394"/>
      <c r="T272" s="3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418</v>
      </c>
      <c r="AG272" s="81"/>
      <c r="AJ272" s="87" t="s">
        <v>104</v>
      </c>
      <c r="AK272" s="87">
        <v>126</v>
      </c>
      <c r="BB272" s="298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4301135403</v>
      </c>
      <c r="D273" s="392">
        <v>4640242181509</v>
      </c>
      <c r="E273" s="392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505" t="s">
        <v>444</v>
      </c>
      <c r="Q273" s="394"/>
      <c r="R273" s="394"/>
      <c r="S273" s="394"/>
      <c r="T273" s="3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418</v>
      </c>
      <c r="AG273" s="81"/>
      <c r="AJ273" s="87" t="s">
        <v>89</v>
      </c>
      <c r="AK273" s="87">
        <v>1</v>
      </c>
      <c r="BB273" s="300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4301135304</v>
      </c>
      <c r="D274" s="392">
        <v>4640242181240</v>
      </c>
      <c r="E274" s="392"/>
      <c r="F274" s="62">
        <v>0.3</v>
      </c>
      <c r="G274" s="37">
        <v>9</v>
      </c>
      <c r="H274" s="62">
        <v>2.7</v>
      </c>
      <c r="I274" s="62">
        <v>2.88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06" t="s">
        <v>447</v>
      </c>
      <c r="Q274" s="394"/>
      <c r="R274" s="394"/>
      <c r="S274" s="394"/>
      <c r="T274" s="3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418</v>
      </c>
      <c r="AG274" s="81"/>
      <c r="AJ274" s="87" t="s">
        <v>89</v>
      </c>
      <c r="AK274" s="87">
        <v>1</v>
      </c>
      <c r="BB274" s="302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4301135310</v>
      </c>
      <c r="D275" s="392">
        <v>4640242181318</v>
      </c>
      <c r="E275" s="392"/>
      <c r="F275" s="62">
        <v>0.3</v>
      </c>
      <c r="G275" s="37">
        <v>9</v>
      </c>
      <c r="H275" s="62">
        <v>2.7</v>
      </c>
      <c r="I275" s="62">
        <v>2.988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507" t="s">
        <v>450</v>
      </c>
      <c r="Q275" s="394"/>
      <c r="R275" s="394"/>
      <c r="S275" s="394"/>
      <c r="T275" s="3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303" t="s">
        <v>422</v>
      </c>
      <c r="AG275" s="81"/>
      <c r="AJ275" s="87" t="s">
        <v>98</v>
      </c>
      <c r="AK275" s="87">
        <v>14</v>
      </c>
      <c r="BB275" s="304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4301135306</v>
      </c>
      <c r="D276" s="392">
        <v>4640242181578</v>
      </c>
      <c r="E276" s="392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155</v>
      </c>
      <c r="L276" s="37" t="s">
        <v>97</v>
      </c>
      <c r="M276" s="38" t="s">
        <v>86</v>
      </c>
      <c r="N276" s="38"/>
      <c r="O276" s="37">
        <v>180</v>
      </c>
      <c r="P276" s="508" t="s">
        <v>453</v>
      </c>
      <c r="Q276" s="394"/>
      <c r="R276" s="394"/>
      <c r="S276" s="394"/>
      <c r="T276" s="3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418</v>
      </c>
      <c r="AG276" s="81"/>
      <c r="AJ276" s="87" t="s">
        <v>98</v>
      </c>
      <c r="AK276" s="87">
        <v>18</v>
      </c>
      <c r="BB276" s="306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4301135305</v>
      </c>
      <c r="D277" s="392">
        <v>4640242181394</v>
      </c>
      <c r="E277" s="392"/>
      <c r="F277" s="62">
        <v>0.3</v>
      </c>
      <c r="G277" s="37">
        <v>9</v>
      </c>
      <c r="H277" s="62">
        <v>2.7</v>
      </c>
      <c r="I277" s="62">
        <v>2.8450000000000002</v>
      </c>
      <c r="J277" s="37">
        <v>234</v>
      </c>
      <c r="K277" s="37" t="s">
        <v>155</v>
      </c>
      <c r="L277" s="37" t="s">
        <v>97</v>
      </c>
      <c r="M277" s="38" t="s">
        <v>86</v>
      </c>
      <c r="N277" s="38"/>
      <c r="O277" s="37">
        <v>180</v>
      </c>
      <c r="P277" s="509" t="s">
        <v>456</v>
      </c>
      <c r="Q277" s="394"/>
      <c r="R277" s="394"/>
      <c r="S277" s="394"/>
      <c r="T277" s="3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418</v>
      </c>
      <c r="AG277" s="81"/>
      <c r="AJ277" s="87" t="s">
        <v>98</v>
      </c>
      <c r="AK277" s="87">
        <v>18</v>
      </c>
      <c r="BB277" s="308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4301135309</v>
      </c>
      <c r="D278" s="392">
        <v>4640242181332</v>
      </c>
      <c r="E278" s="392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155</v>
      </c>
      <c r="L278" s="37" t="s">
        <v>88</v>
      </c>
      <c r="M278" s="38" t="s">
        <v>86</v>
      </c>
      <c r="N278" s="38"/>
      <c r="O278" s="37">
        <v>180</v>
      </c>
      <c r="P278" s="510" t="s">
        <v>459</v>
      </c>
      <c r="Q278" s="394"/>
      <c r="R278" s="394"/>
      <c r="S278" s="394"/>
      <c r="T278" s="3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418</v>
      </c>
      <c r="AG278" s="81"/>
      <c r="AJ278" s="87" t="s">
        <v>89</v>
      </c>
      <c r="AK278" s="87">
        <v>1</v>
      </c>
      <c r="BB278" s="310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4301135308</v>
      </c>
      <c r="D279" s="392">
        <v>4640242181349</v>
      </c>
      <c r="E279" s="3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155</v>
      </c>
      <c r="L279" s="37" t="s">
        <v>88</v>
      </c>
      <c r="M279" s="38" t="s">
        <v>86</v>
      </c>
      <c r="N279" s="38"/>
      <c r="O279" s="37">
        <v>180</v>
      </c>
      <c r="P279" s="511" t="s">
        <v>462</v>
      </c>
      <c r="Q279" s="394"/>
      <c r="R279" s="394"/>
      <c r="S279" s="394"/>
      <c r="T279" s="3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418</v>
      </c>
      <c r="AG279" s="81"/>
      <c r="AJ279" s="87" t="s">
        <v>89</v>
      </c>
      <c r="AK279" s="87">
        <v>1</v>
      </c>
      <c r="BB279" s="312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463</v>
      </c>
      <c r="B280" s="63" t="s">
        <v>464</v>
      </c>
      <c r="C280" s="36">
        <v>4301135307</v>
      </c>
      <c r="D280" s="392">
        <v>4640242181370</v>
      </c>
      <c r="E280" s="392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155</v>
      </c>
      <c r="L280" s="37" t="s">
        <v>88</v>
      </c>
      <c r="M280" s="38" t="s">
        <v>86</v>
      </c>
      <c r="N280" s="38"/>
      <c r="O280" s="37">
        <v>180</v>
      </c>
      <c r="P280" s="512" t="s">
        <v>465</v>
      </c>
      <c r="Q280" s="394"/>
      <c r="R280" s="394"/>
      <c r="S280" s="394"/>
      <c r="T280" s="3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313" t="s">
        <v>466</v>
      </c>
      <c r="AG280" s="81"/>
      <c r="AJ280" s="87" t="s">
        <v>89</v>
      </c>
      <c r="AK280" s="87">
        <v>1</v>
      </c>
      <c r="BB280" s="314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4301135318</v>
      </c>
      <c r="D281" s="392">
        <v>4607111037480</v>
      </c>
      <c r="E281" s="392"/>
      <c r="F281" s="62">
        <v>1</v>
      </c>
      <c r="G281" s="37">
        <v>4</v>
      </c>
      <c r="H281" s="62">
        <v>4</v>
      </c>
      <c r="I281" s="62">
        <v>4.2724000000000002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513" t="s">
        <v>469</v>
      </c>
      <c r="Q281" s="394"/>
      <c r="R281" s="394"/>
      <c r="S281" s="394"/>
      <c r="T281" s="3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470</v>
      </c>
      <c r="AG281" s="81"/>
      <c r="AJ281" s="87" t="s">
        <v>89</v>
      </c>
      <c r="AK281" s="87">
        <v>1</v>
      </c>
      <c r="BB281" s="316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471</v>
      </c>
      <c r="B282" s="63" t="s">
        <v>472</v>
      </c>
      <c r="C282" s="36">
        <v>4301135319</v>
      </c>
      <c r="D282" s="392">
        <v>4607111037473</v>
      </c>
      <c r="E282" s="392"/>
      <c r="F282" s="62">
        <v>1</v>
      </c>
      <c r="G282" s="37">
        <v>4</v>
      </c>
      <c r="H282" s="62">
        <v>4</v>
      </c>
      <c r="I282" s="62">
        <v>4.2300000000000004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514" t="s">
        <v>473</v>
      </c>
      <c r="Q282" s="394"/>
      <c r="R282" s="394"/>
      <c r="S282" s="394"/>
      <c r="T282" s="39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474</v>
      </c>
      <c r="AG282" s="81"/>
      <c r="AJ282" s="87" t="s">
        <v>89</v>
      </c>
      <c r="AK282" s="87">
        <v>1</v>
      </c>
      <c r="BB282" s="318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475</v>
      </c>
      <c r="B283" s="63" t="s">
        <v>476</v>
      </c>
      <c r="C283" s="36">
        <v>4301135198</v>
      </c>
      <c r="D283" s="392">
        <v>4640242180663</v>
      </c>
      <c r="E283" s="392"/>
      <c r="F283" s="62">
        <v>0.9</v>
      </c>
      <c r="G283" s="37">
        <v>4</v>
      </c>
      <c r="H283" s="62">
        <v>3.6</v>
      </c>
      <c r="I283" s="62">
        <v>3.83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515" t="s">
        <v>477</v>
      </c>
      <c r="Q283" s="394"/>
      <c r="R283" s="394"/>
      <c r="S283" s="394"/>
      <c r="T283" s="39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319" t="s">
        <v>478</v>
      </c>
      <c r="AG283" s="81"/>
      <c r="AJ283" s="87" t="s">
        <v>89</v>
      </c>
      <c r="AK283" s="87">
        <v>1</v>
      </c>
      <c r="BB283" s="320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0"/>
      <c r="P284" s="396" t="s">
        <v>40</v>
      </c>
      <c r="Q284" s="397"/>
      <c r="R284" s="397"/>
      <c r="S284" s="397"/>
      <c r="T284" s="397"/>
      <c r="U284" s="397"/>
      <c r="V284" s="398"/>
      <c r="W284" s="42" t="s">
        <v>39</v>
      </c>
      <c r="X284" s="43">
        <f>IFERROR(SUM(X264:X283),"0")</f>
        <v>0</v>
      </c>
      <c r="Y284" s="43">
        <f>IFERROR(SUM(Y264:Y283),"0")</f>
        <v>0</v>
      </c>
      <c r="Z284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0"/>
      <c r="P285" s="396" t="s">
        <v>40</v>
      </c>
      <c r="Q285" s="397"/>
      <c r="R285" s="397"/>
      <c r="S285" s="397"/>
      <c r="T285" s="397"/>
      <c r="U285" s="397"/>
      <c r="V285" s="398"/>
      <c r="W285" s="42" t="s">
        <v>0</v>
      </c>
      <c r="X285" s="43">
        <f>IFERROR(SUMPRODUCT(X264:X283*H264:H283),"0")</f>
        <v>0</v>
      </c>
      <c r="Y285" s="43">
        <f>IFERROR(SUMPRODUCT(Y264:Y283*H264:H283),"0")</f>
        <v>0</v>
      </c>
      <c r="Z285" s="42"/>
      <c r="AA285" s="67"/>
      <c r="AB285" s="67"/>
      <c r="AC285" s="67"/>
    </row>
    <row r="286" spans="1:68" ht="15" customHeight="1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519"/>
      <c r="P286" s="516" t="s">
        <v>33</v>
      </c>
      <c r="Q286" s="517"/>
      <c r="R286" s="517"/>
      <c r="S286" s="517"/>
      <c r="T286" s="517"/>
      <c r="U286" s="517"/>
      <c r="V286" s="518"/>
      <c r="W286" s="42" t="s">
        <v>0</v>
      </c>
      <c r="X286" s="43">
        <f>IFERROR(X24+X33+X40+X45+X61+X67+X72+X78+X88+X95+X107+X113+X119+X126+X131+X137+X142+X148+X156+X161+X169+X173+X178+X184+X191+X201+X209+X214+X220+X226+X233+X239+X247+X251+X256+X262+X285,"0")</f>
        <v>0</v>
      </c>
      <c r="Y286" s="43">
        <f>IFERROR(Y24+Y33+Y40+Y45+Y61+Y67+Y72+Y78+Y88+Y95+Y107+Y113+Y119+Y126+Y131+Y137+Y142+Y148+Y156+Y161+Y169+Y173+Y178+Y184+Y191+Y201+Y209+Y214+Y220+Y226+Y233+Y239+Y247+Y251+Y256+Y262+Y285,"0")</f>
        <v>0</v>
      </c>
      <c r="Z286" s="42"/>
      <c r="AA286" s="67"/>
      <c r="AB286" s="67"/>
      <c r="AC286" s="67"/>
    </row>
    <row r="287" spans="1:68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519"/>
      <c r="P287" s="516" t="s">
        <v>34</v>
      </c>
      <c r="Q287" s="517"/>
      <c r="R287" s="517"/>
      <c r="S287" s="517"/>
      <c r="T287" s="517"/>
      <c r="U287" s="517"/>
      <c r="V287" s="518"/>
      <c r="W287" s="42" t="s">
        <v>0</v>
      </c>
      <c r="X287" s="43">
        <f>IFERROR(SUM(BM22:BM283),"0")</f>
        <v>0</v>
      </c>
      <c r="Y287" s="43">
        <f>IFERROR(SUM(BN22:BN283),"0")</f>
        <v>0</v>
      </c>
      <c r="Z287" s="42"/>
      <c r="AA287" s="67"/>
      <c r="AB287" s="67"/>
      <c r="AC287" s="67"/>
    </row>
    <row r="288" spans="1:68" x14ac:dyDescent="0.2">
      <c r="A288" s="399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519"/>
      <c r="P288" s="516" t="s">
        <v>35</v>
      </c>
      <c r="Q288" s="517"/>
      <c r="R288" s="517"/>
      <c r="S288" s="517"/>
      <c r="T288" s="517"/>
      <c r="U288" s="517"/>
      <c r="V288" s="518"/>
      <c r="W288" s="42" t="s">
        <v>20</v>
      </c>
      <c r="X288" s="44">
        <f>ROUNDUP(SUM(BO22:BO283),0)</f>
        <v>0</v>
      </c>
      <c r="Y288" s="44">
        <f>ROUNDUP(SUM(BP22:BP283),0)</f>
        <v>0</v>
      </c>
      <c r="Z288" s="42"/>
      <c r="AA288" s="67"/>
      <c r="AB288" s="67"/>
      <c r="AC288" s="67"/>
    </row>
    <row r="289" spans="1:33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519"/>
      <c r="P289" s="516" t="s">
        <v>36</v>
      </c>
      <c r="Q289" s="517"/>
      <c r="R289" s="517"/>
      <c r="S289" s="517"/>
      <c r="T289" s="517"/>
      <c r="U289" s="517"/>
      <c r="V289" s="518"/>
      <c r="W289" s="42" t="s">
        <v>0</v>
      </c>
      <c r="X289" s="43">
        <f>GrossWeightTotal+PalletQtyTotal*25</f>
        <v>0</v>
      </c>
      <c r="Y289" s="43">
        <f>GrossWeightTotalR+PalletQtyTotalR*25</f>
        <v>0</v>
      </c>
      <c r="Z289" s="42"/>
      <c r="AA289" s="67"/>
      <c r="AB289" s="67"/>
      <c r="AC289" s="67"/>
    </row>
    <row r="290" spans="1:33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519"/>
      <c r="P290" s="516" t="s">
        <v>37</v>
      </c>
      <c r="Q290" s="517"/>
      <c r="R290" s="517"/>
      <c r="S290" s="517"/>
      <c r="T290" s="517"/>
      <c r="U290" s="517"/>
      <c r="V290" s="518"/>
      <c r="W290" s="42" t="s">
        <v>20</v>
      </c>
      <c r="X290" s="43">
        <f>IFERROR(X23+X32+X39+X44+X60+X66+X71+X77+X87+X94+X106+X112+X118+X125+X130+X136+X141+X147+X155+X160+X168+X172+X177+X183+X190+X200+X208+X213+X219+X225+X232+X238+X246+X250+X255+X261+X284,"0")</f>
        <v>0</v>
      </c>
      <c r="Y290" s="43">
        <f>IFERROR(Y23+Y32+Y39+Y44+Y60+Y66+Y71+Y77+Y87+Y94+Y106+Y112+Y118+Y125+Y130+Y136+Y141+Y147+Y155+Y160+Y168+Y172+Y177+Y183+Y190+Y200+Y208+Y213+Y219+Y225+Y232+Y238+Y246+Y250+Y255+Y261+Y284,"0")</f>
        <v>0</v>
      </c>
      <c r="Z290" s="42"/>
      <c r="AA290" s="67"/>
      <c r="AB290" s="67"/>
      <c r="AC290" s="67"/>
    </row>
    <row r="291" spans="1:33" ht="14.25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519"/>
      <c r="P291" s="516" t="s">
        <v>38</v>
      </c>
      <c r="Q291" s="517"/>
      <c r="R291" s="517"/>
      <c r="S291" s="517"/>
      <c r="T291" s="517"/>
      <c r="U291" s="517"/>
      <c r="V291" s="518"/>
      <c r="W291" s="45" t="s">
        <v>52</v>
      </c>
      <c r="X291" s="42"/>
      <c r="Y291" s="42"/>
      <c r="Z291" s="42">
        <f>IFERROR(Z23+Z32+Z39+Z44+Z60+Z66+Z71+Z77+Z87+Z94+Z106+Z112+Z118+Z125+Z130+Z136+Z141+Z147+Z155+Z160+Z168+Z172+Z177+Z183+Z190+Z200+Z208+Z213+Z219+Z225+Z232+Z238+Z246+Z250+Z255+Z261+Z284,"0")</f>
        <v>0</v>
      </c>
      <c r="AA291" s="67"/>
      <c r="AB291" s="67"/>
      <c r="AC291" s="67"/>
    </row>
    <row r="292" spans="1:33" ht="13.5" thickBot="1" x14ac:dyDescent="0.25"/>
    <row r="293" spans="1:33" ht="27" thickTop="1" thickBot="1" x14ac:dyDescent="0.25">
      <c r="A293" s="46" t="s">
        <v>9</v>
      </c>
      <c r="B293" s="88" t="s">
        <v>81</v>
      </c>
      <c r="C293" s="520" t="s">
        <v>45</v>
      </c>
      <c r="D293" s="520" t="s">
        <v>45</v>
      </c>
      <c r="E293" s="520" t="s">
        <v>45</v>
      </c>
      <c r="F293" s="520" t="s">
        <v>45</v>
      </c>
      <c r="G293" s="520" t="s">
        <v>45</v>
      </c>
      <c r="H293" s="520" t="s">
        <v>45</v>
      </c>
      <c r="I293" s="520" t="s">
        <v>45</v>
      </c>
      <c r="J293" s="520" t="s">
        <v>45</v>
      </c>
      <c r="K293" s="520" t="s">
        <v>45</v>
      </c>
      <c r="L293" s="520" t="s">
        <v>45</v>
      </c>
      <c r="M293" s="520" t="s">
        <v>45</v>
      </c>
      <c r="N293" s="521"/>
      <c r="O293" s="520" t="s">
        <v>45</v>
      </c>
      <c r="P293" s="520" t="s">
        <v>45</v>
      </c>
      <c r="Q293" s="520" t="s">
        <v>45</v>
      </c>
      <c r="R293" s="520" t="s">
        <v>45</v>
      </c>
      <c r="S293" s="520" t="s">
        <v>45</v>
      </c>
      <c r="T293" s="520" t="s">
        <v>256</v>
      </c>
      <c r="U293" s="520" t="s">
        <v>256</v>
      </c>
      <c r="V293" s="520" t="s">
        <v>284</v>
      </c>
      <c r="W293" s="520" t="s">
        <v>284</v>
      </c>
      <c r="X293" s="520" t="s">
        <v>307</v>
      </c>
      <c r="Y293" s="520" t="s">
        <v>307</v>
      </c>
      <c r="Z293" s="520" t="s">
        <v>307</v>
      </c>
      <c r="AA293" s="520" t="s">
        <v>307</v>
      </c>
      <c r="AB293" s="520" t="s">
        <v>307</v>
      </c>
      <c r="AC293" s="520" t="s">
        <v>307</v>
      </c>
      <c r="AD293" s="88" t="s">
        <v>361</v>
      </c>
      <c r="AE293" s="88" t="s">
        <v>367</v>
      </c>
      <c r="AF293" s="88" t="s">
        <v>374</v>
      </c>
      <c r="AG293" s="88" t="s">
        <v>257</v>
      </c>
    </row>
    <row r="294" spans="1:33" ht="14.25" customHeight="1" thickTop="1" x14ac:dyDescent="0.2">
      <c r="A294" s="522" t="s">
        <v>10</v>
      </c>
      <c r="B294" s="520" t="s">
        <v>81</v>
      </c>
      <c r="C294" s="520" t="s">
        <v>90</v>
      </c>
      <c r="D294" s="520" t="s">
        <v>107</v>
      </c>
      <c r="E294" s="520" t="s">
        <v>117</v>
      </c>
      <c r="F294" s="520" t="s">
        <v>123</v>
      </c>
      <c r="G294" s="520" t="s">
        <v>151</v>
      </c>
      <c r="H294" s="520" t="s">
        <v>158</v>
      </c>
      <c r="I294" s="520" t="s">
        <v>163</v>
      </c>
      <c r="J294" s="520" t="s">
        <v>171</v>
      </c>
      <c r="K294" s="520" t="s">
        <v>189</v>
      </c>
      <c r="L294" s="520" t="s">
        <v>199</v>
      </c>
      <c r="M294" s="520" t="s">
        <v>218</v>
      </c>
      <c r="N294" s="1"/>
      <c r="O294" s="520" t="s">
        <v>224</v>
      </c>
      <c r="P294" s="520" t="s">
        <v>231</v>
      </c>
      <c r="Q294" s="520" t="s">
        <v>239</v>
      </c>
      <c r="R294" s="520" t="s">
        <v>243</v>
      </c>
      <c r="S294" s="520" t="s">
        <v>252</v>
      </c>
      <c r="T294" s="520" t="s">
        <v>257</v>
      </c>
      <c r="U294" s="520" t="s">
        <v>261</v>
      </c>
      <c r="V294" s="520" t="s">
        <v>285</v>
      </c>
      <c r="W294" s="520" t="s">
        <v>303</v>
      </c>
      <c r="X294" s="520" t="s">
        <v>308</v>
      </c>
      <c r="Y294" s="520" t="s">
        <v>314</v>
      </c>
      <c r="Z294" s="520" t="s">
        <v>324</v>
      </c>
      <c r="AA294" s="520" t="s">
        <v>339</v>
      </c>
      <c r="AB294" s="520" t="s">
        <v>350</v>
      </c>
      <c r="AC294" s="520" t="s">
        <v>354</v>
      </c>
      <c r="AD294" s="520" t="s">
        <v>362</v>
      </c>
      <c r="AE294" s="520" t="s">
        <v>368</v>
      </c>
      <c r="AF294" s="520" t="s">
        <v>375</v>
      </c>
      <c r="AG294" s="520" t="s">
        <v>257</v>
      </c>
    </row>
    <row r="295" spans="1:33" ht="13.5" thickBot="1" x14ac:dyDescent="0.25">
      <c r="A295" s="523"/>
      <c r="B295" s="520"/>
      <c r="C295" s="520"/>
      <c r="D295" s="520"/>
      <c r="E295" s="520"/>
      <c r="F295" s="520"/>
      <c r="G295" s="520"/>
      <c r="H295" s="520"/>
      <c r="I295" s="520"/>
      <c r="J295" s="520"/>
      <c r="K295" s="520"/>
      <c r="L295" s="520"/>
      <c r="M295" s="520"/>
      <c r="N295" s="1"/>
      <c r="O295" s="520"/>
      <c r="P295" s="520"/>
      <c r="Q295" s="520"/>
      <c r="R295" s="520"/>
      <c r="S295" s="520"/>
      <c r="T295" s="520"/>
      <c r="U295" s="520"/>
      <c r="V295" s="520"/>
      <c r="W295" s="520"/>
      <c r="X295" s="520"/>
      <c r="Y295" s="520"/>
      <c r="Z295" s="520"/>
      <c r="AA295" s="520"/>
      <c r="AB295" s="520"/>
      <c r="AC295" s="520"/>
      <c r="AD295" s="520"/>
      <c r="AE295" s="520"/>
      <c r="AF295" s="520"/>
      <c r="AG295" s="520"/>
    </row>
    <row r="296" spans="1:33" ht="18" thickTop="1" thickBot="1" x14ac:dyDescent="0.25">
      <c r="A296" s="46" t="s">
        <v>13</v>
      </c>
      <c r="B296" s="52">
        <f>IFERROR(X22*H22,"0")</f>
        <v>0</v>
      </c>
      <c r="C296" s="52">
        <f>IFERROR(X28*H28,"0")+IFERROR(X29*H29,"0")+IFERROR(X30*H30,"0")+IFERROR(X31*H31,"0")</f>
        <v>0</v>
      </c>
      <c r="D296" s="52">
        <f>IFERROR(X36*H36,"0")+IFERROR(X37*H37,"0")+IFERROR(X38*H38,"0")</f>
        <v>0</v>
      </c>
      <c r="E296" s="52">
        <f>IFERROR(X43*H43,"0")</f>
        <v>0</v>
      </c>
      <c r="F296" s="52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0</v>
      </c>
      <c r="G296" s="52">
        <f>IFERROR(X64*H64,"0")+IFERROR(X65*H65,"0")</f>
        <v>0</v>
      </c>
      <c r="H296" s="52">
        <f>IFERROR(X70*H70,"0")</f>
        <v>0</v>
      </c>
      <c r="I296" s="52">
        <f>IFERROR(X75*H75,"0")+IFERROR(X76*H76,"0")</f>
        <v>0</v>
      </c>
      <c r="J296" s="52">
        <f>IFERROR(X81*H81,"0")+IFERROR(X82*H82,"0")+IFERROR(X83*H83,"0")+IFERROR(X84*H84,"0")+IFERROR(X85*H85,"0")+IFERROR(X86*H86,"0")</f>
        <v>0</v>
      </c>
      <c r="K296" s="52">
        <f>IFERROR(X91*H91,"0")+IFERROR(X92*H92,"0")+IFERROR(X93*H93,"0")</f>
        <v>0</v>
      </c>
      <c r="L296" s="52">
        <f>IFERROR(X98*H98,"0")+IFERROR(X99*H99,"0")+IFERROR(X100*H100,"0")+IFERROR(X101*H101,"0")+IFERROR(X102*H102,"0")+IFERROR(X103*H103,"0")+IFERROR(X104*H104,"0")+IFERROR(X105*H105,"0")</f>
        <v>0</v>
      </c>
      <c r="M296" s="52">
        <f>IFERROR(X110*H110,"0")+IFERROR(X111*H111,"0")</f>
        <v>0</v>
      </c>
      <c r="N296" s="1"/>
      <c r="O296" s="52">
        <f>IFERROR(X116*H116,"0")+IFERROR(X117*H117,"0")</f>
        <v>0</v>
      </c>
      <c r="P296" s="52">
        <f>IFERROR(X122*H122,"0")+IFERROR(X123*H123,"0")+IFERROR(X124*H124,"0")</f>
        <v>0</v>
      </c>
      <c r="Q296" s="52">
        <f>IFERROR(X129*H129,"0")</f>
        <v>0</v>
      </c>
      <c r="R296" s="52">
        <f>IFERROR(X134*H134,"0")+IFERROR(X135*H135,"0")</f>
        <v>0</v>
      </c>
      <c r="S296" s="52">
        <f>IFERROR(X140*H140,"0")</f>
        <v>0</v>
      </c>
      <c r="T296" s="52">
        <f>IFERROR(X146*H146,"0")</f>
        <v>0</v>
      </c>
      <c r="U296" s="52">
        <f>IFERROR(X151*H151,"0")+IFERROR(X152*H152,"0")+IFERROR(X153*H153,"0")+IFERROR(X154*H154,"0")+IFERROR(X158*H158,"0")+IFERROR(X159*H159,"0")</f>
        <v>0</v>
      </c>
      <c r="V296" s="52">
        <f>IFERROR(X165*H165,"0")+IFERROR(X166*H166,"0")+IFERROR(X167*H167,"0")+IFERROR(X171*H171,"0")</f>
        <v>0</v>
      </c>
      <c r="W296" s="52">
        <f>IFERROR(X176*H176,"0")</f>
        <v>0</v>
      </c>
      <c r="X296" s="52">
        <f>IFERROR(X182*H182,"0")</f>
        <v>0</v>
      </c>
      <c r="Y296" s="52">
        <f>IFERROR(X187*H187,"0")+IFERROR(X188*H188,"0")+IFERROR(X189*H189,"0")</f>
        <v>0</v>
      </c>
      <c r="Z296" s="52">
        <f>IFERROR(X194*H194,"0")+IFERROR(X195*H195,"0")+IFERROR(X196*H196,"0")+IFERROR(X197*H197,"0")+IFERROR(X198*H198,"0")+IFERROR(X199*H199,"0")</f>
        <v>0</v>
      </c>
      <c r="AA296" s="52">
        <f>IFERROR(X204*H204,"0")+IFERROR(X205*H205,"0")+IFERROR(X206*H206,"0")+IFERROR(X207*H207,"0")</f>
        <v>0</v>
      </c>
      <c r="AB296" s="52">
        <f>IFERROR(X212*H212,"0")</f>
        <v>0</v>
      </c>
      <c r="AC296" s="52">
        <f>IFERROR(X217*H217,"0")+IFERROR(X218*H218,"0")</f>
        <v>0</v>
      </c>
      <c r="AD296" s="52">
        <f>IFERROR(X224*H224,"0")</f>
        <v>0</v>
      </c>
      <c r="AE296" s="52">
        <f>IFERROR(X230*H230,"0")+IFERROR(X231*H231,"0")</f>
        <v>0</v>
      </c>
      <c r="AF296" s="52">
        <f>IFERROR(X237*H237,"0")</f>
        <v>0</v>
      </c>
      <c r="AG296" s="52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3" ht="13.5" thickTop="1" x14ac:dyDescent="0.2">
      <c r="C297" s="1"/>
    </row>
    <row r="298" spans="1:33" ht="19.5" customHeight="1" x14ac:dyDescent="0.2">
      <c r="A298" s="70" t="s">
        <v>62</v>
      </c>
      <c r="B298" s="70" t="s">
        <v>63</v>
      </c>
      <c r="C298" s="70" t="s">
        <v>65</v>
      </c>
    </row>
    <row r="299" spans="1:33" x14ac:dyDescent="0.2">
      <c r="A299" s="71">
        <f>SUMPRODUCT(--(BB:BB="ЗПФ"),--(W:W="кор"),H:H,Y:Y)+SUMPRODUCT(--(BB:BB="ЗПФ"),--(W:W="кг"),Y:Y)</f>
        <v>0</v>
      </c>
      <c r="B299" s="72">
        <f>SUMPRODUCT(--(BB:BB="ПГП"),--(W:W="кор"),H:H,Y:Y)+SUMPRODUCT(--(BB:BB="ПГП"),--(W:W="кг"),Y:Y)</f>
        <v>0</v>
      </c>
      <c r="C299" s="72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9"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  <mergeCell ref="AG294:AG295"/>
    <mergeCell ref="X293:AC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X294:X295"/>
    <mergeCell ref="P286:V286"/>
    <mergeCell ref="A286:O291"/>
    <mergeCell ref="P287:V287"/>
    <mergeCell ref="P288:V288"/>
    <mergeCell ref="P289:V289"/>
    <mergeCell ref="P290:V290"/>
    <mergeCell ref="P291:V291"/>
    <mergeCell ref="C293:S293"/>
    <mergeCell ref="T293:U293"/>
    <mergeCell ref="V293:W293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42:Z242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P66:V66"/>
    <mergeCell ref="A66:O67"/>
    <mergeCell ref="P67:V67"/>
    <mergeCell ref="A68:Z68"/>
    <mergeCell ref="A69:Z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83 X273:X274 X270:X271 X268 X264:X265 X260 X254 X237 X231 X224 X217:X218 X212 X206 X204 X198 X196 X194 X188:X189 X182 X176 X171 X158:X159 X154 X151:X152 X146 X140 X122 X83 X64 X59 X55:X57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:X277 X269 X266:X267 X258 X249 X243:X245 X207 X205 X199 X197 X195 X187 X167 X134:X135 X129 X123:X124 X116 X102 X98:X99 X91:X93 X86 X84 X81:X82 X75:X76 X70 X58 X48:X54 X43 X36:X38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2 X259 X253 X230 X165:X166 X153 X117 X110:X111 X103:X105 X100:X101 X85 X65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9"/>
    </row>
    <row r="3" spans="2:8" x14ac:dyDescent="0.2">
      <c r="B3" s="53" t="s">
        <v>480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482</v>
      </c>
      <c r="D6" s="53" t="s">
        <v>483</v>
      </c>
      <c r="E6" s="53" t="s">
        <v>46</v>
      </c>
    </row>
    <row r="8" spans="2:8" x14ac:dyDescent="0.2">
      <c r="B8" s="53" t="s">
        <v>80</v>
      </c>
      <c r="C8" s="53" t="s">
        <v>482</v>
      </c>
      <c r="D8" s="53" t="s">
        <v>46</v>
      </c>
      <c r="E8" s="53" t="s">
        <v>46</v>
      </c>
    </row>
    <row r="10" spans="2:8" x14ac:dyDescent="0.2">
      <c r="B10" s="53" t="s">
        <v>484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494</v>
      </c>
      <c r="C20" s="53" t="s">
        <v>46</v>
      </c>
      <c r="D20" s="53" t="s">
        <v>46</v>
      </c>
      <c r="E20" s="53" t="s">
        <v>46</v>
      </c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