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DDD447EE-DC79-4799-9B05-E22B40DB17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заказа'!$B$261:$B$261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20">'Бланк заказа'!$B$284:$B$284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заказа'!$B$163:$B$163</definedName>
    <definedName name="ProductId66">'Бланк заказа'!$B$164:$B$164</definedName>
    <definedName name="ProductId67">'Бланк заказа'!$B$170:$B$170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заказа'!$B$177:$B$177</definedName>
    <definedName name="ProductId71">'Бланк заказа'!$B$182:$B$182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заказа'!$B$208:$B$208</definedName>
    <definedName name="ProductId85">'Бланк заказа'!$B$213:$B$213</definedName>
    <definedName name="ProductId86">'Бланк заказа'!$B$218:$B$218</definedName>
    <definedName name="ProductId87">'Бланк заказа'!$B$219:$B$219</definedName>
    <definedName name="ProductId88">'Бланк заказа'!$B$225:$B$225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заказа'!$B$238:$B$238</definedName>
    <definedName name="ProductId92">'Бланк заказа'!$B$244:$B$244</definedName>
    <definedName name="ProductId93">'Бланк заказа'!$B$245:$B$245</definedName>
    <definedName name="ProductId94">'Бланк заказа'!$B$246:$B$246</definedName>
    <definedName name="ProductId95">'Бланк заказа'!$B$250:$B$250</definedName>
    <definedName name="ProductId96">'Бланк заказа'!$B$254:$B$254</definedName>
    <definedName name="ProductId97">'Бланк заказа'!$B$255:$B$255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заказа'!$X$261:$X$261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20">'Бланк заказа'!$X$284:$X$284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заказа'!$X$163:$X$163</definedName>
    <definedName name="SalesQty66">'Бланк заказа'!$X$164:$X$164</definedName>
    <definedName name="SalesQty67">'Бланк заказа'!$X$170:$X$170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заказа'!$X$177:$X$177</definedName>
    <definedName name="SalesQty71">'Бланк заказа'!$X$182:$X$182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заказа'!$X$208:$X$208</definedName>
    <definedName name="SalesQty85">'Бланк заказа'!$X$213:$X$213</definedName>
    <definedName name="SalesQty86">'Бланк заказа'!$X$218:$X$218</definedName>
    <definedName name="SalesQty87">'Бланк заказа'!$X$219:$X$219</definedName>
    <definedName name="SalesQty88">'Бланк заказа'!$X$225:$X$225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заказа'!$X$238:$X$238</definedName>
    <definedName name="SalesQty92">'Бланк заказа'!$X$244:$X$244</definedName>
    <definedName name="SalesQty93">'Бланк заказа'!$X$245:$X$245</definedName>
    <definedName name="SalesQty94">'Бланк заказа'!$X$246:$X$246</definedName>
    <definedName name="SalesQty95">'Бланк заказа'!$X$250:$X$250</definedName>
    <definedName name="SalesQty96">'Бланк заказа'!$X$254:$X$254</definedName>
    <definedName name="SalesQty97">'Бланк заказа'!$X$255:$X$255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заказа'!$Y$261:$Y$261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20">'Бланк заказа'!$Y$284:$Y$284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заказа'!$Y$163:$Y$163</definedName>
    <definedName name="SalesRoundBox66">'Бланк заказа'!$Y$164:$Y$164</definedName>
    <definedName name="SalesRoundBox67">'Бланк заказа'!$Y$170:$Y$170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заказа'!$Y$177:$Y$177</definedName>
    <definedName name="SalesRoundBox71">'Бланк заказа'!$Y$182:$Y$182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заказа'!$Y$208:$Y$208</definedName>
    <definedName name="SalesRoundBox85">'Бланк заказа'!$Y$213:$Y$213</definedName>
    <definedName name="SalesRoundBox86">'Бланк заказа'!$Y$218:$Y$218</definedName>
    <definedName name="SalesRoundBox87">'Бланк заказа'!$Y$219:$Y$219</definedName>
    <definedName name="SalesRoundBox88">'Бланк заказа'!$Y$225:$Y$225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заказа'!$Y$238:$Y$238</definedName>
    <definedName name="SalesRoundBox92">'Бланк заказа'!$Y$244:$Y$244</definedName>
    <definedName name="SalesRoundBox93">'Бланк заказа'!$Y$245:$Y$245</definedName>
    <definedName name="SalesRoundBox94">'Бланк заказа'!$Y$246:$Y$246</definedName>
    <definedName name="SalesRoundBox95">'Бланк заказа'!$Y$250:$Y$250</definedName>
    <definedName name="SalesRoundBox96">'Бланк заказа'!$Y$254:$Y$254</definedName>
    <definedName name="SalesRoundBox97">'Бланк заказа'!$Y$255:$Y$255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заказа'!$W$261:$W$261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20">'Бланк заказа'!$W$284:$W$284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заказа'!$W$163:$W$163</definedName>
    <definedName name="UnitOfMeasure66">'Бланк заказа'!$W$164:$W$164</definedName>
    <definedName name="UnitOfMeasure67">'Бланк заказа'!$W$170:$W$170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заказа'!$W$177:$W$177</definedName>
    <definedName name="UnitOfMeasure71">'Бланк заказа'!$W$182:$W$182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заказа'!$W$208:$W$208</definedName>
    <definedName name="UnitOfMeasure85">'Бланк заказа'!$W$213:$W$213</definedName>
    <definedName name="UnitOfMeasure86">'Бланк заказа'!$W$218:$W$218</definedName>
    <definedName name="UnitOfMeasure87">'Бланк заказа'!$W$219:$W$219</definedName>
    <definedName name="UnitOfMeasure88">'Бланк заказа'!$W$225:$W$225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заказа'!$W$238:$W$238</definedName>
    <definedName name="UnitOfMeasure92">'Бланк заказа'!$W$244:$W$244</definedName>
    <definedName name="UnitOfMeasure93">'Бланк заказа'!$W$245:$W$245</definedName>
    <definedName name="UnitOfMeasure94">'Бланк заказа'!$W$246:$W$246</definedName>
    <definedName name="UnitOfMeasure95">'Бланк заказа'!$W$250:$W$250</definedName>
    <definedName name="UnitOfMeasure96">'Бланк заказа'!$W$254:$W$254</definedName>
    <definedName name="UnitOfMeasure97">'Бланк заказа'!$W$255:$W$255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2" l="1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X286" i="2"/>
  <c r="X285" i="2"/>
  <c r="BO284" i="2"/>
  <c r="BM284" i="2"/>
  <c r="Z284" i="2"/>
  <c r="Y284" i="2"/>
  <c r="BN284" i="2" s="1"/>
  <c r="BO283" i="2"/>
  <c r="BM283" i="2"/>
  <c r="Z283" i="2"/>
  <c r="Y283" i="2"/>
  <c r="BP283" i="2" s="1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N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Y272" i="2"/>
  <c r="BN272" i="2" s="1"/>
  <c r="BO271" i="2"/>
  <c r="BM271" i="2"/>
  <c r="Z271" i="2"/>
  <c r="Y271" i="2"/>
  <c r="BP271" i="2" s="1"/>
  <c r="BO270" i="2"/>
  <c r="BM270" i="2"/>
  <c r="Z270" i="2"/>
  <c r="Y270" i="2"/>
  <c r="BN270" i="2" s="1"/>
  <c r="BO269" i="2"/>
  <c r="BM269" i="2"/>
  <c r="Z269" i="2"/>
  <c r="Y269" i="2"/>
  <c r="BP269" i="2" s="1"/>
  <c r="BO268" i="2"/>
  <c r="BM268" i="2"/>
  <c r="Z268" i="2"/>
  <c r="Y268" i="2"/>
  <c r="BN268" i="2" s="1"/>
  <c r="BO267" i="2"/>
  <c r="BM267" i="2"/>
  <c r="Z267" i="2"/>
  <c r="Y267" i="2"/>
  <c r="BP267" i="2" s="1"/>
  <c r="BO266" i="2"/>
  <c r="BM266" i="2"/>
  <c r="Z266" i="2"/>
  <c r="Y266" i="2"/>
  <c r="BN266" i="2" s="1"/>
  <c r="BO265" i="2"/>
  <c r="BM265" i="2"/>
  <c r="Z265" i="2"/>
  <c r="Z285" i="2" s="1"/>
  <c r="Y265" i="2"/>
  <c r="BP265" i="2" s="1"/>
  <c r="X263" i="2"/>
  <c r="X262" i="2"/>
  <c r="BO261" i="2"/>
  <c r="BM261" i="2"/>
  <c r="Z261" i="2"/>
  <c r="Y261" i="2"/>
  <c r="BP261" i="2" s="1"/>
  <c r="P261" i="2"/>
  <c r="BO260" i="2"/>
  <c r="BM260" i="2"/>
  <c r="Z260" i="2"/>
  <c r="Y260" i="2"/>
  <c r="BN260" i="2" s="1"/>
  <c r="BO259" i="2"/>
  <c r="BM259" i="2"/>
  <c r="Z259" i="2"/>
  <c r="Z262" i="2" s="1"/>
  <c r="Y259" i="2"/>
  <c r="Y262" i="2" s="1"/>
  <c r="X257" i="2"/>
  <c r="X256" i="2"/>
  <c r="BO255" i="2"/>
  <c r="BM255" i="2"/>
  <c r="Z255" i="2"/>
  <c r="Y255" i="2"/>
  <c r="BP255" i="2" s="1"/>
  <c r="BP254" i="2"/>
  <c r="BO254" i="2"/>
  <c r="BN254" i="2"/>
  <c r="BM254" i="2"/>
  <c r="Z254" i="2"/>
  <c r="Z256" i="2" s="1"/>
  <c r="Y254" i="2"/>
  <c r="Y256" i="2" s="1"/>
  <c r="X252" i="2"/>
  <c r="Z251" i="2"/>
  <c r="X251" i="2"/>
  <c r="BO250" i="2"/>
  <c r="BM250" i="2"/>
  <c r="Z250" i="2"/>
  <c r="Y250" i="2"/>
  <c r="Y251" i="2" s="1"/>
  <c r="X248" i="2"/>
  <c r="X247" i="2"/>
  <c r="BO246" i="2"/>
  <c r="BN246" i="2"/>
  <c r="BM246" i="2"/>
  <c r="Z246" i="2"/>
  <c r="Y246" i="2"/>
  <c r="BP246" i="2" s="1"/>
  <c r="BO245" i="2"/>
  <c r="BM245" i="2"/>
  <c r="Z245" i="2"/>
  <c r="Y245" i="2"/>
  <c r="BP245" i="2" s="1"/>
  <c r="BO244" i="2"/>
  <c r="BM244" i="2"/>
  <c r="Z244" i="2"/>
  <c r="Y244" i="2"/>
  <c r="BP244" i="2" s="1"/>
  <c r="X240" i="2"/>
  <c r="X239" i="2"/>
  <c r="BO238" i="2"/>
  <c r="BM238" i="2"/>
  <c r="Z238" i="2"/>
  <c r="Z239" i="2" s="1"/>
  <c r="Y238" i="2"/>
  <c r="Y240" i="2" s="1"/>
  <c r="X234" i="2"/>
  <c r="X233" i="2"/>
  <c r="BO232" i="2"/>
  <c r="BM232" i="2"/>
  <c r="Z232" i="2"/>
  <c r="Y232" i="2"/>
  <c r="BP232" i="2" s="1"/>
  <c r="P232" i="2"/>
  <c r="BO231" i="2"/>
  <c r="BM231" i="2"/>
  <c r="Z231" i="2"/>
  <c r="Y231" i="2"/>
  <c r="P231" i="2"/>
  <c r="X227" i="2"/>
  <c r="Z226" i="2"/>
  <c r="X226" i="2"/>
  <c r="BO225" i="2"/>
  <c r="BM225" i="2"/>
  <c r="Z225" i="2"/>
  <c r="Y225" i="2"/>
  <c r="BP225" i="2" s="1"/>
  <c r="X221" i="2"/>
  <c r="X220" i="2"/>
  <c r="BO219" i="2"/>
  <c r="BM219" i="2"/>
  <c r="Z219" i="2"/>
  <c r="Y219" i="2"/>
  <c r="BN219" i="2" s="1"/>
  <c r="P219" i="2"/>
  <c r="BO218" i="2"/>
  <c r="BM218" i="2"/>
  <c r="Z218" i="2"/>
  <c r="Y218" i="2"/>
  <c r="Y221" i="2" s="1"/>
  <c r="X215" i="2"/>
  <c r="X214" i="2"/>
  <c r="BO213" i="2"/>
  <c r="BM213" i="2"/>
  <c r="Z213" i="2"/>
  <c r="Z214" i="2" s="1"/>
  <c r="Y213" i="2"/>
  <c r="Y215" i="2" s="1"/>
  <c r="P213" i="2"/>
  <c r="X210" i="2"/>
  <c r="X209" i="2"/>
  <c r="BO208" i="2"/>
  <c r="BM208" i="2"/>
  <c r="Z208" i="2"/>
  <c r="Y208" i="2"/>
  <c r="BP208" i="2" s="1"/>
  <c r="P208" i="2"/>
  <c r="BO207" i="2"/>
  <c r="BM207" i="2"/>
  <c r="Z207" i="2"/>
  <c r="Y207" i="2"/>
  <c r="BP207" i="2" s="1"/>
  <c r="P207" i="2"/>
  <c r="BO206" i="2"/>
  <c r="BM206" i="2"/>
  <c r="Z206" i="2"/>
  <c r="Y206" i="2"/>
  <c r="Y210" i="2" s="1"/>
  <c r="P206" i="2"/>
  <c r="BP205" i="2"/>
  <c r="BO205" i="2"/>
  <c r="BN205" i="2"/>
  <c r="BM205" i="2"/>
  <c r="Z205" i="2"/>
  <c r="Z209" i="2" s="1"/>
  <c r="Y205" i="2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P199" i="2"/>
  <c r="BO198" i="2"/>
  <c r="BM198" i="2"/>
  <c r="Z198" i="2"/>
  <c r="Y198" i="2"/>
  <c r="P198" i="2"/>
  <c r="BO197" i="2"/>
  <c r="BM197" i="2"/>
  <c r="Z197" i="2"/>
  <c r="Y197" i="2"/>
  <c r="P197" i="2"/>
  <c r="BP196" i="2"/>
  <c r="BO196" i="2"/>
  <c r="BN196" i="2"/>
  <c r="BM196" i="2"/>
  <c r="Z196" i="2"/>
  <c r="Y196" i="2"/>
  <c r="P196" i="2"/>
  <c r="BO195" i="2"/>
  <c r="BM195" i="2"/>
  <c r="Z195" i="2"/>
  <c r="Y195" i="2"/>
  <c r="Y201" i="2" s="1"/>
  <c r="P195" i="2"/>
  <c r="X192" i="2"/>
  <c r="X191" i="2"/>
  <c r="BO190" i="2"/>
  <c r="BM190" i="2"/>
  <c r="Z190" i="2"/>
  <c r="Y190" i="2"/>
  <c r="BP190" i="2" s="1"/>
  <c r="P190" i="2"/>
  <c r="BP189" i="2"/>
  <c r="BO189" i="2"/>
  <c r="BN189" i="2"/>
  <c r="BM189" i="2"/>
  <c r="Z189" i="2"/>
  <c r="Y189" i="2"/>
  <c r="P189" i="2"/>
  <c r="BO188" i="2"/>
  <c r="BM188" i="2"/>
  <c r="Z188" i="2"/>
  <c r="Z191" i="2" s="1"/>
  <c r="Y188" i="2"/>
  <c r="Y191" i="2" s="1"/>
  <c r="P188" i="2"/>
  <c r="X184" i="2"/>
  <c r="X183" i="2"/>
  <c r="BO182" i="2"/>
  <c r="BM182" i="2"/>
  <c r="Z182" i="2"/>
  <c r="Z183" i="2" s="1"/>
  <c r="Y182" i="2"/>
  <c r="Y183" i="2" s="1"/>
  <c r="P182" i="2"/>
  <c r="X179" i="2"/>
  <c r="X178" i="2"/>
  <c r="BO177" i="2"/>
  <c r="BM177" i="2"/>
  <c r="Z177" i="2"/>
  <c r="Z178" i="2" s="1"/>
  <c r="Y177" i="2"/>
  <c r="Y178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BN171" i="2" s="1"/>
  <c r="P171" i="2"/>
  <c r="BO170" i="2"/>
  <c r="BM170" i="2"/>
  <c r="Z170" i="2"/>
  <c r="Z173" i="2" s="1"/>
  <c r="Y170" i="2"/>
  <c r="P170" i="2"/>
  <c r="X166" i="2"/>
  <c r="X165" i="2"/>
  <c r="BO164" i="2"/>
  <c r="BM164" i="2"/>
  <c r="Z164" i="2"/>
  <c r="Y164" i="2"/>
  <c r="Y166" i="2" s="1"/>
  <c r="P164" i="2"/>
  <c r="BP163" i="2"/>
  <c r="BO163" i="2"/>
  <c r="BN163" i="2"/>
  <c r="BM163" i="2"/>
  <c r="Z163" i="2"/>
  <c r="Z165" i="2" s="1"/>
  <c r="Y163" i="2"/>
  <c r="P163" i="2"/>
  <c r="X161" i="2"/>
  <c r="X160" i="2"/>
  <c r="BO159" i="2"/>
  <c r="BM159" i="2"/>
  <c r="Z159" i="2"/>
  <c r="Y159" i="2"/>
  <c r="BO158" i="2"/>
  <c r="BM158" i="2"/>
  <c r="Z158" i="2"/>
  <c r="Y158" i="2"/>
  <c r="BN158" i="2" s="1"/>
  <c r="BO157" i="2"/>
  <c r="BM157" i="2"/>
  <c r="Z157" i="2"/>
  <c r="Y157" i="2"/>
  <c r="BO156" i="2"/>
  <c r="BM156" i="2"/>
  <c r="Z156" i="2"/>
  <c r="Z160" i="2" s="1"/>
  <c r="Y156" i="2"/>
  <c r="BN156" i="2" s="1"/>
  <c r="X153" i="2"/>
  <c r="X152" i="2"/>
  <c r="BO151" i="2"/>
  <c r="BM151" i="2"/>
  <c r="Z151" i="2"/>
  <c r="Z152" i="2" s="1"/>
  <c r="Y151" i="2"/>
  <c r="Y153" i="2" s="1"/>
  <c r="X147" i="2"/>
  <c r="X146" i="2"/>
  <c r="BO145" i="2"/>
  <c r="BM145" i="2"/>
  <c r="Z145" i="2"/>
  <c r="Z146" i="2" s="1"/>
  <c r="Y145" i="2"/>
  <c r="BN145" i="2" s="1"/>
  <c r="P145" i="2"/>
  <c r="X142" i="2"/>
  <c r="X141" i="2"/>
  <c r="BO140" i="2"/>
  <c r="BM140" i="2"/>
  <c r="Z140" i="2"/>
  <c r="Y140" i="2"/>
  <c r="BP140" i="2" s="1"/>
  <c r="P140" i="2"/>
  <c r="BO139" i="2"/>
  <c r="BM139" i="2"/>
  <c r="Z139" i="2"/>
  <c r="Z141" i="2" s="1"/>
  <c r="Y139" i="2"/>
  <c r="BN139" i="2" s="1"/>
  <c r="X136" i="2"/>
  <c r="X135" i="2"/>
  <c r="BO134" i="2"/>
  <c r="BM134" i="2"/>
  <c r="Z134" i="2"/>
  <c r="Y134" i="2"/>
  <c r="BN134" i="2" s="1"/>
  <c r="P134" i="2"/>
  <c r="BO133" i="2"/>
  <c r="BM133" i="2"/>
  <c r="Z133" i="2"/>
  <c r="Z135" i="2" s="1"/>
  <c r="Y133" i="2"/>
  <c r="X130" i="2"/>
  <c r="X129" i="2"/>
  <c r="BO128" i="2"/>
  <c r="BM128" i="2"/>
  <c r="Z128" i="2"/>
  <c r="Y128" i="2"/>
  <c r="BN128" i="2" s="1"/>
  <c r="P128" i="2"/>
  <c r="BO127" i="2"/>
  <c r="BM127" i="2"/>
  <c r="Z127" i="2"/>
  <c r="Y127" i="2"/>
  <c r="BN127" i="2" s="1"/>
  <c r="P127" i="2"/>
  <c r="BO126" i="2"/>
  <c r="BM126" i="2"/>
  <c r="Z126" i="2"/>
  <c r="Z129" i="2" s="1"/>
  <c r="Y126" i="2"/>
  <c r="P126" i="2"/>
  <c r="X123" i="2"/>
  <c r="X122" i="2"/>
  <c r="BO121" i="2"/>
  <c r="BM121" i="2"/>
  <c r="Z121" i="2"/>
  <c r="Y121" i="2"/>
  <c r="BN121" i="2" s="1"/>
  <c r="P121" i="2"/>
  <c r="BO120" i="2"/>
  <c r="BM120" i="2"/>
  <c r="Z120" i="2"/>
  <c r="Y120" i="2"/>
  <c r="P120" i="2"/>
  <c r="X117" i="2"/>
  <c r="X116" i="2"/>
  <c r="BO115" i="2"/>
  <c r="BM115" i="2"/>
  <c r="Z115" i="2"/>
  <c r="Y115" i="2"/>
  <c r="BP115" i="2" s="1"/>
  <c r="P115" i="2"/>
  <c r="BO114" i="2"/>
  <c r="BM114" i="2"/>
  <c r="Z114" i="2"/>
  <c r="Y114" i="2"/>
  <c r="Y116" i="2" s="1"/>
  <c r="P114" i="2"/>
  <c r="X111" i="2"/>
  <c r="X110" i="2"/>
  <c r="BP109" i="2"/>
  <c r="BO109" i="2"/>
  <c r="BN109" i="2"/>
  <c r="BM109" i="2"/>
  <c r="Z109" i="2"/>
  <c r="Y109" i="2"/>
  <c r="P109" i="2"/>
  <c r="BO108" i="2"/>
  <c r="BM108" i="2"/>
  <c r="Z108" i="2"/>
  <c r="Y108" i="2"/>
  <c r="BP108" i="2" s="1"/>
  <c r="P108" i="2"/>
  <c r="BO107" i="2"/>
  <c r="BM107" i="2"/>
  <c r="Z107" i="2"/>
  <c r="Y107" i="2"/>
  <c r="BN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P105" i="2"/>
  <c r="BP104" i="2"/>
  <c r="BO104" i="2"/>
  <c r="BN104" i="2"/>
  <c r="BM104" i="2"/>
  <c r="Z104" i="2"/>
  <c r="Y104" i="2"/>
  <c r="P104" i="2"/>
  <c r="BO103" i="2"/>
  <c r="BM103" i="2"/>
  <c r="Z103" i="2"/>
  <c r="Y103" i="2"/>
  <c r="BP103" i="2" s="1"/>
  <c r="P103" i="2"/>
  <c r="BP102" i="2"/>
  <c r="BO102" i="2"/>
  <c r="BN102" i="2"/>
  <c r="BM102" i="2"/>
  <c r="Z102" i="2"/>
  <c r="Y102" i="2"/>
  <c r="P102" i="2"/>
  <c r="BO101" i="2"/>
  <c r="BM101" i="2"/>
  <c r="Z101" i="2"/>
  <c r="Y101" i="2"/>
  <c r="Y111" i="2" s="1"/>
  <c r="P101" i="2"/>
  <c r="X98" i="2"/>
  <c r="X97" i="2"/>
  <c r="BO96" i="2"/>
  <c r="BM96" i="2"/>
  <c r="Z96" i="2"/>
  <c r="Y96" i="2"/>
  <c r="BN96" i="2" s="1"/>
  <c r="P96" i="2"/>
  <c r="BO95" i="2"/>
  <c r="BM95" i="2"/>
  <c r="Z95" i="2"/>
  <c r="Y95" i="2"/>
  <c r="BN95" i="2" s="1"/>
  <c r="P95" i="2"/>
  <c r="BO94" i="2"/>
  <c r="BM94" i="2"/>
  <c r="Z94" i="2"/>
  <c r="Y94" i="2"/>
  <c r="Y98" i="2" s="1"/>
  <c r="P94" i="2"/>
  <c r="X91" i="2"/>
  <c r="X90" i="2"/>
  <c r="BO89" i="2"/>
  <c r="BM89" i="2"/>
  <c r="Z89" i="2"/>
  <c r="Y89" i="2"/>
  <c r="BN89" i="2" s="1"/>
  <c r="P89" i="2"/>
  <c r="BO88" i="2"/>
  <c r="BM88" i="2"/>
  <c r="Z88" i="2"/>
  <c r="Y88" i="2"/>
  <c r="BP88" i="2" s="1"/>
  <c r="P88" i="2"/>
  <c r="BP87" i="2"/>
  <c r="BO87" i="2"/>
  <c r="BN87" i="2"/>
  <c r="BM87" i="2"/>
  <c r="Z87" i="2"/>
  <c r="Y87" i="2"/>
  <c r="P87" i="2"/>
  <c r="BO86" i="2"/>
  <c r="BM86" i="2"/>
  <c r="Z86" i="2"/>
  <c r="Y86" i="2"/>
  <c r="BP86" i="2" s="1"/>
  <c r="P86" i="2"/>
  <c r="BO85" i="2"/>
  <c r="BM85" i="2"/>
  <c r="Z85" i="2"/>
  <c r="Y85" i="2"/>
  <c r="BN85" i="2" s="1"/>
  <c r="P85" i="2"/>
  <c r="BO84" i="2"/>
  <c r="BM84" i="2"/>
  <c r="Z84" i="2"/>
  <c r="Z90" i="2" s="1"/>
  <c r="Y84" i="2"/>
  <c r="P84" i="2"/>
  <c r="X81" i="2"/>
  <c r="X80" i="2"/>
  <c r="BO79" i="2"/>
  <c r="BM79" i="2"/>
  <c r="Z79" i="2"/>
  <c r="Y79" i="2"/>
  <c r="Y81" i="2" s="1"/>
  <c r="P79" i="2"/>
  <c r="BP78" i="2"/>
  <c r="BO78" i="2"/>
  <c r="BN78" i="2"/>
  <c r="BM78" i="2"/>
  <c r="Z78" i="2"/>
  <c r="Y78" i="2"/>
  <c r="P78" i="2"/>
  <c r="X75" i="2"/>
  <c r="Y74" i="2"/>
  <c r="X74" i="2"/>
  <c r="BP73" i="2"/>
  <c r="BO73" i="2"/>
  <c r="BN73" i="2"/>
  <c r="BM73" i="2"/>
  <c r="Z73" i="2"/>
  <c r="Z74" i="2" s="1"/>
  <c r="Y73" i="2"/>
  <c r="Y75" i="2" s="1"/>
  <c r="P73" i="2"/>
  <c r="X70" i="2"/>
  <c r="X69" i="2"/>
  <c r="BO68" i="2"/>
  <c r="BM68" i="2"/>
  <c r="Z68" i="2"/>
  <c r="Y68" i="2"/>
  <c r="P68" i="2"/>
  <c r="BP67" i="2"/>
  <c r="BO67" i="2"/>
  <c r="BN67" i="2"/>
  <c r="BM67" i="2"/>
  <c r="Z67" i="2"/>
  <c r="Z69" i="2" s="1"/>
  <c r="Y67" i="2"/>
  <c r="Y70" i="2" s="1"/>
  <c r="P67" i="2"/>
  <c r="X64" i="2"/>
  <c r="X63" i="2"/>
  <c r="BO62" i="2"/>
  <c r="BM62" i="2"/>
  <c r="Z62" i="2"/>
  <c r="Y62" i="2"/>
  <c r="P62" i="2"/>
  <c r="BO61" i="2"/>
  <c r="BM61" i="2"/>
  <c r="Z61" i="2"/>
  <c r="Y61" i="2"/>
  <c r="BP61" i="2" s="1"/>
  <c r="P61" i="2"/>
  <c r="BO60" i="2"/>
  <c r="BM60" i="2"/>
  <c r="Z60" i="2"/>
  <c r="Y60" i="2"/>
  <c r="P60" i="2"/>
  <c r="BO59" i="2"/>
  <c r="BM59" i="2"/>
  <c r="Z59" i="2"/>
  <c r="Y59" i="2"/>
  <c r="BN59" i="2" s="1"/>
  <c r="P59" i="2"/>
  <c r="BO58" i="2"/>
  <c r="BM58" i="2"/>
  <c r="Z58" i="2"/>
  <c r="Y58" i="2"/>
  <c r="BN58" i="2" s="1"/>
  <c r="P58" i="2"/>
  <c r="BO57" i="2"/>
  <c r="BM57" i="2"/>
  <c r="Z57" i="2"/>
  <c r="Y57" i="2"/>
  <c r="BN57" i="2" s="1"/>
  <c r="P57" i="2"/>
  <c r="BO56" i="2"/>
  <c r="BM56" i="2"/>
  <c r="Z56" i="2"/>
  <c r="Y56" i="2"/>
  <c r="BP56" i="2" s="1"/>
  <c r="BP55" i="2"/>
  <c r="BO55" i="2"/>
  <c r="BN55" i="2"/>
  <c r="BM55" i="2"/>
  <c r="Z55" i="2"/>
  <c r="Y55" i="2"/>
  <c r="P55" i="2"/>
  <c r="BO54" i="2"/>
  <c r="BM54" i="2"/>
  <c r="Z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N52" i="2" s="1"/>
  <c r="P52" i="2"/>
  <c r="BO51" i="2"/>
  <c r="BM51" i="2"/>
  <c r="Z51" i="2"/>
  <c r="Y51" i="2"/>
  <c r="BN51" i="2" s="1"/>
  <c r="P51" i="2"/>
  <c r="X48" i="2"/>
  <c r="X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X40" i="2"/>
  <c r="X39" i="2"/>
  <c r="BO38" i="2"/>
  <c r="BM38" i="2"/>
  <c r="Z38" i="2"/>
  <c r="Y38" i="2"/>
  <c r="P38" i="2"/>
  <c r="BO37" i="2"/>
  <c r="BM37" i="2"/>
  <c r="Z37" i="2"/>
  <c r="Y37" i="2"/>
  <c r="BP36" i="2"/>
  <c r="BO36" i="2"/>
  <c r="BN36" i="2"/>
  <c r="BM36" i="2"/>
  <c r="Z36" i="2"/>
  <c r="Z39" i="2" s="1"/>
  <c r="Y36" i="2"/>
  <c r="P36" i="2"/>
  <c r="X33" i="2"/>
  <c r="X32" i="2"/>
  <c r="BO31" i="2"/>
  <c r="BM31" i="2"/>
  <c r="Z31" i="2"/>
  <c r="Y31" i="2"/>
  <c r="P31" i="2"/>
  <c r="BO30" i="2"/>
  <c r="BM30" i="2"/>
  <c r="Z30" i="2"/>
  <c r="Y30" i="2"/>
  <c r="BN30" i="2" s="1"/>
  <c r="P30" i="2"/>
  <c r="BO29" i="2"/>
  <c r="BM29" i="2"/>
  <c r="Z29" i="2"/>
  <c r="Y29" i="2"/>
  <c r="BN29" i="2" s="1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BN22" i="2" s="1"/>
  <c r="P22" i="2"/>
  <c r="H10" i="2"/>
  <c r="A9" i="2"/>
  <c r="F10" i="2" s="1"/>
  <c r="D7" i="2"/>
  <c r="Q6" i="2"/>
  <c r="P2" i="2"/>
  <c r="BP31" i="2" l="1"/>
  <c r="BN31" i="2"/>
  <c r="BP38" i="2"/>
  <c r="BN38" i="2"/>
  <c r="Z47" i="2"/>
  <c r="BP107" i="2"/>
  <c r="BP197" i="2"/>
  <c r="BN197" i="2"/>
  <c r="BN199" i="2"/>
  <c r="BP199" i="2"/>
  <c r="BP46" i="2"/>
  <c r="BP51" i="2"/>
  <c r="BP105" i="2"/>
  <c r="BN105" i="2"/>
  <c r="Y117" i="2"/>
  <c r="BP114" i="2"/>
  <c r="BN114" i="2"/>
  <c r="BP127" i="2"/>
  <c r="Y130" i="2"/>
  <c r="BP134" i="2"/>
  <c r="X289" i="2"/>
  <c r="X287" i="2"/>
  <c r="BP60" i="2"/>
  <c r="BN60" i="2"/>
  <c r="BP62" i="2"/>
  <c r="BN62" i="2"/>
  <c r="BP68" i="2"/>
  <c r="BN68" i="2"/>
  <c r="BP85" i="2"/>
  <c r="Z116" i="2"/>
  <c r="BP157" i="2"/>
  <c r="BN157" i="2"/>
  <c r="BP159" i="2"/>
  <c r="BN159" i="2"/>
  <c r="BP171" i="2"/>
  <c r="Y179" i="2"/>
  <c r="Y184" i="2"/>
  <c r="Y252" i="2"/>
  <c r="BP260" i="2"/>
  <c r="Y263" i="2"/>
  <c r="BP268" i="2"/>
  <c r="BP272" i="2"/>
  <c r="BP276" i="2"/>
  <c r="BP280" i="2"/>
  <c r="BP284" i="2"/>
  <c r="X288" i="2"/>
  <c r="Z32" i="2"/>
  <c r="BP29" i="2"/>
  <c r="Y39" i="2"/>
  <c r="X291" i="2"/>
  <c r="Z63" i="2"/>
  <c r="BP58" i="2"/>
  <c r="Y69" i="2"/>
  <c r="Z80" i="2"/>
  <c r="Y91" i="2"/>
  <c r="Z97" i="2"/>
  <c r="BP95" i="2"/>
  <c r="Z110" i="2"/>
  <c r="Y123" i="2"/>
  <c r="Z122" i="2"/>
  <c r="Y129" i="2"/>
  <c r="Y135" i="2"/>
  <c r="BP139" i="2"/>
  <c r="Y142" i="2"/>
  <c r="Y147" i="2"/>
  <c r="Y173" i="2"/>
  <c r="Z201" i="2"/>
  <c r="Y202" i="2"/>
  <c r="BN200" i="2"/>
  <c r="BN206" i="2"/>
  <c r="Z220" i="2"/>
  <c r="BN218" i="2"/>
  <c r="BP218" i="2"/>
  <c r="BP219" i="2"/>
  <c r="Y220" i="2"/>
  <c r="Y226" i="2"/>
  <c r="Y234" i="2"/>
  <c r="Z233" i="2"/>
  <c r="BN238" i="2"/>
  <c r="BP238" i="2"/>
  <c r="Z247" i="2"/>
  <c r="BN244" i="2"/>
  <c r="Y247" i="2"/>
  <c r="Y248" i="2"/>
  <c r="BN250" i="2"/>
  <c r="BP250" i="2"/>
  <c r="Y257" i="2"/>
  <c r="BP266" i="2"/>
  <c r="BP270" i="2"/>
  <c r="BP274" i="2"/>
  <c r="BP278" i="2"/>
  <c r="BP282" i="2"/>
  <c r="X290" i="2"/>
  <c r="Z292" i="2"/>
  <c r="BP206" i="2"/>
  <c r="BN208" i="2"/>
  <c r="BN213" i="2"/>
  <c r="Y227" i="2"/>
  <c r="BN232" i="2"/>
  <c r="Y160" i="2"/>
  <c r="Y32" i="2"/>
  <c r="BN79" i="2"/>
  <c r="BN84" i="2"/>
  <c r="BN106" i="2"/>
  <c r="BN133" i="2"/>
  <c r="BN151" i="2"/>
  <c r="Y161" i="2"/>
  <c r="BN164" i="2"/>
  <c r="BN170" i="2"/>
  <c r="BN198" i="2"/>
  <c r="BN259" i="2"/>
  <c r="BN265" i="2"/>
  <c r="BN267" i="2"/>
  <c r="BN269" i="2"/>
  <c r="BN271" i="2"/>
  <c r="BN273" i="2"/>
  <c r="BN275" i="2"/>
  <c r="BN277" i="2"/>
  <c r="BN279" i="2"/>
  <c r="BN281" i="2"/>
  <c r="BN283" i="2"/>
  <c r="Y47" i="2"/>
  <c r="Y192" i="2"/>
  <c r="Y285" i="2"/>
  <c r="BN94" i="2"/>
  <c r="Y48" i="2"/>
  <c r="BP94" i="2"/>
  <c r="Y110" i="2"/>
  <c r="BP121" i="2"/>
  <c r="BP126" i="2"/>
  <c r="BN182" i="2"/>
  <c r="BP213" i="2"/>
  <c r="Y286" i="2"/>
  <c r="H9" i="2"/>
  <c r="BN37" i="2"/>
  <c r="Y63" i="2"/>
  <c r="BP79" i="2"/>
  <c r="BP84" i="2"/>
  <c r="BN86" i="2"/>
  <c r="BN108" i="2"/>
  <c r="BP133" i="2"/>
  <c r="Y136" i="2"/>
  <c r="BP151" i="2"/>
  <c r="BP164" i="2"/>
  <c r="BP170" i="2"/>
  <c r="BN172" i="2"/>
  <c r="BP198" i="2"/>
  <c r="Y239" i="2"/>
  <c r="BP259" i="2"/>
  <c r="Y174" i="2"/>
  <c r="BN126" i="2"/>
  <c r="BP89" i="2"/>
  <c r="BN140" i="2"/>
  <c r="BP156" i="2"/>
  <c r="BP158" i="2"/>
  <c r="BN255" i="2"/>
  <c r="BN261" i="2"/>
  <c r="J9" i="2"/>
  <c r="Y23" i="2"/>
  <c r="BP30" i="2"/>
  <c r="Y33" i="2"/>
  <c r="BP52" i="2"/>
  <c r="BN54" i="2"/>
  <c r="BP59" i="2"/>
  <c r="BN61" i="2"/>
  <c r="Y90" i="2"/>
  <c r="BP96" i="2"/>
  <c r="BP101" i="2"/>
  <c r="BN103" i="2"/>
  <c r="Y122" i="2"/>
  <c r="BP128" i="2"/>
  <c r="BP145" i="2"/>
  <c r="BP177" i="2"/>
  <c r="BP182" i="2"/>
  <c r="BP188" i="2"/>
  <c r="BN190" i="2"/>
  <c r="BN195" i="2"/>
  <c r="Y209" i="2"/>
  <c r="Y214" i="2"/>
  <c r="Y233" i="2"/>
  <c r="BN245" i="2"/>
  <c r="BP22" i="2"/>
  <c r="BP57" i="2"/>
  <c r="BN101" i="2"/>
  <c r="BN177" i="2"/>
  <c r="A10" i="2"/>
  <c r="BP37" i="2"/>
  <c r="Y40" i="2"/>
  <c r="BN44" i="2"/>
  <c r="BN56" i="2"/>
  <c r="Y80" i="2"/>
  <c r="BN88" i="2"/>
  <c r="BN115" i="2"/>
  <c r="BN120" i="2"/>
  <c r="Y152" i="2"/>
  <c r="Y165" i="2"/>
  <c r="BN207" i="2"/>
  <c r="BN225" i="2"/>
  <c r="BN231" i="2"/>
  <c r="BN45" i="2"/>
  <c r="Y64" i="2"/>
  <c r="Y97" i="2"/>
  <c r="Y141" i="2"/>
  <c r="Y146" i="2"/>
  <c r="BP195" i="2"/>
  <c r="Y24" i="2"/>
  <c r="BP120" i="2"/>
  <c r="BP231" i="2"/>
  <c r="BN28" i="2"/>
  <c r="Y288" i="2" s="1"/>
  <c r="F9" i="2"/>
  <c r="BN188" i="2"/>
  <c r="Y291" i="2" l="1"/>
  <c r="Y289" i="2"/>
  <c r="Y290" i="2" s="1"/>
  <c r="Y287" i="2"/>
  <c r="C300" i="2" l="1"/>
  <c r="A300" i="2"/>
  <c r="B300" i="2"/>
</calcChain>
</file>

<file path=xl/sharedStrings.xml><?xml version="1.0" encoding="utf-8"?>
<sst xmlns="http://schemas.openxmlformats.org/spreadsheetml/2006/main" count="1911" uniqueCount="440">
  <si>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</si>
  <si>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</si>
  <si>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</si>
  <si>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</si>
  <si>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</si>
  <si>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</si>
  <si>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</si>
  <si>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</si>
  <si>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</si>
  <si>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</si>
  <si>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</si>
  <si>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</si>
  <si>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</si>
  <si>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</si>
  <si>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</si>
  <si>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</si>
  <si>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</si>
  <si>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</si>
  <si>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</si>
  <si>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</si>
  <si>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</si>
  <si>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</si>
  <si>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</si>
  <si>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</si>
  <si>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</si>
  <si>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</si>
  <si>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</si>
  <si>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</si>
  <si>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</si>
  <si>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</si>
  <si>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</si>
  <si>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</si>
  <si>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</si>
  <si>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</si>
  <si>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</si>
  <si>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</si>
  <si>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</si>
  <si>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</si>
  <si>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</si>
  <si>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</si>
  <si>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</si>
  <si>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</si>
  <si>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</si>
  <si>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</si>
  <si>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</si>
  <si>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</si>
  <si>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</si>
  <si>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</si>
  <si>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</si>
  <si>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</si>
  <si>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</si>
  <si>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</si>
  <si>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</si>
  <si>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</si>
  <si>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</si>
  <si>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</si>
  <si>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</si>
  <si>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</si>
  <si>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</si>
  <si>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</si>
  <si>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</si>
  <si>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</si>
  <si>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</si>
  <si>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</si>
  <si>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</si>
  <si>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</si>
  <si>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</si>
  <si>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</si>
  <si>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</si>
  <si>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</si>
  <si>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</si>
  <si>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</si>
  <si>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</si>
  <si>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</si>
  <si>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01.10.2024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</si>
  <si>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</si>
  <si>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</si>
  <si>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</si>
  <si>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</si>
  <si>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</si>
  <si>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</si>
  <si>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</si>
  <si>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</si>
  <si>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</si>
  <si>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</si>
  <si>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</si>
  <si>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</si>
  <si>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</si>
  <si>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</si>
  <si>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</si>
  <si>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</si>
  <si>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</si>
  <si>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</si>
  <si>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</si>
  <si>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</si>
  <si>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</si>
  <si>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</si>
  <si>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</si>
  <si>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</si>
  <si>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</si>
  <si>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</si>
  <si>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</si>
  <si>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</si>
  <si>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</si>
  <si>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</si>
  <si>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</si>
  <si>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</si>
  <si>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</si>
  <si>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</si>
  <si>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</si>
  <si>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</si>
  <si>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</si>
  <si>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</si>
  <si>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</si>
  <si>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</si>
  <si>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</si>
  <si>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</si>
  <si>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</si>
  <si>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</si>
  <si>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</si>
  <si>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</si>
  <si>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</si>
  <si>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</si>
  <si>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</si>
  <si>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</si>
  <si>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</si>
  <si>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</si>
  <si>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</si>
  <si>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</si>
  <si>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</si>
  <si>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</si>
  <si>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</si>
  <si>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</si>
  <si>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</si>
  <si>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</si>
  <si>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</si>
  <si>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</si>
  <si>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</si>
  <si>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</si>
  <si>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</si>
  <si>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</si>
  <si>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</si>
  <si>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</si>
  <si>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</si>
  <si>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</si>
  <si>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</si>
  <si>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</si>
  <si>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</si>
  <si>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</si>
  <si>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</si>
  <si>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</si>
  <si>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</si>
  <si>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</si>
  <si>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</si>
  <si>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</si>
  <si>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</si>
  <si>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</si>
  <si>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</si>
  <si>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</si>
  <si>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</si>
  <si>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</si>
  <si>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</si>
  <si>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</si>
  <si>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</si>
  <si>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</si>
  <si>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</si>
  <si>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</si>
  <si>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</si>
  <si>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</si>
  <si>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</si>
  <si>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</si>
  <si>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</si>
  <si>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</si>
  <si>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</si>
  <si>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</si>
  <si>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</si>
  <si>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</si>
  <si>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</si>
  <si>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</si>
  <si>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</si>
  <si>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</si>
  <si>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</si>
  <si>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</si>
  <si>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</si>
  <si>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</si>
  <si>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</si>
  <si>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</si>
  <si>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</si>
  <si>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</si>
  <si>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</si>
  <si>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</si>
  <si>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</si>
  <si>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</si>
  <si>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</si>
  <si>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</si>
  <si>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</si>
  <si>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</si>
  <si>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</si>
  <si>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</si>
  <si>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</si>
  <si>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</si>
  <si>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</si>
  <si>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</si>
  <si>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</si>
  <si>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</si>
  <si>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</si>
  <si>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</si>
  <si>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</si>
  <si>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</si>
  <si>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</si>
  <si>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</si>
  <si>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</si>
  <si>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</si>
  <si>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</si>
  <si>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</si>
  <si>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</si>
  <si>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</si>
  <si>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</si>
  <si>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</si>
  <si>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</si>
  <si>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</si>
  <si>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</si>
  <si>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</si>
  <si>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</si>
  <si>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</si>
  <si>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</si>
  <si>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</si>
  <si>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</si>
  <si>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</si>
  <si>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</si>
  <si>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</si>
  <si>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</si>
  <si>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</si>
  <si>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</si>
  <si>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</si>
  <si>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</si>
  <si>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</si>
  <si>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</si>
  <si>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</si>
  <si>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</si>
  <si>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</si>
  <si>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</si>
  <si>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</si>
  <si>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</si>
  <si>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</si>
  <si>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</si>
  <si>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</si>
  <si>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</si>
  <si>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</si>
  <si>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</si>
  <si>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</si>
  <si>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</si>
  <si>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</si>
  <si>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</si>
  <si>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</si>
  <si>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</si>
  <si>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</si>
  <si>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</si>
  <si>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</si>
  <si>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</si>
  <si>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</si>
  <si>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</si>
  <si>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</si>
  <si>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</si>
  <si>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</si>
  <si>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</si>
  <si>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</si>
  <si>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</si>
  <si>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</si>
  <si>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</si>
  <si>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</si>
  <si>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</si>
  <si>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</si>
  <si>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</si>
  <si>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</si>
  <si>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</si>
  <si>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</si>
  <si>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КИЗ</t>
  </si>
  <si>
    <t>СК2</t>
  </si>
  <si>
    <t>8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</si>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</sst>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208" t="s">
        <v>29</v>
      </c>
      <c r="E1" s="208"/>
      <c r="F1" s="208"/>
      <c r="G1" s="14" t="s">
        <v>73</v>
      </c>
      <c r="H1" s="208" t="s">
        <v>50</v>
      </c>
      <c r="I1" s="208"/>
      <c r="J1" s="208"/>
      <c r="K1" s="208"/>
      <c r="L1" s="208"/>
      <c r="M1" s="208"/>
      <c r="N1" s="208"/>
      <c r="O1" s="208"/>
      <c r="P1" s="208"/>
      <c r="Q1" s="208"/>
      <c r="R1" s="209" t="s">
        <v>74</v>
      </c>
      <c r="S1" s="210"/>
      <c r="T1" s="210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74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11"/>
      <c r="Q3" s="211"/>
      <c r="R3" s="211"/>
      <c r="S3" s="211"/>
      <c r="T3" s="211"/>
      <c r="U3" s="211"/>
      <c r="V3" s="211"/>
      <c r="W3" s="211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12" t="s">
        <v>8</v>
      </c>
      <c r="B5" s="212"/>
      <c r="C5" s="212"/>
      <c r="D5" s="213"/>
      <c r="E5" s="213"/>
      <c r="F5" s="214" t="s">
        <v>14</v>
      </c>
      <c r="G5" s="214"/>
      <c r="H5" s="213"/>
      <c r="I5" s="213"/>
      <c r="J5" s="213"/>
      <c r="K5" s="213"/>
      <c r="L5" s="213"/>
      <c r="M5" s="213"/>
      <c r="N5" s="76"/>
      <c r="P5" s="27" t="s">
        <v>4</v>
      </c>
      <c r="Q5" s="215">
        <v>45572</v>
      </c>
      <c r="R5" s="215"/>
      <c r="T5" s="216" t="s">
        <v>3</v>
      </c>
      <c r="U5" s="217"/>
      <c r="V5" s="218" t="s">
        <v>426</v>
      </c>
      <c r="W5" s="219"/>
      <c r="AB5" s="60"/>
      <c r="AC5" s="60"/>
      <c r="AD5" s="60"/>
      <c r="AE5" s="60"/>
    </row>
    <row r="6" spans="1:32" s="17" customFormat="1" ht="24" customHeight="1" x14ac:dyDescent="0.2">
      <c r="A6" s="212" t="s">
        <v>1</v>
      </c>
      <c r="B6" s="212"/>
      <c r="C6" s="212"/>
      <c r="D6" s="220" t="s">
        <v>81</v>
      </c>
      <c r="E6" s="220"/>
      <c r="F6" s="220"/>
      <c r="G6" s="220"/>
      <c r="H6" s="220"/>
      <c r="I6" s="220"/>
      <c r="J6" s="220"/>
      <c r="K6" s="220"/>
      <c r="L6" s="220"/>
      <c r="M6" s="220"/>
      <c r="N6" s="77"/>
      <c r="P6" s="27" t="s">
        <v>30</v>
      </c>
      <c r="Q6" s="221" t="str">
        <f>IF(Q5=0," ",CHOOSE(WEEKDAY(Q5,2),"Понедельник","Вторник","Среда","Четверг","Пятница","Суббота","Воскресенье"))</f>
        <v>Понедельник</v>
      </c>
      <c r="R6" s="221"/>
      <c r="T6" s="222" t="s">
        <v>5</v>
      </c>
      <c r="U6" s="223"/>
      <c r="V6" s="224" t="s">
        <v>75</v>
      </c>
      <c r="W6" s="225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30" t="str">
        <f>IFERROR(VLOOKUP(DeliveryAddress,Table,3,0),1)</f>
        <v>1</v>
      </c>
      <c r="E7" s="231"/>
      <c r="F7" s="231"/>
      <c r="G7" s="231"/>
      <c r="H7" s="231"/>
      <c r="I7" s="231"/>
      <c r="J7" s="231"/>
      <c r="K7" s="231"/>
      <c r="L7" s="231"/>
      <c r="M7" s="232"/>
      <c r="N7" s="78"/>
      <c r="P7" s="29"/>
      <c r="Q7" s="49"/>
      <c r="R7" s="49"/>
      <c r="T7" s="222"/>
      <c r="U7" s="223"/>
      <c r="V7" s="226"/>
      <c r="W7" s="227"/>
      <c r="AB7" s="60"/>
      <c r="AC7" s="60"/>
      <c r="AD7" s="60"/>
      <c r="AE7" s="60"/>
    </row>
    <row r="8" spans="1:32" s="17" customFormat="1" ht="25.5" customHeight="1" x14ac:dyDescent="0.2">
      <c r="A8" s="233" t="s">
        <v>61</v>
      </c>
      <c r="B8" s="233"/>
      <c r="C8" s="233"/>
      <c r="D8" s="234" t="s">
        <v>82</v>
      </c>
      <c r="E8" s="234"/>
      <c r="F8" s="234"/>
      <c r="G8" s="234"/>
      <c r="H8" s="234"/>
      <c r="I8" s="234"/>
      <c r="J8" s="234"/>
      <c r="K8" s="234"/>
      <c r="L8" s="234"/>
      <c r="M8" s="234"/>
      <c r="N8" s="79"/>
      <c r="P8" s="27" t="s">
        <v>11</v>
      </c>
      <c r="Q8" s="235">
        <v>0.41666666666666669</v>
      </c>
      <c r="R8" s="235"/>
      <c r="T8" s="222"/>
      <c r="U8" s="223"/>
      <c r="V8" s="226"/>
      <c r="W8" s="227"/>
      <c r="AB8" s="60"/>
      <c r="AC8" s="60"/>
      <c r="AD8" s="60"/>
      <c r="AE8" s="60"/>
    </row>
    <row r="9" spans="1:32" s="17" customFormat="1" ht="39.950000000000003" customHeight="1" x14ac:dyDescent="0.2">
      <c r="A9" s="2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6"/>
      <c r="C9" s="236"/>
      <c r="D9" s="237" t="s">
        <v>49</v>
      </c>
      <c r="E9" s="238"/>
      <c r="F9" s="2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6"/>
      <c r="H9" s="239" t="str">
        <f>IF(AND($A$9="Тип доверенности/получателя при получении в адресе перегруза:",$D$9="Разовая доверенность"),"Введите ФИО","")</f>
        <v/>
      </c>
      <c r="I9" s="239"/>
      <c r="J9" s="2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9"/>
      <c r="L9" s="239"/>
      <c r="M9" s="239"/>
      <c r="N9" s="74"/>
      <c r="P9" s="31" t="s">
        <v>15</v>
      </c>
      <c r="Q9" s="240"/>
      <c r="R9" s="240"/>
      <c r="T9" s="222"/>
      <c r="U9" s="223"/>
      <c r="V9" s="228"/>
      <c r="W9" s="229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6"/>
      <c r="C10" s="236"/>
      <c r="D10" s="237"/>
      <c r="E10" s="238"/>
      <c r="F10" s="2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6"/>
      <c r="H10" s="241" t="str">
        <f>IFERROR(VLOOKUP($D$10,Proxy,2,FALSE),"")</f>
        <v/>
      </c>
      <c r="I10" s="241"/>
      <c r="J10" s="241"/>
      <c r="K10" s="241"/>
      <c r="L10" s="241"/>
      <c r="M10" s="241"/>
      <c r="N10" s="75"/>
      <c r="P10" s="31" t="s">
        <v>35</v>
      </c>
      <c r="Q10" s="242"/>
      <c r="R10" s="242"/>
      <c r="U10" s="29" t="s">
        <v>12</v>
      </c>
      <c r="V10" s="243" t="s">
        <v>76</v>
      </c>
      <c r="W10" s="24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45"/>
      <c r="R11" s="245"/>
      <c r="U11" s="29" t="s">
        <v>31</v>
      </c>
      <c r="V11" s="246" t="s">
        <v>58</v>
      </c>
      <c r="W11" s="24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47" t="s">
        <v>77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80"/>
      <c r="P12" s="27" t="s">
        <v>33</v>
      </c>
      <c r="Q12" s="235"/>
      <c r="R12" s="235"/>
      <c r="S12" s="28"/>
      <c r="T12"/>
      <c r="U12" s="29" t="s">
        <v>49</v>
      </c>
      <c r="V12" s="248"/>
      <c r="W12" s="248"/>
      <c r="X12"/>
      <c r="AB12" s="60"/>
      <c r="AC12" s="60"/>
      <c r="AD12" s="60"/>
      <c r="AE12" s="60"/>
    </row>
    <row r="13" spans="1:32" s="17" customFormat="1" ht="23.25" customHeight="1" x14ac:dyDescent="0.2">
      <c r="A13" s="247" t="s">
        <v>78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80"/>
      <c r="O13" s="31"/>
      <c r="P13" s="31" t="s">
        <v>34</v>
      </c>
      <c r="Q13" s="246"/>
      <c r="R13" s="24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47" t="s">
        <v>79</v>
      </c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49" t="s">
        <v>80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81"/>
      <c r="O15"/>
      <c r="P15" s="250" t="s">
        <v>64</v>
      </c>
      <c r="Q15" s="250"/>
      <c r="R15" s="250"/>
      <c r="S15" s="250"/>
      <c r="T15" s="250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51"/>
      <c r="Q16" s="251"/>
      <c r="R16" s="251"/>
      <c r="S16" s="251"/>
      <c r="T16" s="25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53" t="s">
        <v>62</v>
      </c>
      <c r="B17" s="253" t="s">
        <v>52</v>
      </c>
      <c r="C17" s="254" t="s">
        <v>51</v>
      </c>
      <c r="D17" s="253" t="s">
        <v>53</v>
      </c>
      <c r="E17" s="253"/>
      <c r="F17" s="253" t="s">
        <v>24</v>
      </c>
      <c r="G17" s="253" t="s">
        <v>27</v>
      </c>
      <c r="H17" s="253" t="s">
        <v>25</v>
      </c>
      <c r="I17" s="253" t="s">
        <v>26</v>
      </c>
      <c r="J17" s="255" t="s">
        <v>16</v>
      </c>
      <c r="K17" s="255" t="s">
        <v>69</v>
      </c>
      <c r="L17" s="255" t="s">
        <v>71</v>
      </c>
      <c r="M17" s="255" t="s">
        <v>2</v>
      </c>
      <c r="N17" s="255" t="s">
        <v>70</v>
      </c>
      <c r="O17" s="253" t="s">
        <v>28</v>
      </c>
      <c r="P17" s="253" t="s">
        <v>17</v>
      </c>
      <c r="Q17" s="253"/>
      <c r="R17" s="253"/>
      <c r="S17" s="253"/>
      <c r="T17" s="253"/>
      <c r="U17" s="252" t="s">
        <v>59</v>
      </c>
      <c r="V17" s="253"/>
      <c r="W17" s="253" t="s">
        <v>6</v>
      </c>
      <c r="X17" s="253" t="s">
        <v>44</v>
      </c>
      <c r="Y17" s="270" t="s">
        <v>57</v>
      </c>
      <c r="Z17" s="253" t="s">
        <v>18</v>
      </c>
      <c r="AA17" s="272" t="s">
        <v>63</v>
      </c>
      <c r="AB17" s="272" t="s">
        <v>19</v>
      </c>
      <c r="AC17" s="273" t="s">
        <v>72</v>
      </c>
      <c r="AD17" s="275" t="s">
        <v>60</v>
      </c>
      <c r="AE17" s="276"/>
      <c r="AF17" s="277"/>
      <c r="AG17" s="281"/>
      <c r="BD17" s="257" t="s">
        <v>67</v>
      </c>
    </row>
    <row r="18" spans="1:68" ht="14.25" customHeight="1" x14ac:dyDescent="0.2">
      <c r="A18" s="253"/>
      <c r="B18" s="253"/>
      <c r="C18" s="254"/>
      <c r="D18" s="253"/>
      <c r="E18" s="253"/>
      <c r="F18" s="253" t="s">
        <v>20</v>
      </c>
      <c r="G18" s="253" t="s">
        <v>21</v>
      </c>
      <c r="H18" s="253" t="s">
        <v>22</v>
      </c>
      <c r="I18" s="253" t="s">
        <v>22</v>
      </c>
      <c r="J18" s="256"/>
      <c r="K18" s="256"/>
      <c r="L18" s="256"/>
      <c r="M18" s="256"/>
      <c r="N18" s="256"/>
      <c r="O18" s="253"/>
      <c r="P18" s="253"/>
      <c r="Q18" s="253"/>
      <c r="R18" s="253"/>
      <c r="S18" s="253"/>
      <c r="T18" s="253"/>
      <c r="U18" s="36" t="s">
        <v>47</v>
      </c>
      <c r="V18" s="36" t="s">
        <v>46</v>
      </c>
      <c r="W18" s="253"/>
      <c r="X18" s="253"/>
      <c r="Y18" s="271"/>
      <c r="Z18" s="253"/>
      <c r="AA18" s="272"/>
      <c r="AB18" s="272"/>
      <c r="AC18" s="274"/>
      <c r="AD18" s="278"/>
      <c r="AE18" s="279"/>
      <c r="AF18" s="280"/>
      <c r="AG18" s="281"/>
      <c r="BD18" s="257"/>
    </row>
    <row r="19" spans="1:68" ht="27.75" customHeight="1" x14ac:dyDescent="0.2">
      <c r="A19" s="258" t="s">
        <v>83</v>
      </c>
      <c r="B19" s="258"/>
      <c r="C19" s="258"/>
      <c r="D19" s="258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55"/>
      <c r="AB19" s="55"/>
      <c r="AC19" s="55"/>
    </row>
    <row r="20" spans="1:68" ht="16.5" customHeight="1" x14ac:dyDescent="0.25">
      <c r="A20" s="259" t="s">
        <v>83</v>
      </c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66"/>
      <c r="AB20" s="66"/>
      <c r="AC20" s="83"/>
    </row>
    <row r="21" spans="1:68" ht="14.25" customHeight="1" x14ac:dyDescent="0.25">
      <c r="A21" s="260" t="s">
        <v>84</v>
      </c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67"/>
      <c r="AB21" s="67"/>
      <c r="AC21" s="84"/>
    </row>
    <row r="22" spans="1:68" ht="27" customHeight="1" x14ac:dyDescent="0.25">
      <c r="A22" s="64" t="s">
        <v>85</v>
      </c>
      <c r="B22" s="64" t="s">
        <v>86</v>
      </c>
      <c r="C22" s="37">
        <v>4301070899</v>
      </c>
      <c r="D22" s="261">
        <v>4607111035752</v>
      </c>
      <c r="E22" s="26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88</v>
      </c>
      <c r="L22" s="38" t="s">
        <v>89</v>
      </c>
      <c r="M22" s="39" t="s">
        <v>87</v>
      </c>
      <c r="N22" s="39"/>
      <c r="O22" s="38">
        <v>180</v>
      </c>
      <c r="P22" s="26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63"/>
      <c r="R22" s="263"/>
      <c r="S22" s="263"/>
      <c r="T22" s="264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90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68"/>
      <c r="B23" s="268"/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9"/>
      <c r="P23" s="265" t="s">
        <v>43</v>
      </c>
      <c r="Q23" s="266"/>
      <c r="R23" s="266"/>
      <c r="S23" s="266"/>
      <c r="T23" s="266"/>
      <c r="U23" s="266"/>
      <c r="V23" s="267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68"/>
      <c r="B24" s="268"/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9"/>
      <c r="P24" s="265" t="s">
        <v>43</v>
      </c>
      <c r="Q24" s="266"/>
      <c r="R24" s="266"/>
      <c r="S24" s="266"/>
      <c r="T24" s="266"/>
      <c r="U24" s="266"/>
      <c r="V24" s="267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8" t="s">
        <v>48</v>
      </c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55"/>
      <c r="AB25" s="55"/>
      <c r="AC25" s="55"/>
    </row>
    <row r="26" spans="1:68" ht="16.5" customHeight="1" x14ac:dyDescent="0.25">
      <c r="A26" s="259" t="s">
        <v>91</v>
      </c>
      <c r="B26" s="259"/>
      <c r="C26" s="259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66"/>
      <c r="AB26" s="66"/>
      <c r="AC26" s="83"/>
    </row>
    <row r="27" spans="1:68" ht="14.25" customHeight="1" x14ac:dyDescent="0.25">
      <c r="A27" s="260" t="s">
        <v>92</v>
      </c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67"/>
      <c r="AB27" s="67"/>
      <c r="AC27" s="84"/>
    </row>
    <row r="28" spans="1:68" ht="27" customHeight="1" x14ac:dyDescent="0.25">
      <c r="A28" s="64" t="s">
        <v>93</v>
      </c>
      <c r="B28" s="64" t="s">
        <v>94</v>
      </c>
      <c r="C28" s="37">
        <v>4301132095</v>
      </c>
      <c r="D28" s="261">
        <v>4607111036605</v>
      </c>
      <c r="E28" s="261"/>
      <c r="F28" s="63">
        <v>0.25</v>
      </c>
      <c r="G28" s="38">
        <v>6</v>
      </c>
      <c r="H28" s="63">
        <v>1.5</v>
      </c>
      <c r="I28" s="63">
        <v>1.9218</v>
      </c>
      <c r="J28" s="38">
        <v>140</v>
      </c>
      <c r="K28" s="38" t="s">
        <v>96</v>
      </c>
      <c r="L28" s="38" t="s">
        <v>89</v>
      </c>
      <c r="M28" s="39" t="s">
        <v>87</v>
      </c>
      <c r="N28" s="39"/>
      <c r="O28" s="38">
        <v>180</v>
      </c>
      <c r="P28" s="28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63"/>
      <c r="R28" s="263"/>
      <c r="S28" s="263"/>
      <c r="T28" s="264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IFERROR(IF(X28="","",X28*0.00941),"")</f>
        <v>0</v>
      </c>
      <c r="AA28" s="69" t="s">
        <v>49</v>
      </c>
      <c r="AB28" s="70" t="s">
        <v>49</v>
      </c>
      <c r="AC28" s="85"/>
      <c r="AG28" s="82"/>
      <c r="AJ28" s="87" t="s">
        <v>90</v>
      </c>
      <c r="AK28" s="87">
        <v>1</v>
      </c>
      <c r="BB28" s="89" t="s">
        <v>95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97</v>
      </c>
      <c r="B29" s="64" t="s">
        <v>98</v>
      </c>
      <c r="C29" s="37">
        <v>4301132093</v>
      </c>
      <c r="D29" s="261">
        <v>4607111036520</v>
      </c>
      <c r="E29" s="261"/>
      <c r="F29" s="63">
        <v>0.25</v>
      </c>
      <c r="G29" s="38">
        <v>6</v>
      </c>
      <c r="H29" s="63">
        <v>1.5</v>
      </c>
      <c r="I29" s="63">
        <v>1.9218</v>
      </c>
      <c r="J29" s="38">
        <v>140</v>
      </c>
      <c r="K29" s="38" t="s">
        <v>96</v>
      </c>
      <c r="L29" s="38" t="s">
        <v>89</v>
      </c>
      <c r="M29" s="39" t="s">
        <v>87</v>
      </c>
      <c r="N29" s="39"/>
      <c r="O29" s="38">
        <v>180</v>
      </c>
      <c r="P29" s="28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63"/>
      <c r="R29" s="263"/>
      <c r="S29" s="263"/>
      <c r="T29" s="264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IFERROR(IF(X29="","",X29*0.00941),"")</f>
        <v>0</v>
      </c>
      <c r="AA29" s="69" t="s">
        <v>49</v>
      </c>
      <c r="AB29" s="70" t="s">
        <v>49</v>
      </c>
      <c r="AC29" s="85"/>
      <c r="AG29" s="82"/>
      <c r="AJ29" s="87" t="s">
        <v>90</v>
      </c>
      <c r="AK29" s="87">
        <v>1</v>
      </c>
      <c r="BB29" s="90" t="s">
        <v>95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99</v>
      </c>
      <c r="B30" s="64" t="s">
        <v>100</v>
      </c>
      <c r="C30" s="37">
        <v>4301132092</v>
      </c>
      <c r="D30" s="261">
        <v>4607111036537</v>
      </c>
      <c r="E30" s="261"/>
      <c r="F30" s="63">
        <v>0.25</v>
      </c>
      <c r="G30" s="38">
        <v>6</v>
      </c>
      <c r="H30" s="63">
        <v>1.5</v>
      </c>
      <c r="I30" s="63">
        <v>1.9218</v>
      </c>
      <c r="J30" s="38">
        <v>140</v>
      </c>
      <c r="K30" s="38" t="s">
        <v>96</v>
      </c>
      <c r="L30" s="38" t="s">
        <v>89</v>
      </c>
      <c r="M30" s="39" t="s">
        <v>87</v>
      </c>
      <c r="N30" s="39"/>
      <c r="O30" s="38">
        <v>180</v>
      </c>
      <c r="P30" s="28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63"/>
      <c r="R30" s="263"/>
      <c r="S30" s="263"/>
      <c r="T30" s="264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IFERROR(IF(X30="","",X30*0.00941),"")</f>
        <v>0</v>
      </c>
      <c r="AA30" s="69" t="s">
        <v>49</v>
      </c>
      <c r="AB30" s="70" t="s">
        <v>49</v>
      </c>
      <c r="AC30" s="85"/>
      <c r="AG30" s="82"/>
      <c r="AJ30" s="87" t="s">
        <v>90</v>
      </c>
      <c r="AK30" s="87">
        <v>1</v>
      </c>
      <c r="BB30" s="91" t="s">
        <v>95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101</v>
      </c>
      <c r="B31" s="64" t="s">
        <v>102</v>
      </c>
      <c r="C31" s="37">
        <v>4301132094</v>
      </c>
      <c r="D31" s="261">
        <v>4607111036599</v>
      </c>
      <c r="E31" s="261"/>
      <c r="F31" s="63">
        <v>0.25</v>
      </c>
      <c r="G31" s="38">
        <v>6</v>
      </c>
      <c r="H31" s="63">
        <v>1.5</v>
      </c>
      <c r="I31" s="63">
        <v>1.9218</v>
      </c>
      <c r="J31" s="38">
        <v>140</v>
      </c>
      <c r="K31" s="38" t="s">
        <v>96</v>
      </c>
      <c r="L31" s="38" t="s">
        <v>89</v>
      </c>
      <c r="M31" s="39" t="s">
        <v>87</v>
      </c>
      <c r="N31" s="39"/>
      <c r="O31" s="38">
        <v>180</v>
      </c>
      <c r="P31" s="28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63"/>
      <c r="R31" s="263"/>
      <c r="S31" s="263"/>
      <c r="T31" s="264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IFERROR(IF(X31="","",X31*0.00941),"")</f>
        <v>0</v>
      </c>
      <c r="AA31" s="69" t="s">
        <v>49</v>
      </c>
      <c r="AB31" s="70" t="s">
        <v>49</v>
      </c>
      <c r="AC31" s="85"/>
      <c r="AG31" s="82"/>
      <c r="AJ31" s="87" t="s">
        <v>90</v>
      </c>
      <c r="AK31" s="87">
        <v>1</v>
      </c>
      <c r="BB31" s="92" t="s">
        <v>95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68"/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9"/>
      <c r="P32" s="265" t="s">
        <v>43</v>
      </c>
      <c r="Q32" s="266"/>
      <c r="R32" s="266"/>
      <c r="S32" s="266"/>
      <c r="T32" s="266"/>
      <c r="U32" s="266"/>
      <c r="V32" s="267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68"/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/>
      <c r="O33" s="269"/>
      <c r="P33" s="265" t="s">
        <v>43</v>
      </c>
      <c r="Q33" s="266"/>
      <c r="R33" s="266"/>
      <c r="S33" s="266"/>
      <c r="T33" s="266"/>
      <c r="U33" s="266"/>
      <c r="V33" s="267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9" t="s">
        <v>103</v>
      </c>
      <c r="B34" s="259"/>
      <c r="C34" s="259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66"/>
      <c r="AB34" s="66"/>
      <c r="AC34" s="83"/>
    </row>
    <row r="35" spans="1:68" ht="14.25" customHeight="1" x14ac:dyDescent="0.25">
      <c r="A35" s="260" t="s">
        <v>84</v>
      </c>
      <c r="B35" s="260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67"/>
      <c r="AB35" s="67"/>
      <c r="AC35" s="84"/>
    </row>
    <row r="36" spans="1:68" ht="27" customHeight="1" x14ac:dyDescent="0.25">
      <c r="A36" s="64" t="s">
        <v>104</v>
      </c>
      <c r="B36" s="64" t="s">
        <v>105</v>
      </c>
      <c r="C36" s="37">
        <v>4301070865</v>
      </c>
      <c r="D36" s="261">
        <v>4607111036285</v>
      </c>
      <c r="E36" s="26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88</v>
      </c>
      <c r="L36" s="38" t="s">
        <v>89</v>
      </c>
      <c r="M36" s="39" t="s">
        <v>87</v>
      </c>
      <c r="N36" s="39"/>
      <c r="O36" s="38">
        <v>180</v>
      </c>
      <c r="P36" s="28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63"/>
      <c r="R36" s="263"/>
      <c r="S36" s="263"/>
      <c r="T36" s="264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90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106</v>
      </c>
      <c r="B37" s="64" t="s">
        <v>107</v>
      </c>
      <c r="C37" s="37">
        <v>4301070861</v>
      </c>
      <c r="D37" s="261">
        <v>4607111036308</v>
      </c>
      <c r="E37" s="26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88</v>
      </c>
      <c r="L37" s="38" t="s">
        <v>89</v>
      </c>
      <c r="M37" s="39" t="s">
        <v>87</v>
      </c>
      <c r="N37" s="39"/>
      <c r="O37" s="38">
        <v>180</v>
      </c>
      <c r="P37" s="287" t="s">
        <v>108</v>
      </c>
      <c r="Q37" s="263"/>
      <c r="R37" s="263"/>
      <c r="S37" s="263"/>
      <c r="T37" s="264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90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109</v>
      </c>
      <c r="B38" s="64" t="s">
        <v>110</v>
      </c>
      <c r="C38" s="37">
        <v>4301070864</v>
      </c>
      <c r="D38" s="261">
        <v>4607111036292</v>
      </c>
      <c r="E38" s="26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88</v>
      </c>
      <c r="L38" s="38" t="s">
        <v>89</v>
      </c>
      <c r="M38" s="39" t="s">
        <v>87</v>
      </c>
      <c r="N38" s="39"/>
      <c r="O38" s="38">
        <v>180</v>
      </c>
      <c r="P38" s="28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63"/>
      <c r="R38" s="263"/>
      <c r="S38" s="263"/>
      <c r="T38" s="264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90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68"/>
      <c r="B39" s="268"/>
      <c r="C39" s="268"/>
      <c r="D39" s="268"/>
      <c r="E39" s="268"/>
      <c r="F39" s="268"/>
      <c r="G39" s="268"/>
      <c r="H39" s="268"/>
      <c r="I39" s="268"/>
      <c r="J39" s="268"/>
      <c r="K39" s="268"/>
      <c r="L39" s="268"/>
      <c r="M39" s="268"/>
      <c r="N39" s="268"/>
      <c r="O39" s="269"/>
      <c r="P39" s="265" t="s">
        <v>43</v>
      </c>
      <c r="Q39" s="266"/>
      <c r="R39" s="266"/>
      <c r="S39" s="266"/>
      <c r="T39" s="266"/>
      <c r="U39" s="266"/>
      <c r="V39" s="267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68"/>
      <c r="B40" s="268"/>
      <c r="C40" s="268"/>
      <c r="D40" s="268"/>
      <c r="E40" s="268"/>
      <c r="F40" s="268"/>
      <c r="G40" s="268"/>
      <c r="H40" s="268"/>
      <c r="I40" s="268"/>
      <c r="J40" s="268"/>
      <c r="K40" s="268"/>
      <c r="L40" s="268"/>
      <c r="M40" s="268"/>
      <c r="N40" s="268"/>
      <c r="O40" s="269"/>
      <c r="P40" s="265" t="s">
        <v>43</v>
      </c>
      <c r="Q40" s="266"/>
      <c r="R40" s="266"/>
      <c r="S40" s="266"/>
      <c r="T40" s="266"/>
      <c r="U40" s="266"/>
      <c r="V40" s="267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9" t="s">
        <v>111</v>
      </c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66"/>
      <c r="AB41" s="66"/>
      <c r="AC41" s="83"/>
    </row>
    <row r="42" spans="1:68" ht="14.25" customHeight="1" x14ac:dyDescent="0.25">
      <c r="A42" s="260" t="s">
        <v>112</v>
      </c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67"/>
      <c r="AB42" s="67"/>
      <c r="AC42" s="84"/>
    </row>
    <row r="43" spans="1:68" ht="16.5" customHeight="1" x14ac:dyDescent="0.25">
      <c r="A43" s="64" t="s">
        <v>113</v>
      </c>
      <c r="B43" s="64" t="s">
        <v>114</v>
      </c>
      <c r="C43" s="37">
        <v>4301190046</v>
      </c>
      <c r="D43" s="261">
        <v>4607111038951</v>
      </c>
      <c r="E43" s="261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115</v>
      </c>
      <c r="L43" s="38" t="s">
        <v>89</v>
      </c>
      <c r="M43" s="39" t="s">
        <v>87</v>
      </c>
      <c r="N43" s="39"/>
      <c r="O43" s="38">
        <v>365</v>
      </c>
      <c r="P43" s="28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63"/>
      <c r="R43" s="263"/>
      <c r="S43" s="263"/>
      <c r="T43" s="264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90</v>
      </c>
      <c r="AK43" s="87">
        <v>1</v>
      </c>
      <c r="BB43" s="96" t="s">
        <v>95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116</v>
      </c>
      <c r="B44" s="64" t="s">
        <v>117</v>
      </c>
      <c r="C44" s="37">
        <v>4301190010</v>
      </c>
      <c r="D44" s="261">
        <v>4607111037596</v>
      </c>
      <c r="E44" s="26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115</v>
      </c>
      <c r="L44" s="38" t="s">
        <v>89</v>
      </c>
      <c r="M44" s="39" t="s">
        <v>87</v>
      </c>
      <c r="N44" s="39"/>
      <c r="O44" s="38">
        <v>365</v>
      </c>
      <c r="P44" s="29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63"/>
      <c r="R44" s="263"/>
      <c r="S44" s="263"/>
      <c r="T44" s="264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90</v>
      </c>
      <c r="AK44" s="87">
        <v>1</v>
      </c>
      <c r="BB44" s="97" t="s">
        <v>95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118</v>
      </c>
      <c r="B45" s="64" t="s">
        <v>119</v>
      </c>
      <c r="C45" s="37">
        <v>4301190022</v>
      </c>
      <c r="D45" s="261">
        <v>4607111037053</v>
      </c>
      <c r="E45" s="26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115</v>
      </c>
      <c r="L45" s="38" t="s">
        <v>89</v>
      </c>
      <c r="M45" s="39" t="s">
        <v>87</v>
      </c>
      <c r="N45" s="39"/>
      <c r="O45" s="38">
        <v>365</v>
      </c>
      <c r="P45" s="29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63"/>
      <c r="R45" s="263"/>
      <c r="S45" s="263"/>
      <c r="T45" s="264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90</v>
      </c>
      <c r="AK45" s="87">
        <v>1</v>
      </c>
      <c r="BB45" s="98" t="s">
        <v>95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120</v>
      </c>
      <c r="B46" s="64" t="s">
        <v>121</v>
      </c>
      <c r="C46" s="37">
        <v>4301190023</v>
      </c>
      <c r="D46" s="261">
        <v>4607111037060</v>
      </c>
      <c r="E46" s="261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115</v>
      </c>
      <c r="L46" s="38" t="s">
        <v>89</v>
      </c>
      <c r="M46" s="39" t="s">
        <v>87</v>
      </c>
      <c r="N46" s="39"/>
      <c r="O46" s="38">
        <v>365</v>
      </c>
      <c r="P46" s="29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63"/>
      <c r="R46" s="263"/>
      <c r="S46" s="263"/>
      <c r="T46" s="264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90</v>
      </c>
      <c r="AK46" s="87">
        <v>1</v>
      </c>
      <c r="BB46" s="99" t="s">
        <v>95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68"/>
      <c r="B47" s="268"/>
      <c r="C47" s="268"/>
      <c r="D47" s="268"/>
      <c r="E47" s="268"/>
      <c r="F47" s="268"/>
      <c r="G47" s="268"/>
      <c r="H47" s="268"/>
      <c r="I47" s="268"/>
      <c r="J47" s="268"/>
      <c r="K47" s="268"/>
      <c r="L47" s="268"/>
      <c r="M47" s="268"/>
      <c r="N47" s="268"/>
      <c r="O47" s="269"/>
      <c r="P47" s="265" t="s">
        <v>43</v>
      </c>
      <c r="Q47" s="266"/>
      <c r="R47" s="266"/>
      <c r="S47" s="266"/>
      <c r="T47" s="266"/>
      <c r="U47" s="266"/>
      <c r="V47" s="267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68"/>
      <c r="B48" s="268"/>
      <c r="C48" s="268"/>
      <c r="D48" s="268"/>
      <c r="E48" s="268"/>
      <c r="F48" s="268"/>
      <c r="G48" s="268"/>
      <c r="H48" s="268"/>
      <c r="I48" s="268"/>
      <c r="J48" s="268"/>
      <c r="K48" s="268"/>
      <c r="L48" s="268"/>
      <c r="M48" s="268"/>
      <c r="N48" s="268"/>
      <c r="O48" s="269"/>
      <c r="P48" s="265" t="s">
        <v>43</v>
      </c>
      <c r="Q48" s="266"/>
      <c r="R48" s="266"/>
      <c r="S48" s="266"/>
      <c r="T48" s="266"/>
      <c r="U48" s="266"/>
      <c r="V48" s="267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59" t="s">
        <v>122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  <c r="AA49" s="66"/>
      <c r="AB49" s="66"/>
      <c r="AC49" s="83"/>
    </row>
    <row r="50" spans="1:68" ht="14.25" customHeight="1" x14ac:dyDescent="0.25">
      <c r="A50" s="260" t="s">
        <v>84</v>
      </c>
      <c r="B50" s="260"/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67"/>
      <c r="AB50" s="67"/>
      <c r="AC50" s="84"/>
    </row>
    <row r="51" spans="1:68" ht="27" customHeight="1" x14ac:dyDescent="0.25">
      <c r="A51" s="64" t="s">
        <v>123</v>
      </c>
      <c r="B51" s="64" t="s">
        <v>124</v>
      </c>
      <c r="C51" s="37">
        <v>4301070989</v>
      </c>
      <c r="D51" s="261">
        <v>4607111037190</v>
      </c>
      <c r="E51" s="261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88</v>
      </c>
      <c r="L51" s="38" t="s">
        <v>89</v>
      </c>
      <c r="M51" s="39" t="s">
        <v>87</v>
      </c>
      <c r="N51" s="39"/>
      <c r="O51" s="38">
        <v>180</v>
      </c>
      <c r="P51" s="2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63"/>
      <c r="R51" s="263"/>
      <c r="S51" s="263"/>
      <c r="T51" s="264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2" si="0">IFERROR(IF(X51="","",X51),"")</f>
        <v>0</v>
      </c>
      <c r="Z51" s="42">
        <f t="shared" ref="Z51:Z62" si="1">IFERROR(IF(X51="","",X51*0.0155),"")</f>
        <v>0</v>
      </c>
      <c r="AA51" s="69" t="s">
        <v>49</v>
      </c>
      <c r="AB51" s="70" t="s">
        <v>49</v>
      </c>
      <c r="AC51" s="85"/>
      <c r="AG51" s="82"/>
      <c r="AJ51" s="87" t="s">
        <v>90</v>
      </c>
      <c r="AK51" s="87">
        <v>1</v>
      </c>
      <c r="BB51" s="100" t="s">
        <v>73</v>
      </c>
      <c r="BM51" s="82">
        <f t="shared" ref="BM51:BM62" si="2">IFERROR(X51*I51,"0")</f>
        <v>0</v>
      </c>
      <c r="BN51" s="82">
        <f t="shared" ref="BN51:BN62" si="3">IFERROR(Y51*I51,"0")</f>
        <v>0</v>
      </c>
      <c r="BO51" s="82">
        <f t="shared" ref="BO51:BO62" si="4">IFERROR(X51/J51,"0")</f>
        <v>0</v>
      </c>
      <c r="BP51" s="82">
        <f t="shared" ref="BP51:BP62" si="5">IFERROR(Y51/J51,"0")</f>
        <v>0</v>
      </c>
    </row>
    <row r="52" spans="1:68" ht="27" customHeight="1" x14ac:dyDescent="0.25">
      <c r="A52" s="64" t="s">
        <v>125</v>
      </c>
      <c r="B52" s="64" t="s">
        <v>126</v>
      </c>
      <c r="C52" s="37">
        <v>4301071032</v>
      </c>
      <c r="D52" s="261">
        <v>4607111038999</v>
      </c>
      <c r="E52" s="261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88</v>
      </c>
      <c r="L52" s="38" t="s">
        <v>89</v>
      </c>
      <c r="M52" s="39" t="s">
        <v>87</v>
      </c>
      <c r="N52" s="39"/>
      <c r="O52" s="38">
        <v>180</v>
      </c>
      <c r="P52" s="2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63"/>
      <c r="R52" s="263"/>
      <c r="S52" s="263"/>
      <c r="T52" s="264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90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127</v>
      </c>
      <c r="B53" s="64" t="s">
        <v>128</v>
      </c>
      <c r="C53" s="37">
        <v>4301070972</v>
      </c>
      <c r="D53" s="261">
        <v>4607111037183</v>
      </c>
      <c r="E53" s="261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88</v>
      </c>
      <c r="L53" s="38" t="s">
        <v>89</v>
      </c>
      <c r="M53" s="39" t="s">
        <v>87</v>
      </c>
      <c r="N53" s="39"/>
      <c r="O53" s="38">
        <v>180</v>
      </c>
      <c r="P53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63"/>
      <c r="R53" s="263"/>
      <c r="S53" s="263"/>
      <c r="T53" s="264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90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129</v>
      </c>
      <c r="B54" s="64" t="s">
        <v>130</v>
      </c>
      <c r="C54" s="37">
        <v>4301071044</v>
      </c>
      <c r="D54" s="261">
        <v>4607111039385</v>
      </c>
      <c r="E54" s="261"/>
      <c r="F54" s="63">
        <v>0.7</v>
      </c>
      <c r="G54" s="38">
        <v>10</v>
      </c>
      <c r="H54" s="63">
        <v>7</v>
      </c>
      <c r="I54" s="63">
        <v>7.3</v>
      </c>
      <c r="J54" s="38">
        <v>84</v>
      </c>
      <c r="K54" s="38" t="s">
        <v>88</v>
      </c>
      <c r="L54" s="38" t="s">
        <v>89</v>
      </c>
      <c r="M54" s="39" t="s">
        <v>87</v>
      </c>
      <c r="N54" s="39"/>
      <c r="O54" s="38">
        <v>180</v>
      </c>
      <c r="P54" s="2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63"/>
      <c r="R54" s="263"/>
      <c r="S54" s="263"/>
      <c r="T54" s="264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90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131</v>
      </c>
      <c r="B55" s="64" t="s">
        <v>132</v>
      </c>
      <c r="C55" s="37">
        <v>4301070970</v>
      </c>
      <c r="D55" s="261">
        <v>4607111037091</v>
      </c>
      <c r="E55" s="261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88</v>
      </c>
      <c r="L55" s="38" t="s">
        <v>89</v>
      </c>
      <c r="M55" s="39" t="s">
        <v>87</v>
      </c>
      <c r="N55" s="39"/>
      <c r="O55" s="38">
        <v>180</v>
      </c>
      <c r="P55" s="29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63"/>
      <c r="R55" s="263"/>
      <c r="S55" s="263"/>
      <c r="T55" s="264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90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133</v>
      </c>
      <c r="B56" s="64" t="s">
        <v>134</v>
      </c>
      <c r="C56" s="37">
        <v>4301071045</v>
      </c>
      <c r="D56" s="261">
        <v>4607111039392</v>
      </c>
      <c r="E56" s="261"/>
      <c r="F56" s="63">
        <v>0.4</v>
      </c>
      <c r="G56" s="38">
        <v>16</v>
      </c>
      <c r="H56" s="63">
        <v>6.4</v>
      </c>
      <c r="I56" s="63">
        <v>6.7195999999999998</v>
      </c>
      <c r="J56" s="38">
        <v>84</v>
      </c>
      <c r="K56" s="38" t="s">
        <v>88</v>
      </c>
      <c r="L56" s="38" t="s">
        <v>89</v>
      </c>
      <c r="M56" s="39" t="s">
        <v>87</v>
      </c>
      <c r="N56" s="39"/>
      <c r="O56" s="38">
        <v>180</v>
      </c>
      <c r="P56" s="298" t="s">
        <v>135</v>
      </c>
      <c r="Q56" s="263"/>
      <c r="R56" s="263"/>
      <c r="S56" s="263"/>
      <c r="T56" s="264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90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136</v>
      </c>
      <c r="B57" s="64" t="s">
        <v>137</v>
      </c>
      <c r="C57" s="37">
        <v>4301070971</v>
      </c>
      <c r="D57" s="261">
        <v>4607111036902</v>
      </c>
      <c r="E57" s="261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88</v>
      </c>
      <c r="L57" s="38" t="s">
        <v>89</v>
      </c>
      <c r="M57" s="39" t="s">
        <v>87</v>
      </c>
      <c r="N57" s="39"/>
      <c r="O57" s="38">
        <v>180</v>
      </c>
      <c r="P57" s="2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63"/>
      <c r="R57" s="263"/>
      <c r="S57" s="263"/>
      <c r="T57" s="264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90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138</v>
      </c>
      <c r="B58" s="64" t="s">
        <v>139</v>
      </c>
      <c r="C58" s="37">
        <v>4301071031</v>
      </c>
      <c r="D58" s="261">
        <v>4607111038982</v>
      </c>
      <c r="E58" s="261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88</v>
      </c>
      <c r="L58" s="38" t="s">
        <v>89</v>
      </c>
      <c r="M58" s="39" t="s">
        <v>87</v>
      </c>
      <c r="N58" s="39"/>
      <c r="O58" s="38">
        <v>180</v>
      </c>
      <c r="P58" s="3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63"/>
      <c r="R58" s="263"/>
      <c r="S58" s="263"/>
      <c r="T58" s="264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90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140</v>
      </c>
      <c r="B59" s="64" t="s">
        <v>141</v>
      </c>
      <c r="C59" s="37">
        <v>4301070969</v>
      </c>
      <c r="D59" s="261">
        <v>4607111036858</v>
      </c>
      <c r="E59" s="261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88</v>
      </c>
      <c r="L59" s="38" t="s">
        <v>89</v>
      </c>
      <c r="M59" s="39" t="s">
        <v>87</v>
      </c>
      <c r="N59" s="39"/>
      <c r="O59" s="38">
        <v>180</v>
      </c>
      <c r="P59" s="3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63"/>
      <c r="R59" s="263"/>
      <c r="S59" s="263"/>
      <c r="T59" s="264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90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142</v>
      </c>
      <c r="B60" s="64" t="s">
        <v>143</v>
      </c>
      <c r="C60" s="37">
        <v>4301071046</v>
      </c>
      <c r="D60" s="261">
        <v>4607111039354</v>
      </c>
      <c r="E60" s="261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88</v>
      </c>
      <c r="L60" s="38" t="s">
        <v>89</v>
      </c>
      <c r="M60" s="39" t="s">
        <v>87</v>
      </c>
      <c r="N60" s="39"/>
      <c r="O60" s="38">
        <v>180</v>
      </c>
      <c r="P60" s="3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63"/>
      <c r="R60" s="263"/>
      <c r="S60" s="263"/>
      <c r="T60" s="264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90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144</v>
      </c>
      <c r="B61" s="64" t="s">
        <v>145</v>
      </c>
      <c r="C61" s="37">
        <v>4301070968</v>
      </c>
      <c r="D61" s="261">
        <v>4607111036889</v>
      </c>
      <c r="E61" s="261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88</v>
      </c>
      <c r="L61" s="38" t="s">
        <v>89</v>
      </c>
      <c r="M61" s="39" t="s">
        <v>87</v>
      </c>
      <c r="N61" s="39"/>
      <c r="O61" s="38">
        <v>180</v>
      </c>
      <c r="P61" s="30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63"/>
      <c r="R61" s="263"/>
      <c r="S61" s="263"/>
      <c r="T61" s="264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90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146</v>
      </c>
      <c r="B62" s="64" t="s">
        <v>147</v>
      </c>
      <c r="C62" s="37">
        <v>4301071047</v>
      </c>
      <c r="D62" s="261">
        <v>4607111039330</v>
      </c>
      <c r="E62" s="261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88</v>
      </c>
      <c r="L62" s="38" t="s">
        <v>89</v>
      </c>
      <c r="M62" s="39" t="s">
        <v>87</v>
      </c>
      <c r="N62" s="39"/>
      <c r="O62" s="38">
        <v>180</v>
      </c>
      <c r="P62" s="3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63"/>
      <c r="R62" s="263"/>
      <c r="S62" s="263"/>
      <c r="T62" s="264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90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x14ac:dyDescent="0.2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9"/>
      <c r="P63" s="265" t="s">
        <v>43</v>
      </c>
      <c r="Q63" s="266"/>
      <c r="R63" s="266"/>
      <c r="S63" s="266"/>
      <c r="T63" s="266"/>
      <c r="U63" s="266"/>
      <c r="V63" s="267"/>
      <c r="W63" s="43" t="s">
        <v>42</v>
      </c>
      <c r="X63" s="44">
        <f>IFERROR(SUM(X51:X62),"0")</f>
        <v>0</v>
      </c>
      <c r="Y63" s="44">
        <f>IFERROR(SUM(Y51:Y62),"0")</f>
        <v>0</v>
      </c>
      <c r="Z63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68"/>
      <c r="AB63" s="68"/>
      <c r="AC63" s="68"/>
    </row>
    <row r="64" spans="1:68" x14ac:dyDescent="0.2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9"/>
      <c r="P64" s="265" t="s">
        <v>43</v>
      </c>
      <c r="Q64" s="266"/>
      <c r="R64" s="266"/>
      <c r="S64" s="266"/>
      <c r="T64" s="266"/>
      <c r="U64" s="266"/>
      <c r="V64" s="267"/>
      <c r="W64" s="43" t="s">
        <v>0</v>
      </c>
      <c r="X64" s="44">
        <f>IFERROR(SUMPRODUCT(X51:X62*H51:H62),"0")</f>
        <v>0</v>
      </c>
      <c r="Y64" s="44">
        <f>IFERROR(SUMPRODUCT(Y51:Y62*H51:H62),"0")</f>
        <v>0</v>
      </c>
      <c r="Z64" s="43"/>
      <c r="AA64" s="68"/>
      <c r="AB64" s="68"/>
      <c r="AC64" s="68"/>
    </row>
    <row r="65" spans="1:68" ht="16.5" customHeight="1" x14ac:dyDescent="0.25">
      <c r="A65" s="259" t="s">
        <v>148</v>
      </c>
      <c r="B65" s="259"/>
      <c r="C65" s="259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9"/>
      <c r="AA65" s="66"/>
      <c r="AB65" s="66"/>
      <c r="AC65" s="83"/>
    </row>
    <row r="66" spans="1:68" ht="14.25" customHeight="1" x14ac:dyDescent="0.25">
      <c r="A66" s="260" t="s">
        <v>84</v>
      </c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67"/>
      <c r="AB66" s="67"/>
      <c r="AC66" s="84"/>
    </row>
    <row r="67" spans="1:68" ht="27" customHeight="1" x14ac:dyDescent="0.25">
      <c r="A67" s="64" t="s">
        <v>149</v>
      </c>
      <c r="B67" s="64" t="s">
        <v>150</v>
      </c>
      <c r="C67" s="37">
        <v>4301070977</v>
      </c>
      <c r="D67" s="261">
        <v>4607111037411</v>
      </c>
      <c r="E67" s="261"/>
      <c r="F67" s="63">
        <v>2.7</v>
      </c>
      <c r="G67" s="38">
        <v>1</v>
      </c>
      <c r="H67" s="63">
        <v>2.7</v>
      </c>
      <c r="I67" s="63">
        <v>2.8132000000000001</v>
      </c>
      <c r="J67" s="38">
        <v>234</v>
      </c>
      <c r="K67" s="38" t="s">
        <v>151</v>
      </c>
      <c r="L67" s="38" t="s">
        <v>89</v>
      </c>
      <c r="M67" s="39" t="s">
        <v>87</v>
      </c>
      <c r="N67" s="39"/>
      <c r="O67" s="38">
        <v>180</v>
      </c>
      <c r="P67" s="3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63"/>
      <c r="R67" s="263"/>
      <c r="S67" s="263"/>
      <c r="T67" s="264"/>
      <c r="U67" s="40" t="s">
        <v>49</v>
      </c>
      <c r="V67" s="40" t="s">
        <v>49</v>
      </c>
      <c r="W67" s="41" t="s">
        <v>42</v>
      </c>
      <c r="X67" s="59">
        <v>0</v>
      </c>
      <c r="Y67" s="56">
        <f>IFERROR(IF(X67="","",X67),"")</f>
        <v>0</v>
      </c>
      <c r="Z67" s="42">
        <f>IFERROR(IF(X67="","",X67*0.00502),"")</f>
        <v>0</v>
      </c>
      <c r="AA67" s="69" t="s">
        <v>49</v>
      </c>
      <c r="AB67" s="70" t="s">
        <v>49</v>
      </c>
      <c r="AC67" s="85"/>
      <c r="AG67" s="82"/>
      <c r="AJ67" s="87" t="s">
        <v>90</v>
      </c>
      <c r="AK67" s="87">
        <v>1</v>
      </c>
      <c r="BB67" s="112" t="s">
        <v>73</v>
      </c>
      <c r="BM67" s="82">
        <f>IFERROR(X67*I67,"0")</f>
        <v>0</v>
      </c>
      <c r="BN67" s="82">
        <f>IFERROR(Y67*I67,"0")</f>
        <v>0</v>
      </c>
      <c r="BO67" s="82">
        <f>IFERROR(X67/J67,"0")</f>
        <v>0</v>
      </c>
      <c r="BP67" s="82">
        <f>IFERROR(Y67/J67,"0")</f>
        <v>0</v>
      </c>
    </row>
    <row r="68" spans="1:68" ht="27" customHeight="1" x14ac:dyDescent="0.25">
      <c r="A68" s="64" t="s">
        <v>152</v>
      </c>
      <c r="B68" s="64" t="s">
        <v>153</v>
      </c>
      <c r="C68" s="37">
        <v>4301070981</v>
      </c>
      <c r="D68" s="261">
        <v>4607111036728</v>
      </c>
      <c r="E68" s="261"/>
      <c r="F68" s="63">
        <v>5</v>
      </c>
      <c r="G68" s="38">
        <v>1</v>
      </c>
      <c r="H68" s="63">
        <v>5</v>
      </c>
      <c r="I68" s="63">
        <v>5.2131999999999996</v>
      </c>
      <c r="J68" s="38">
        <v>144</v>
      </c>
      <c r="K68" s="38" t="s">
        <v>88</v>
      </c>
      <c r="L68" s="38" t="s">
        <v>89</v>
      </c>
      <c r="M68" s="39" t="s">
        <v>87</v>
      </c>
      <c r="N68" s="39"/>
      <c r="O68" s="38">
        <v>180</v>
      </c>
      <c r="P68" s="3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63"/>
      <c r="R68" s="263"/>
      <c r="S68" s="263"/>
      <c r="T68" s="264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IFERROR(IF(X68="","",X68*0.00866),"")</f>
        <v>0</v>
      </c>
      <c r="AA68" s="69" t="s">
        <v>49</v>
      </c>
      <c r="AB68" s="70" t="s">
        <v>49</v>
      </c>
      <c r="AC68" s="85"/>
      <c r="AG68" s="82"/>
      <c r="AJ68" s="87" t="s">
        <v>90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x14ac:dyDescent="0.2">
      <c r="A69" s="268"/>
      <c r="B69" s="268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9"/>
      <c r="P69" s="265" t="s">
        <v>43</v>
      </c>
      <c r="Q69" s="266"/>
      <c r="R69" s="266"/>
      <c r="S69" s="266"/>
      <c r="T69" s="266"/>
      <c r="U69" s="266"/>
      <c r="V69" s="267"/>
      <c r="W69" s="43" t="s">
        <v>42</v>
      </c>
      <c r="X69" s="44">
        <f>IFERROR(SUM(X67:X68),"0")</f>
        <v>0</v>
      </c>
      <c r="Y69" s="44">
        <f>IFERROR(SUM(Y67:Y68),"0")</f>
        <v>0</v>
      </c>
      <c r="Z69" s="44">
        <f>IFERROR(IF(Z67="",0,Z67),"0")+IFERROR(IF(Z68="",0,Z68),"0")</f>
        <v>0</v>
      </c>
      <c r="AA69" s="68"/>
      <c r="AB69" s="68"/>
      <c r="AC69" s="68"/>
    </row>
    <row r="70" spans="1:68" x14ac:dyDescent="0.2">
      <c r="A70" s="268"/>
      <c r="B70" s="268"/>
      <c r="C70" s="268"/>
      <c r="D70" s="268"/>
      <c r="E70" s="268"/>
      <c r="F70" s="268"/>
      <c r="G70" s="268"/>
      <c r="H70" s="268"/>
      <c r="I70" s="268"/>
      <c r="J70" s="268"/>
      <c r="K70" s="268"/>
      <c r="L70" s="268"/>
      <c r="M70" s="268"/>
      <c r="N70" s="268"/>
      <c r="O70" s="269"/>
      <c r="P70" s="265" t="s">
        <v>43</v>
      </c>
      <c r="Q70" s="266"/>
      <c r="R70" s="266"/>
      <c r="S70" s="266"/>
      <c r="T70" s="266"/>
      <c r="U70" s="266"/>
      <c r="V70" s="267"/>
      <c r="W70" s="43" t="s">
        <v>0</v>
      </c>
      <c r="X70" s="44">
        <f>IFERROR(SUMPRODUCT(X67:X68*H67:H68),"0")</f>
        <v>0</v>
      </c>
      <c r="Y70" s="44">
        <f>IFERROR(SUMPRODUCT(Y67:Y68*H67:H68),"0")</f>
        <v>0</v>
      </c>
      <c r="Z70" s="43"/>
      <c r="AA70" s="68"/>
      <c r="AB70" s="68"/>
      <c r="AC70" s="68"/>
    </row>
    <row r="71" spans="1:68" ht="16.5" customHeight="1" x14ac:dyDescent="0.25">
      <c r="A71" s="259" t="s">
        <v>154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59"/>
      <c r="AA71" s="66"/>
      <c r="AB71" s="66"/>
      <c r="AC71" s="83"/>
    </row>
    <row r="72" spans="1:68" ht="14.25" customHeight="1" x14ac:dyDescent="0.25">
      <c r="A72" s="260" t="s">
        <v>155</v>
      </c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67"/>
      <c r="AB72" s="67"/>
      <c r="AC72" s="84"/>
    </row>
    <row r="73" spans="1:68" ht="27" customHeight="1" x14ac:dyDescent="0.25">
      <c r="A73" s="64" t="s">
        <v>156</v>
      </c>
      <c r="B73" s="64" t="s">
        <v>157</v>
      </c>
      <c r="C73" s="37">
        <v>4301135271</v>
      </c>
      <c r="D73" s="261">
        <v>4607111033659</v>
      </c>
      <c r="E73" s="261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96</v>
      </c>
      <c r="L73" s="38" t="s">
        <v>89</v>
      </c>
      <c r="M73" s="39" t="s">
        <v>87</v>
      </c>
      <c r="N73" s="39"/>
      <c r="O73" s="38">
        <v>180</v>
      </c>
      <c r="P73" s="3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63"/>
      <c r="R73" s="263"/>
      <c r="S73" s="263"/>
      <c r="T73" s="264"/>
      <c r="U73" s="40" t="s">
        <v>49</v>
      </c>
      <c r="V73" s="40" t="s">
        <v>49</v>
      </c>
      <c r="W73" s="41" t="s">
        <v>42</v>
      </c>
      <c r="X73" s="59">
        <v>0</v>
      </c>
      <c r="Y73" s="56">
        <f>IFERROR(IF(X73="","",X73),"")</f>
        <v>0</v>
      </c>
      <c r="Z73" s="42">
        <f>IFERROR(IF(X73="","",X73*0.01788),"")</f>
        <v>0</v>
      </c>
      <c r="AA73" s="69" t="s">
        <v>49</v>
      </c>
      <c r="AB73" s="70" t="s">
        <v>49</v>
      </c>
      <c r="AC73" s="85"/>
      <c r="AG73" s="82"/>
      <c r="AJ73" s="87" t="s">
        <v>90</v>
      </c>
      <c r="AK73" s="87">
        <v>1</v>
      </c>
      <c r="BB73" s="114" t="s">
        <v>95</v>
      </c>
      <c r="BM73" s="82">
        <f>IFERROR(X73*I73,"0")</f>
        <v>0</v>
      </c>
      <c r="BN73" s="82">
        <f>IFERROR(Y73*I73,"0")</f>
        <v>0</v>
      </c>
      <c r="BO73" s="82">
        <f>IFERROR(X73/J73,"0")</f>
        <v>0</v>
      </c>
      <c r="BP73" s="82">
        <f>IFERROR(Y73/J73,"0")</f>
        <v>0</v>
      </c>
    </row>
    <row r="74" spans="1:68" x14ac:dyDescent="0.2">
      <c r="A74" s="268"/>
      <c r="B74" s="268"/>
      <c r="C74" s="268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9"/>
      <c r="P74" s="265" t="s">
        <v>43</v>
      </c>
      <c r="Q74" s="266"/>
      <c r="R74" s="266"/>
      <c r="S74" s="266"/>
      <c r="T74" s="266"/>
      <c r="U74" s="266"/>
      <c r="V74" s="267"/>
      <c r="W74" s="43" t="s">
        <v>42</v>
      </c>
      <c r="X74" s="44">
        <f>IFERROR(SUM(X73:X73),"0")</f>
        <v>0</v>
      </c>
      <c r="Y74" s="44">
        <f>IFERROR(SUM(Y73:Y73),"0")</f>
        <v>0</v>
      </c>
      <c r="Z74" s="44">
        <f>IFERROR(IF(Z73="",0,Z73),"0")</f>
        <v>0</v>
      </c>
      <c r="AA74" s="68"/>
      <c r="AB74" s="68"/>
      <c r="AC74" s="68"/>
    </row>
    <row r="75" spans="1:68" x14ac:dyDescent="0.2">
      <c r="A75" s="268"/>
      <c r="B75" s="268"/>
      <c r="C75" s="268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9"/>
      <c r="P75" s="265" t="s">
        <v>43</v>
      </c>
      <c r="Q75" s="266"/>
      <c r="R75" s="266"/>
      <c r="S75" s="266"/>
      <c r="T75" s="266"/>
      <c r="U75" s="266"/>
      <c r="V75" s="267"/>
      <c r="W75" s="43" t="s">
        <v>0</v>
      </c>
      <c r="X75" s="44">
        <f>IFERROR(SUMPRODUCT(X73:X73*H73:H73),"0")</f>
        <v>0</v>
      </c>
      <c r="Y75" s="44">
        <f>IFERROR(SUMPRODUCT(Y73:Y73*H73:H73),"0")</f>
        <v>0</v>
      </c>
      <c r="Z75" s="43"/>
      <c r="AA75" s="68"/>
      <c r="AB75" s="68"/>
      <c r="AC75" s="68"/>
    </row>
    <row r="76" spans="1:68" ht="16.5" customHeight="1" x14ac:dyDescent="0.25">
      <c r="A76" s="259" t="s">
        <v>158</v>
      </c>
      <c r="B76" s="259"/>
      <c r="C76" s="259"/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Z76" s="259"/>
      <c r="AA76" s="66"/>
      <c r="AB76" s="66"/>
      <c r="AC76" s="83"/>
    </row>
    <row r="77" spans="1:68" ht="14.25" customHeight="1" x14ac:dyDescent="0.25">
      <c r="A77" s="260" t="s">
        <v>159</v>
      </c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67"/>
      <c r="AB77" s="67"/>
      <c r="AC77" s="84"/>
    </row>
    <row r="78" spans="1:68" ht="27" customHeight="1" x14ac:dyDescent="0.25">
      <c r="A78" s="64" t="s">
        <v>160</v>
      </c>
      <c r="B78" s="64" t="s">
        <v>161</v>
      </c>
      <c r="C78" s="37">
        <v>4301131021</v>
      </c>
      <c r="D78" s="261">
        <v>4607111034137</v>
      </c>
      <c r="E78" s="261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96</v>
      </c>
      <c r="L78" s="38" t="s">
        <v>89</v>
      </c>
      <c r="M78" s="39" t="s">
        <v>87</v>
      </c>
      <c r="N78" s="39"/>
      <c r="O78" s="38">
        <v>180</v>
      </c>
      <c r="P78" s="30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63"/>
      <c r="R78" s="263"/>
      <c r="S78" s="263"/>
      <c r="T78" s="264"/>
      <c r="U78" s="40" t="s">
        <v>49</v>
      </c>
      <c r="V78" s="40" t="s">
        <v>49</v>
      </c>
      <c r="W78" s="41" t="s">
        <v>42</v>
      </c>
      <c r="X78" s="59">
        <v>0</v>
      </c>
      <c r="Y78" s="56">
        <f>IFERROR(IF(X78="","",X78),"")</f>
        <v>0</v>
      </c>
      <c r="Z78" s="42">
        <f>IFERROR(IF(X78="","",X78*0.01788),"")</f>
        <v>0</v>
      </c>
      <c r="AA78" s="69" t="s">
        <v>49</v>
      </c>
      <c r="AB78" s="70" t="s">
        <v>49</v>
      </c>
      <c r="AC78" s="85"/>
      <c r="AG78" s="82"/>
      <c r="AJ78" s="87" t="s">
        <v>90</v>
      </c>
      <c r="AK78" s="87">
        <v>1</v>
      </c>
      <c r="BB78" s="115" t="s">
        <v>95</v>
      </c>
      <c r="BM78" s="82">
        <f>IFERROR(X78*I78,"0")</f>
        <v>0</v>
      </c>
      <c r="BN78" s="82">
        <f>IFERROR(Y78*I78,"0")</f>
        <v>0</v>
      </c>
      <c r="BO78" s="82">
        <f>IFERROR(X78/J78,"0")</f>
        <v>0</v>
      </c>
      <c r="BP78" s="82">
        <f>IFERROR(Y78/J78,"0")</f>
        <v>0</v>
      </c>
    </row>
    <row r="79" spans="1:68" ht="27" customHeight="1" x14ac:dyDescent="0.25">
      <c r="A79" s="64" t="s">
        <v>162</v>
      </c>
      <c r="B79" s="64" t="s">
        <v>163</v>
      </c>
      <c r="C79" s="37">
        <v>4301131022</v>
      </c>
      <c r="D79" s="261">
        <v>4607111034120</v>
      </c>
      <c r="E79" s="26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96</v>
      </c>
      <c r="L79" s="38" t="s">
        <v>89</v>
      </c>
      <c r="M79" s="39" t="s">
        <v>87</v>
      </c>
      <c r="N79" s="39"/>
      <c r="O79" s="38">
        <v>180</v>
      </c>
      <c r="P79" s="3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63"/>
      <c r="R79" s="263"/>
      <c r="S79" s="263"/>
      <c r="T79" s="264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90</v>
      </c>
      <c r="AK79" s="87">
        <v>1</v>
      </c>
      <c r="BB79" s="116" t="s">
        <v>95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x14ac:dyDescent="0.2">
      <c r="A80" s="268"/>
      <c r="B80" s="268"/>
      <c r="C80" s="268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9"/>
      <c r="P80" s="265" t="s">
        <v>43</v>
      </c>
      <c r="Q80" s="266"/>
      <c r="R80" s="266"/>
      <c r="S80" s="266"/>
      <c r="T80" s="266"/>
      <c r="U80" s="266"/>
      <c r="V80" s="267"/>
      <c r="W80" s="43" t="s">
        <v>42</v>
      </c>
      <c r="X80" s="44">
        <f>IFERROR(SUM(X78:X79),"0")</f>
        <v>0</v>
      </c>
      <c r="Y80" s="44">
        <f>IFERROR(SUM(Y78:Y79),"0")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268"/>
      <c r="B81" s="268"/>
      <c r="C81" s="268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9"/>
      <c r="P81" s="265" t="s">
        <v>43</v>
      </c>
      <c r="Q81" s="266"/>
      <c r="R81" s="266"/>
      <c r="S81" s="266"/>
      <c r="T81" s="266"/>
      <c r="U81" s="266"/>
      <c r="V81" s="267"/>
      <c r="W81" s="43" t="s">
        <v>0</v>
      </c>
      <c r="X81" s="44">
        <f>IFERROR(SUMPRODUCT(X78:X79*H78:H79),"0")</f>
        <v>0</v>
      </c>
      <c r="Y81" s="44">
        <f>IFERROR(SUMPRODUCT(Y78:Y79*H78:H79),"0")</f>
        <v>0</v>
      </c>
      <c r="Z81" s="43"/>
      <c r="AA81" s="68"/>
      <c r="AB81" s="68"/>
      <c r="AC81" s="68"/>
    </row>
    <row r="82" spans="1:68" ht="16.5" customHeight="1" x14ac:dyDescent="0.25">
      <c r="A82" s="259" t="s">
        <v>164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  <c r="AA82" s="66"/>
      <c r="AB82" s="66"/>
      <c r="AC82" s="83"/>
    </row>
    <row r="83" spans="1:68" ht="14.25" customHeight="1" x14ac:dyDescent="0.25">
      <c r="A83" s="260" t="s">
        <v>155</v>
      </c>
      <c r="B83" s="260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67"/>
      <c r="AB83" s="67"/>
      <c r="AC83" s="84"/>
    </row>
    <row r="84" spans="1:68" ht="27" customHeight="1" x14ac:dyDescent="0.25">
      <c r="A84" s="64" t="s">
        <v>165</v>
      </c>
      <c r="B84" s="64" t="s">
        <v>166</v>
      </c>
      <c r="C84" s="37">
        <v>4301135285</v>
      </c>
      <c r="D84" s="261">
        <v>4607111036407</v>
      </c>
      <c r="E84" s="261"/>
      <c r="F84" s="63">
        <v>0.3</v>
      </c>
      <c r="G84" s="38">
        <v>14</v>
      </c>
      <c r="H84" s="63">
        <v>4.2</v>
      </c>
      <c r="I84" s="63">
        <v>4.5292000000000003</v>
      </c>
      <c r="J84" s="38">
        <v>70</v>
      </c>
      <c r="K84" s="38" t="s">
        <v>96</v>
      </c>
      <c r="L84" s="38" t="s">
        <v>89</v>
      </c>
      <c r="M84" s="39" t="s">
        <v>87</v>
      </c>
      <c r="N84" s="39"/>
      <c r="O84" s="38">
        <v>180</v>
      </c>
      <c r="P84" s="3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63"/>
      <c r="R84" s="263"/>
      <c r="S84" s="263"/>
      <c r="T84" s="264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ref="Y84:Y89" si="6">IFERROR(IF(X84="","",X84),"")</f>
        <v>0</v>
      </c>
      <c r="Z84" s="42">
        <f t="shared" ref="Z84:Z89" si="7">IFERROR(IF(X84="","",X84*0.01788),"")</f>
        <v>0</v>
      </c>
      <c r="AA84" s="69" t="s">
        <v>49</v>
      </c>
      <c r="AB84" s="70" t="s">
        <v>49</v>
      </c>
      <c r="AC84" s="85"/>
      <c r="AG84" s="82"/>
      <c r="AJ84" s="87" t="s">
        <v>90</v>
      </c>
      <c r="AK84" s="87">
        <v>1</v>
      </c>
      <c r="BB84" s="117" t="s">
        <v>95</v>
      </c>
      <c r="BM84" s="82">
        <f t="shared" ref="BM84:BM89" si="8">IFERROR(X84*I84,"0")</f>
        <v>0</v>
      </c>
      <c r="BN84" s="82">
        <f t="shared" ref="BN84:BN89" si="9">IFERROR(Y84*I84,"0")</f>
        <v>0</v>
      </c>
      <c r="BO84" s="82">
        <f t="shared" ref="BO84:BO89" si="10">IFERROR(X84/J84,"0")</f>
        <v>0</v>
      </c>
      <c r="BP84" s="82">
        <f t="shared" ref="BP84:BP89" si="11">IFERROR(Y84/J84,"0")</f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4301135286</v>
      </c>
      <c r="D85" s="261">
        <v>4607111033628</v>
      </c>
      <c r="E85" s="261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96</v>
      </c>
      <c r="L85" s="38" t="s">
        <v>89</v>
      </c>
      <c r="M85" s="39" t="s">
        <v>87</v>
      </c>
      <c r="N85" s="39"/>
      <c r="O85" s="38">
        <v>180</v>
      </c>
      <c r="P85" s="31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63"/>
      <c r="R85" s="263"/>
      <c r="S85" s="263"/>
      <c r="T85" s="264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90</v>
      </c>
      <c r="AK85" s="87">
        <v>1</v>
      </c>
      <c r="BB85" s="118" t="s">
        <v>95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169</v>
      </c>
      <c r="B86" s="64" t="s">
        <v>170</v>
      </c>
      <c r="C86" s="37">
        <v>4301135292</v>
      </c>
      <c r="D86" s="261">
        <v>4607111033451</v>
      </c>
      <c r="E86" s="261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96</v>
      </c>
      <c r="L86" s="38" t="s">
        <v>89</v>
      </c>
      <c r="M86" s="39" t="s">
        <v>87</v>
      </c>
      <c r="N86" s="39"/>
      <c r="O86" s="38">
        <v>180</v>
      </c>
      <c r="P86" s="31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63"/>
      <c r="R86" s="263"/>
      <c r="S86" s="263"/>
      <c r="T86" s="264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90</v>
      </c>
      <c r="AK86" s="87">
        <v>1</v>
      </c>
      <c r="BB86" s="119" t="s">
        <v>95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4301135295</v>
      </c>
      <c r="D87" s="261">
        <v>4607111035141</v>
      </c>
      <c r="E87" s="261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96</v>
      </c>
      <c r="L87" s="38" t="s">
        <v>89</v>
      </c>
      <c r="M87" s="39" t="s">
        <v>87</v>
      </c>
      <c r="N87" s="39"/>
      <c r="O87" s="38">
        <v>180</v>
      </c>
      <c r="P87" s="31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63"/>
      <c r="R87" s="263"/>
      <c r="S87" s="263"/>
      <c r="T87" s="264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90</v>
      </c>
      <c r="AK87" s="87">
        <v>1</v>
      </c>
      <c r="BB87" s="120" t="s">
        <v>95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173</v>
      </c>
      <c r="B88" s="64" t="s">
        <v>174</v>
      </c>
      <c r="C88" s="37">
        <v>4301135296</v>
      </c>
      <c r="D88" s="261">
        <v>4607111033444</v>
      </c>
      <c r="E88" s="261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96</v>
      </c>
      <c r="L88" s="38" t="s">
        <v>89</v>
      </c>
      <c r="M88" s="39" t="s">
        <v>87</v>
      </c>
      <c r="N88" s="39"/>
      <c r="O88" s="38">
        <v>180</v>
      </c>
      <c r="P88" s="31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63"/>
      <c r="R88" s="263"/>
      <c r="S88" s="263"/>
      <c r="T88" s="264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90</v>
      </c>
      <c r="AK88" s="87">
        <v>1</v>
      </c>
      <c r="BB88" s="121" t="s">
        <v>95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175</v>
      </c>
      <c r="B89" s="64" t="s">
        <v>176</v>
      </c>
      <c r="C89" s="37">
        <v>4301135290</v>
      </c>
      <c r="D89" s="261">
        <v>4607111035028</v>
      </c>
      <c r="E89" s="261"/>
      <c r="F89" s="63">
        <v>0.48</v>
      </c>
      <c r="G89" s="38">
        <v>8</v>
      </c>
      <c r="H89" s="63">
        <v>3.84</v>
      </c>
      <c r="I89" s="63">
        <v>4.4488000000000003</v>
      </c>
      <c r="J89" s="38">
        <v>70</v>
      </c>
      <c r="K89" s="38" t="s">
        <v>96</v>
      </c>
      <c r="L89" s="38" t="s">
        <v>89</v>
      </c>
      <c r="M89" s="39" t="s">
        <v>87</v>
      </c>
      <c r="N89" s="39"/>
      <c r="O89" s="38">
        <v>180</v>
      </c>
      <c r="P89" s="31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63"/>
      <c r="R89" s="263"/>
      <c r="S89" s="263"/>
      <c r="T89" s="264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90</v>
      </c>
      <c r="AK89" s="87">
        <v>1</v>
      </c>
      <c r="BB89" s="122" t="s">
        <v>95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x14ac:dyDescent="0.2">
      <c r="A90" s="268"/>
      <c r="B90" s="268"/>
      <c r="C90" s="268"/>
      <c r="D90" s="268"/>
      <c r="E90" s="268"/>
      <c r="F90" s="268"/>
      <c r="G90" s="268"/>
      <c r="H90" s="268"/>
      <c r="I90" s="268"/>
      <c r="J90" s="268"/>
      <c r="K90" s="268"/>
      <c r="L90" s="268"/>
      <c r="M90" s="268"/>
      <c r="N90" s="268"/>
      <c r="O90" s="269"/>
      <c r="P90" s="265" t="s">
        <v>43</v>
      </c>
      <c r="Q90" s="266"/>
      <c r="R90" s="266"/>
      <c r="S90" s="266"/>
      <c r="T90" s="266"/>
      <c r="U90" s="266"/>
      <c r="V90" s="267"/>
      <c r="W90" s="43" t="s">
        <v>42</v>
      </c>
      <c r="X90" s="44">
        <f>IFERROR(SUM(X84:X89),"0")</f>
        <v>0</v>
      </c>
      <c r="Y90" s="44">
        <f>IFERROR(SUM(Y84:Y89),"0")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268"/>
      <c r="B91" s="268"/>
      <c r="C91" s="268"/>
      <c r="D91" s="268"/>
      <c r="E91" s="268"/>
      <c r="F91" s="268"/>
      <c r="G91" s="268"/>
      <c r="H91" s="268"/>
      <c r="I91" s="268"/>
      <c r="J91" s="268"/>
      <c r="K91" s="268"/>
      <c r="L91" s="268"/>
      <c r="M91" s="268"/>
      <c r="N91" s="268"/>
      <c r="O91" s="269"/>
      <c r="P91" s="265" t="s">
        <v>43</v>
      </c>
      <c r="Q91" s="266"/>
      <c r="R91" s="266"/>
      <c r="S91" s="266"/>
      <c r="T91" s="266"/>
      <c r="U91" s="266"/>
      <c r="V91" s="267"/>
      <c r="W91" s="43" t="s">
        <v>0</v>
      </c>
      <c r="X91" s="44">
        <f>IFERROR(SUMPRODUCT(X84:X89*H84:H89),"0")</f>
        <v>0</v>
      </c>
      <c r="Y91" s="44">
        <f>IFERROR(SUMPRODUCT(Y84:Y89*H84:H89),"0")</f>
        <v>0</v>
      </c>
      <c r="Z91" s="43"/>
      <c r="AA91" s="68"/>
      <c r="AB91" s="68"/>
      <c r="AC91" s="68"/>
    </row>
    <row r="92" spans="1:68" ht="16.5" customHeight="1" x14ac:dyDescent="0.25">
      <c r="A92" s="259" t="s">
        <v>177</v>
      </c>
      <c r="B92" s="259"/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  <c r="AA92" s="66"/>
      <c r="AB92" s="66"/>
      <c r="AC92" s="83"/>
    </row>
    <row r="93" spans="1:68" ht="14.25" customHeight="1" x14ac:dyDescent="0.25">
      <c r="A93" s="260" t="s">
        <v>178</v>
      </c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67"/>
      <c r="AB93" s="67"/>
      <c r="AC93" s="84"/>
    </row>
    <row r="94" spans="1:68" ht="27" customHeight="1" x14ac:dyDescent="0.25">
      <c r="A94" s="64" t="s">
        <v>179</v>
      </c>
      <c r="B94" s="64" t="s">
        <v>180</v>
      </c>
      <c r="C94" s="37">
        <v>4301136042</v>
      </c>
      <c r="D94" s="261">
        <v>4607025784012</v>
      </c>
      <c r="E94" s="261"/>
      <c r="F94" s="63">
        <v>0.09</v>
      </c>
      <c r="G94" s="38">
        <v>24</v>
      </c>
      <c r="H94" s="63">
        <v>2.16</v>
      </c>
      <c r="I94" s="63">
        <v>2.4912000000000001</v>
      </c>
      <c r="J94" s="38">
        <v>126</v>
      </c>
      <c r="K94" s="38" t="s">
        <v>96</v>
      </c>
      <c r="L94" s="38" t="s">
        <v>89</v>
      </c>
      <c r="M94" s="39" t="s">
        <v>87</v>
      </c>
      <c r="N94" s="39"/>
      <c r="O94" s="38">
        <v>180</v>
      </c>
      <c r="P94" s="31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63"/>
      <c r="R94" s="263"/>
      <c r="S94" s="263"/>
      <c r="T94" s="264"/>
      <c r="U94" s="40" t="s">
        <v>49</v>
      </c>
      <c r="V94" s="40" t="s">
        <v>49</v>
      </c>
      <c r="W94" s="41" t="s">
        <v>42</v>
      </c>
      <c r="X94" s="59">
        <v>0</v>
      </c>
      <c r="Y94" s="56">
        <f>IFERROR(IF(X94="","",X94),"")</f>
        <v>0</v>
      </c>
      <c r="Z94" s="42">
        <f>IFERROR(IF(X94="","",X94*0.00936),"")</f>
        <v>0</v>
      </c>
      <c r="AA94" s="69" t="s">
        <v>49</v>
      </c>
      <c r="AB94" s="70" t="s">
        <v>49</v>
      </c>
      <c r="AC94" s="85"/>
      <c r="AG94" s="82"/>
      <c r="AJ94" s="87" t="s">
        <v>90</v>
      </c>
      <c r="AK94" s="87">
        <v>1</v>
      </c>
      <c r="BB94" s="123" t="s">
        <v>95</v>
      </c>
      <c r="BM94" s="82">
        <f>IFERROR(X94*I94,"0")</f>
        <v>0</v>
      </c>
      <c r="BN94" s="82">
        <f>IFERROR(Y94*I94,"0")</f>
        <v>0</v>
      </c>
      <c r="BO94" s="82">
        <f>IFERROR(X94/J94,"0")</f>
        <v>0</v>
      </c>
      <c r="BP94" s="82">
        <f>IFERROR(Y94/J94,"0")</f>
        <v>0</v>
      </c>
    </row>
    <row r="95" spans="1:68" ht="27" customHeight="1" x14ac:dyDescent="0.25">
      <c r="A95" s="64" t="s">
        <v>181</v>
      </c>
      <c r="B95" s="64" t="s">
        <v>182</v>
      </c>
      <c r="C95" s="37">
        <v>4301136040</v>
      </c>
      <c r="D95" s="261">
        <v>4607025784319</v>
      </c>
      <c r="E95" s="261"/>
      <c r="F95" s="63">
        <v>0.36</v>
      </c>
      <c r="G95" s="38">
        <v>10</v>
      </c>
      <c r="H95" s="63">
        <v>3.6</v>
      </c>
      <c r="I95" s="63">
        <v>4.2439999999999998</v>
      </c>
      <c r="J95" s="38">
        <v>70</v>
      </c>
      <c r="K95" s="38" t="s">
        <v>96</v>
      </c>
      <c r="L95" s="38" t="s">
        <v>89</v>
      </c>
      <c r="M95" s="39" t="s">
        <v>87</v>
      </c>
      <c r="N95" s="39"/>
      <c r="O95" s="38">
        <v>180</v>
      </c>
      <c r="P95" s="31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63"/>
      <c r="R95" s="263"/>
      <c r="S95" s="263"/>
      <c r="T95" s="264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IFERROR(IF(X95="","",X95*0.01788),"")</f>
        <v>0</v>
      </c>
      <c r="AA95" s="69" t="s">
        <v>49</v>
      </c>
      <c r="AB95" s="70" t="s">
        <v>49</v>
      </c>
      <c r="AC95" s="85"/>
      <c r="AG95" s="82"/>
      <c r="AJ95" s="87" t="s">
        <v>90</v>
      </c>
      <c r="AK95" s="87">
        <v>1</v>
      </c>
      <c r="BB95" s="124" t="s">
        <v>95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16.5" customHeight="1" x14ac:dyDescent="0.25">
      <c r="A96" s="64" t="s">
        <v>183</v>
      </c>
      <c r="B96" s="64" t="s">
        <v>184</v>
      </c>
      <c r="C96" s="37">
        <v>4301136039</v>
      </c>
      <c r="D96" s="261">
        <v>4607111035370</v>
      </c>
      <c r="E96" s="261"/>
      <c r="F96" s="63">
        <v>0.14000000000000001</v>
      </c>
      <c r="G96" s="38">
        <v>22</v>
      </c>
      <c r="H96" s="63">
        <v>3.08</v>
      </c>
      <c r="I96" s="63">
        <v>3.464</v>
      </c>
      <c r="J96" s="38">
        <v>84</v>
      </c>
      <c r="K96" s="38" t="s">
        <v>88</v>
      </c>
      <c r="L96" s="38" t="s">
        <v>89</v>
      </c>
      <c r="M96" s="39" t="s">
        <v>87</v>
      </c>
      <c r="N96" s="39"/>
      <c r="O96" s="38">
        <v>180</v>
      </c>
      <c r="P96" s="31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63"/>
      <c r="R96" s="263"/>
      <c r="S96" s="263"/>
      <c r="T96" s="264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IFERROR(IF(X96="","",X96*0.0155),"")</f>
        <v>0</v>
      </c>
      <c r="AA96" s="69" t="s">
        <v>49</v>
      </c>
      <c r="AB96" s="70" t="s">
        <v>49</v>
      </c>
      <c r="AC96" s="85"/>
      <c r="AG96" s="82"/>
      <c r="AJ96" s="87" t="s">
        <v>90</v>
      </c>
      <c r="AK96" s="87">
        <v>1</v>
      </c>
      <c r="BB96" s="125" t="s">
        <v>95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x14ac:dyDescent="0.2">
      <c r="A97" s="268"/>
      <c r="B97" s="268"/>
      <c r="C97" s="268"/>
      <c r="D97" s="268"/>
      <c r="E97" s="268"/>
      <c r="F97" s="268"/>
      <c r="G97" s="268"/>
      <c r="H97" s="268"/>
      <c r="I97" s="268"/>
      <c r="J97" s="268"/>
      <c r="K97" s="268"/>
      <c r="L97" s="268"/>
      <c r="M97" s="268"/>
      <c r="N97" s="268"/>
      <c r="O97" s="269"/>
      <c r="P97" s="265" t="s">
        <v>43</v>
      </c>
      <c r="Q97" s="266"/>
      <c r="R97" s="266"/>
      <c r="S97" s="266"/>
      <c r="T97" s="266"/>
      <c r="U97" s="266"/>
      <c r="V97" s="267"/>
      <c r="W97" s="43" t="s">
        <v>42</v>
      </c>
      <c r="X97" s="44">
        <f>IFERROR(SUM(X94:X96),"0")</f>
        <v>0</v>
      </c>
      <c r="Y97" s="44">
        <f>IFERROR(SUM(Y94:Y96),"0")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268"/>
      <c r="B98" s="268"/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9"/>
      <c r="P98" s="265" t="s">
        <v>43</v>
      </c>
      <c r="Q98" s="266"/>
      <c r="R98" s="266"/>
      <c r="S98" s="266"/>
      <c r="T98" s="266"/>
      <c r="U98" s="266"/>
      <c r="V98" s="267"/>
      <c r="W98" s="43" t="s">
        <v>0</v>
      </c>
      <c r="X98" s="44">
        <f>IFERROR(SUMPRODUCT(X94:X96*H94:H96),"0")</f>
        <v>0</v>
      </c>
      <c r="Y98" s="44">
        <f>IFERROR(SUMPRODUCT(Y94:Y96*H94:H96),"0")</f>
        <v>0</v>
      </c>
      <c r="Z98" s="43"/>
      <c r="AA98" s="68"/>
      <c r="AB98" s="68"/>
      <c r="AC98" s="68"/>
    </row>
    <row r="99" spans="1:68" ht="16.5" customHeight="1" x14ac:dyDescent="0.25">
      <c r="A99" s="259" t="s">
        <v>185</v>
      </c>
      <c r="B99" s="259"/>
      <c r="C99" s="259"/>
      <c r="D99" s="259"/>
      <c r="E99" s="259"/>
      <c r="F99" s="259"/>
      <c r="G99" s="259"/>
      <c r="H99" s="259"/>
      <c r="I99" s="259"/>
      <c r="J99" s="259"/>
      <c r="K99" s="259"/>
      <c r="L99" s="259"/>
      <c r="M99" s="259"/>
      <c r="N99" s="259"/>
      <c r="O99" s="259"/>
      <c r="P99" s="259"/>
      <c r="Q99" s="259"/>
      <c r="R99" s="259"/>
      <c r="S99" s="259"/>
      <c r="T99" s="259"/>
      <c r="U99" s="259"/>
      <c r="V99" s="259"/>
      <c r="W99" s="259"/>
      <c r="X99" s="259"/>
      <c r="Y99" s="259"/>
      <c r="Z99" s="259"/>
      <c r="AA99" s="66"/>
      <c r="AB99" s="66"/>
      <c r="AC99" s="83"/>
    </row>
    <row r="100" spans="1:68" ht="14.25" customHeight="1" x14ac:dyDescent="0.25">
      <c r="A100" s="260" t="s">
        <v>84</v>
      </c>
      <c r="B100" s="260"/>
      <c r="C100" s="260"/>
      <c r="D100" s="260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67"/>
      <c r="AB100" s="67"/>
      <c r="AC100" s="84"/>
    </row>
    <row r="101" spans="1:68" ht="27" customHeight="1" x14ac:dyDescent="0.25">
      <c r="A101" s="64" t="s">
        <v>186</v>
      </c>
      <c r="B101" s="64" t="s">
        <v>187</v>
      </c>
      <c r="C101" s="37">
        <v>4301070975</v>
      </c>
      <c r="D101" s="261">
        <v>4607111033970</v>
      </c>
      <c r="E101" s="261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88</v>
      </c>
      <c r="L101" s="38" t="s">
        <v>188</v>
      </c>
      <c r="M101" s="39" t="s">
        <v>87</v>
      </c>
      <c r="N101" s="39"/>
      <c r="O101" s="38">
        <v>180</v>
      </c>
      <c r="P101" s="31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63"/>
      <c r="R101" s="263"/>
      <c r="S101" s="263"/>
      <c r="T101" s="264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ref="Y101:Y109" si="12">IFERROR(IF(X101="","",X101),"")</f>
        <v>0</v>
      </c>
      <c r="Z101" s="42">
        <f t="shared" ref="Z101:Z109" si="13">IFERROR(IF(X101="","",X101*0.0155),"")</f>
        <v>0</v>
      </c>
      <c r="AA101" s="69" t="s">
        <v>49</v>
      </c>
      <c r="AB101" s="70" t="s">
        <v>49</v>
      </c>
      <c r="AC101" s="85"/>
      <c r="AG101" s="82"/>
      <c r="AJ101" s="87" t="s">
        <v>189</v>
      </c>
      <c r="AK101" s="87">
        <v>84</v>
      </c>
      <c r="BB101" s="126" t="s">
        <v>73</v>
      </c>
      <c r="BM101" s="82">
        <f t="shared" ref="BM101:BM109" si="14">IFERROR(X101*I101,"0")</f>
        <v>0</v>
      </c>
      <c r="BN101" s="82">
        <f t="shared" ref="BN101:BN109" si="15">IFERROR(Y101*I101,"0")</f>
        <v>0</v>
      </c>
      <c r="BO101" s="82">
        <f t="shared" ref="BO101:BO109" si="16">IFERROR(X101/J101,"0")</f>
        <v>0</v>
      </c>
      <c r="BP101" s="82">
        <f t="shared" ref="BP101:BP109" si="17">IFERROR(Y101/J101,"0")</f>
        <v>0</v>
      </c>
    </row>
    <row r="102" spans="1:68" ht="27" customHeight="1" x14ac:dyDescent="0.25">
      <c r="A102" s="64" t="s">
        <v>190</v>
      </c>
      <c r="B102" s="64" t="s">
        <v>191</v>
      </c>
      <c r="C102" s="37">
        <v>4301071051</v>
      </c>
      <c r="D102" s="261">
        <v>4607111039262</v>
      </c>
      <c r="E102" s="261"/>
      <c r="F102" s="63">
        <v>0.4</v>
      </c>
      <c r="G102" s="38">
        <v>16</v>
      </c>
      <c r="H102" s="63">
        <v>6.4</v>
      </c>
      <c r="I102" s="63">
        <v>6.7195999999999998</v>
      </c>
      <c r="J102" s="38">
        <v>84</v>
      </c>
      <c r="K102" s="38" t="s">
        <v>88</v>
      </c>
      <c r="L102" s="38" t="s">
        <v>89</v>
      </c>
      <c r="M102" s="39" t="s">
        <v>87</v>
      </c>
      <c r="N102" s="39"/>
      <c r="O102" s="38">
        <v>180</v>
      </c>
      <c r="P102" s="3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63"/>
      <c r="R102" s="263"/>
      <c r="S102" s="263"/>
      <c r="T102" s="264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90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ht="27" customHeight="1" x14ac:dyDescent="0.25">
      <c r="A103" s="64" t="s">
        <v>192</v>
      </c>
      <c r="B103" s="64" t="s">
        <v>193</v>
      </c>
      <c r="C103" s="37">
        <v>4301070976</v>
      </c>
      <c r="D103" s="261">
        <v>4607111034144</v>
      </c>
      <c r="E103" s="261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88</v>
      </c>
      <c r="L103" s="38" t="s">
        <v>188</v>
      </c>
      <c r="M103" s="39" t="s">
        <v>87</v>
      </c>
      <c r="N103" s="39"/>
      <c r="O103" s="38">
        <v>180</v>
      </c>
      <c r="P103" s="32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63"/>
      <c r="R103" s="263"/>
      <c r="S103" s="263"/>
      <c r="T103" s="264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189</v>
      </c>
      <c r="AK103" s="87">
        <v>84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194</v>
      </c>
      <c r="B104" s="64" t="s">
        <v>195</v>
      </c>
      <c r="C104" s="37">
        <v>4301071038</v>
      </c>
      <c r="D104" s="261">
        <v>4607111039248</v>
      </c>
      <c r="E104" s="261"/>
      <c r="F104" s="63">
        <v>0.7</v>
      </c>
      <c r="G104" s="38">
        <v>10</v>
      </c>
      <c r="H104" s="63">
        <v>7</v>
      </c>
      <c r="I104" s="63">
        <v>7.3</v>
      </c>
      <c r="J104" s="38">
        <v>84</v>
      </c>
      <c r="K104" s="38" t="s">
        <v>88</v>
      </c>
      <c r="L104" s="38" t="s">
        <v>89</v>
      </c>
      <c r="M104" s="39" t="s">
        <v>87</v>
      </c>
      <c r="N104" s="39"/>
      <c r="O104" s="38">
        <v>180</v>
      </c>
      <c r="P104" s="32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63"/>
      <c r="R104" s="263"/>
      <c r="S104" s="263"/>
      <c r="T104" s="264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90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196</v>
      </c>
      <c r="B105" s="64" t="s">
        <v>197</v>
      </c>
      <c r="C105" s="37">
        <v>4301070973</v>
      </c>
      <c r="D105" s="261">
        <v>4607111033987</v>
      </c>
      <c r="E105" s="261"/>
      <c r="F105" s="63">
        <v>0.43</v>
      </c>
      <c r="G105" s="38">
        <v>16</v>
      </c>
      <c r="H105" s="63">
        <v>6.88</v>
      </c>
      <c r="I105" s="63">
        <v>7.1996000000000002</v>
      </c>
      <c r="J105" s="38">
        <v>84</v>
      </c>
      <c r="K105" s="38" t="s">
        <v>88</v>
      </c>
      <c r="L105" s="38" t="s">
        <v>198</v>
      </c>
      <c r="M105" s="39" t="s">
        <v>87</v>
      </c>
      <c r="N105" s="39"/>
      <c r="O105" s="38">
        <v>180</v>
      </c>
      <c r="P105" s="32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63"/>
      <c r="R105" s="263"/>
      <c r="S105" s="263"/>
      <c r="T105" s="264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199</v>
      </c>
      <c r="AK105" s="87">
        <v>12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200</v>
      </c>
      <c r="B106" s="64" t="s">
        <v>201</v>
      </c>
      <c r="C106" s="37">
        <v>4301071049</v>
      </c>
      <c r="D106" s="261">
        <v>4607111039293</v>
      </c>
      <c r="E106" s="261"/>
      <c r="F106" s="63">
        <v>0.4</v>
      </c>
      <c r="G106" s="38">
        <v>16</v>
      </c>
      <c r="H106" s="63">
        <v>6.4</v>
      </c>
      <c r="I106" s="63">
        <v>6.7195999999999998</v>
      </c>
      <c r="J106" s="38">
        <v>84</v>
      </c>
      <c r="K106" s="38" t="s">
        <v>88</v>
      </c>
      <c r="L106" s="38" t="s">
        <v>89</v>
      </c>
      <c r="M106" s="39" t="s">
        <v>87</v>
      </c>
      <c r="N106" s="39"/>
      <c r="O106" s="38">
        <v>180</v>
      </c>
      <c r="P106" s="32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63"/>
      <c r="R106" s="263"/>
      <c r="S106" s="263"/>
      <c r="T106" s="264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90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202</v>
      </c>
      <c r="B107" s="64" t="s">
        <v>203</v>
      </c>
      <c r="C107" s="37">
        <v>4301070974</v>
      </c>
      <c r="D107" s="261">
        <v>4607111034151</v>
      </c>
      <c r="E107" s="261"/>
      <c r="F107" s="63">
        <v>0.9</v>
      </c>
      <c r="G107" s="38">
        <v>8</v>
      </c>
      <c r="H107" s="63">
        <v>7.2</v>
      </c>
      <c r="I107" s="63">
        <v>7.4859999999999998</v>
      </c>
      <c r="J107" s="38">
        <v>84</v>
      </c>
      <c r="K107" s="38" t="s">
        <v>88</v>
      </c>
      <c r="L107" s="38" t="s">
        <v>188</v>
      </c>
      <c r="M107" s="39" t="s">
        <v>87</v>
      </c>
      <c r="N107" s="39"/>
      <c r="O107" s="38">
        <v>180</v>
      </c>
      <c r="P107" s="32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63"/>
      <c r="R107" s="263"/>
      <c r="S107" s="263"/>
      <c r="T107" s="264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189</v>
      </c>
      <c r="AK107" s="87">
        <v>84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204</v>
      </c>
      <c r="B108" s="64" t="s">
        <v>205</v>
      </c>
      <c r="C108" s="37">
        <v>4301071039</v>
      </c>
      <c r="D108" s="261">
        <v>4607111039279</v>
      </c>
      <c r="E108" s="261"/>
      <c r="F108" s="63">
        <v>0.7</v>
      </c>
      <c r="G108" s="38">
        <v>10</v>
      </c>
      <c r="H108" s="63">
        <v>7</v>
      </c>
      <c r="I108" s="63">
        <v>7.3</v>
      </c>
      <c r="J108" s="38">
        <v>84</v>
      </c>
      <c r="K108" s="38" t="s">
        <v>88</v>
      </c>
      <c r="L108" s="38" t="s">
        <v>89</v>
      </c>
      <c r="M108" s="39" t="s">
        <v>87</v>
      </c>
      <c r="N108" s="39"/>
      <c r="O108" s="38">
        <v>180</v>
      </c>
      <c r="P108" s="32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63"/>
      <c r="R108" s="263"/>
      <c r="S108" s="263"/>
      <c r="T108" s="264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90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206</v>
      </c>
      <c r="B109" s="64" t="s">
        <v>207</v>
      </c>
      <c r="C109" s="37">
        <v>4301070958</v>
      </c>
      <c r="D109" s="261">
        <v>4607111038098</v>
      </c>
      <c r="E109" s="261"/>
      <c r="F109" s="63">
        <v>0.8</v>
      </c>
      <c r="G109" s="38">
        <v>8</v>
      </c>
      <c r="H109" s="63">
        <v>6.4</v>
      </c>
      <c r="I109" s="63">
        <v>6.6859999999999999</v>
      </c>
      <c r="J109" s="38">
        <v>84</v>
      </c>
      <c r="K109" s="38" t="s">
        <v>88</v>
      </c>
      <c r="L109" s="38" t="s">
        <v>89</v>
      </c>
      <c r="M109" s="39" t="s">
        <v>87</v>
      </c>
      <c r="N109" s="39"/>
      <c r="O109" s="38">
        <v>180</v>
      </c>
      <c r="P109" s="32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63"/>
      <c r="R109" s="263"/>
      <c r="S109" s="263"/>
      <c r="T109" s="264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90</v>
      </c>
      <c r="AK109" s="87">
        <v>1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x14ac:dyDescent="0.2">
      <c r="A110" s="268"/>
      <c r="B110" s="268"/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8"/>
      <c r="N110" s="268"/>
      <c r="O110" s="269"/>
      <c r="P110" s="265" t="s">
        <v>43</v>
      </c>
      <c r="Q110" s="266"/>
      <c r="R110" s="266"/>
      <c r="S110" s="266"/>
      <c r="T110" s="266"/>
      <c r="U110" s="266"/>
      <c r="V110" s="267"/>
      <c r="W110" s="43" t="s">
        <v>42</v>
      </c>
      <c r="X110" s="44">
        <f>IFERROR(SUM(X101:X109),"0")</f>
        <v>0</v>
      </c>
      <c r="Y110" s="44">
        <f>IFERROR(SUM(Y101:Y109),"0")</f>
        <v>0</v>
      </c>
      <c r="Z110" s="44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</row>
    <row r="111" spans="1:68" x14ac:dyDescent="0.2">
      <c r="A111" s="268"/>
      <c r="B111" s="268"/>
      <c r="C111" s="268"/>
      <c r="D111" s="268"/>
      <c r="E111" s="268"/>
      <c r="F111" s="268"/>
      <c r="G111" s="268"/>
      <c r="H111" s="268"/>
      <c r="I111" s="268"/>
      <c r="J111" s="268"/>
      <c r="K111" s="268"/>
      <c r="L111" s="268"/>
      <c r="M111" s="268"/>
      <c r="N111" s="268"/>
      <c r="O111" s="269"/>
      <c r="P111" s="265" t="s">
        <v>43</v>
      </c>
      <c r="Q111" s="266"/>
      <c r="R111" s="266"/>
      <c r="S111" s="266"/>
      <c r="T111" s="266"/>
      <c r="U111" s="266"/>
      <c r="V111" s="267"/>
      <c r="W111" s="43" t="s">
        <v>0</v>
      </c>
      <c r="X111" s="44">
        <f>IFERROR(SUMPRODUCT(X101:X109*H101:H109),"0")</f>
        <v>0</v>
      </c>
      <c r="Y111" s="44">
        <f>IFERROR(SUMPRODUCT(Y101:Y109*H101:H109),"0")</f>
        <v>0</v>
      </c>
      <c r="Z111" s="43"/>
      <c r="AA111" s="68"/>
      <c r="AB111" s="68"/>
      <c r="AC111" s="68"/>
    </row>
    <row r="112" spans="1:68" ht="16.5" customHeight="1" x14ac:dyDescent="0.25">
      <c r="A112" s="259" t="s">
        <v>208</v>
      </c>
      <c r="B112" s="259"/>
      <c r="C112" s="259"/>
      <c r="D112" s="259"/>
      <c r="E112" s="259"/>
      <c r="F112" s="259"/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59"/>
      <c r="T112" s="259"/>
      <c r="U112" s="259"/>
      <c r="V112" s="259"/>
      <c r="W112" s="259"/>
      <c r="X112" s="259"/>
      <c r="Y112" s="259"/>
      <c r="Z112" s="259"/>
      <c r="AA112" s="66"/>
      <c r="AB112" s="66"/>
      <c r="AC112" s="83"/>
    </row>
    <row r="113" spans="1:68" ht="14.25" customHeight="1" x14ac:dyDescent="0.25">
      <c r="A113" s="260" t="s">
        <v>155</v>
      </c>
      <c r="B113" s="260"/>
      <c r="C113" s="260"/>
      <c r="D113" s="260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67"/>
      <c r="AB113" s="67"/>
      <c r="AC113" s="84"/>
    </row>
    <row r="114" spans="1:68" ht="27" customHeight="1" x14ac:dyDescent="0.25">
      <c r="A114" s="64" t="s">
        <v>209</v>
      </c>
      <c r="B114" s="64" t="s">
        <v>210</v>
      </c>
      <c r="C114" s="37">
        <v>4301135289</v>
      </c>
      <c r="D114" s="261">
        <v>4607111034014</v>
      </c>
      <c r="E114" s="261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96</v>
      </c>
      <c r="L114" s="38" t="s">
        <v>89</v>
      </c>
      <c r="M114" s="39" t="s">
        <v>87</v>
      </c>
      <c r="N114" s="39"/>
      <c r="O114" s="38">
        <v>180</v>
      </c>
      <c r="P114" s="32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63"/>
      <c r="R114" s="263"/>
      <c r="S114" s="263"/>
      <c r="T114" s="264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90</v>
      </c>
      <c r="AK114" s="87">
        <v>1</v>
      </c>
      <c r="BB114" s="135" t="s">
        <v>95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ht="27" customHeight="1" x14ac:dyDescent="0.25">
      <c r="A115" s="64" t="s">
        <v>211</v>
      </c>
      <c r="B115" s="64" t="s">
        <v>212</v>
      </c>
      <c r="C115" s="37">
        <v>4301135299</v>
      </c>
      <c r="D115" s="261">
        <v>4607111033994</v>
      </c>
      <c r="E115" s="261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96</v>
      </c>
      <c r="L115" s="38" t="s">
        <v>89</v>
      </c>
      <c r="M115" s="39" t="s">
        <v>87</v>
      </c>
      <c r="N115" s="39"/>
      <c r="O115" s="38">
        <v>180</v>
      </c>
      <c r="P115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63"/>
      <c r="R115" s="263"/>
      <c r="S115" s="263"/>
      <c r="T115" s="264"/>
      <c r="U115" s="40" t="s">
        <v>49</v>
      </c>
      <c r="V115" s="40" t="s">
        <v>49</v>
      </c>
      <c r="W115" s="41" t="s">
        <v>42</v>
      </c>
      <c r="X115" s="59">
        <v>0</v>
      </c>
      <c r="Y115" s="56">
        <f>IFERROR(IF(X115="","",X115),"")</f>
        <v>0</v>
      </c>
      <c r="Z115" s="42">
        <f>IFERROR(IF(X115="","",X115*0.01788),"")</f>
        <v>0</v>
      </c>
      <c r="AA115" s="69" t="s">
        <v>49</v>
      </c>
      <c r="AB115" s="70" t="s">
        <v>49</v>
      </c>
      <c r="AC115" s="85"/>
      <c r="AG115" s="82"/>
      <c r="AJ115" s="87" t="s">
        <v>90</v>
      </c>
      <c r="AK115" s="87">
        <v>1</v>
      </c>
      <c r="BB115" s="136" t="s">
        <v>95</v>
      </c>
      <c r="BM115" s="82">
        <f>IFERROR(X115*I115,"0")</f>
        <v>0</v>
      </c>
      <c r="BN115" s="82">
        <f>IFERROR(Y115*I115,"0")</f>
        <v>0</v>
      </c>
      <c r="BO115" s="82">
        <f>IFERROR(X115/J115,"0")</f>
        <v>0</v>
      </c>
      <c r="BP115" s="82">
        <f>IFERROR(Y115/J115,"0")</f>
        <v>0</v>
      </c>
    </row>
    <row r="116" spans="1:68" x14ac:dyDescent="0.2">
      <c r="A116" s="268"/>
      <c r="B116" s="268"/>
      <c r="C116" s="268"/>
      <c r="D116" s="268"/>
      <c r="E116" s="268"/>
      <c r="F116" s="268"/>
      <c r="G116" s="268"/>
      <c r="H116" s="268"/>
      <c r="I116" s="268"/>
      <c r="J116" s="268"/>
      <c r="K116" s="268"/>
      <c r="L116" s="268"/>
      <c r="M116" s="268"/>
      <c r="N116" s="268"/>
      <c r="O116" s="269"/>
      <c r="P116" s="265" t="s">
        <v>43</v>
      </c>
      <c r="Q116" s="266"/>
      <c r="R116" s="266"/>
      <c r="S116" s="266"/>
      <c r="T116" s="266"/>
      <c r="U116" s="266"/>
      <c r="V116" s="267"/>
      <c r="W116" s="43" t="s">
        <v>42</v>
      </c>
      <c r="X116" s="44">
        <f>IFERROR(SUM(X114:X115),"0")</f>
        <v>0</v>
      </c>
      <c r="Y116" s="44">
        <f>IFERROR(SUM(Y114:Y115),"0")</f>
        <v>0</v>
      </c>
      <c r="Z116" s="44">
        <f>IFERROR(IF(Z114="",0,Z114),"0")+IFERROR(IF(Z115="",0,Z115),"0")</f>
        <v>0</v>
      </c>
      <c r="AA116" s="68"/>
      <c r="AB116" s="68"/>
      <c r="AC116" s="68"/>
    </row>
    <row r="117" spans="1:68" x14ac:dyDescent="0.2">
      <c r="A117" s="268"/>
      <c r="B117" s="268"/>
      <c r="C117" s="268"/>
      <c r="D117" s="268"/>
      <c r="E117" s="268"/>
      <c r="F117" s="268"/>
      <c r="G117" s="268"/>
      <c r="H117" s="268"/>
      <c r="I117" s="268"/>
      <c r="J117" s="268"/>
      <c r="K117" s="268"/>
      <c r="L117" s="268"/>
      <c r="M117" s="268"/>
      <c r="N117" s="268"/>
      <c r="O117" s="269"/>
      <c r="P117" s="265" t="s">
        <v>43</v>
      </c>
      <c r="Q117" s="266"/>
      <c r="R117" s="266"/>
      <c r="S117" s="266"/>
      <c r="T117" s="266"/>
      <c r="U117" s="266"/>
      <c r="V117" s="267"/>
      <c r="W117" s="43" t="s">
        <v>0</v>
      </c>
      <c r="X117" s="44">
        <f>IFERROR(SUMPRODUCT(X114:X115*H114:H115),"0")</f>
        <v>0</v>
      </c>
      <c r="Y117" s="44">
        <f>IFERROR(SUMPRODUCT(Y114:Y115*H114:H115),"0")</f>
        <v>0</v>
      </c>
      <c r="Z117" s="43"/>
      <c r="AA117" s="68"/>
      <c r="AB117" s="68"/>
      <c r="AC117" s="68"/>
    </row>
    <row r="118" spans="1:68" ht="16.5" customHeight="1" x14ac:dyDescent="0.25">
      <c r="A118" s="259" t="s">
        <v>213</v>
      </c>
      <c r="B118" s="259"/>
      <c r="C118" s="259"/>
      <c r="D118" s="259"/>
      <c r="E118" s="259"/>
      <c r="F118" s="259"/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259"/>
      <c r="AA118" s="66"/>
      <c r="AB118" s="66"/>
      <c r="AC118" s="83"/>
    </row>
    <row r="119" spans="1:68" ht="14.25" customHeight="1" x14ac:dyDescent="0.25">
      <c r="A119" s="260" t="s">
        <v>155</v>
      </c>
      <c r="B119" s="260"/>
      <c r="C119" s="260"/>
      <c r="D119" s="260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67"/>
      <c r="AB119" s="67"/>
      <c r="AC119" s="84"/>
    </row>
    <row r="120" spans="1:68" ht="27" customHeight="1" x14ac:dyDescent="0.25">
      <c r="A120" s="64" t="s">
        <v>214</v>
      </c>
      <c r="B120" s="64" t="s">
        <v>215</v>
      </c>
      <c r="C120" s="37">
        <v>4301135311</v>
      </c>
      <c r="D120" s="261">
        <v>4607111039095</v>
      </c>
      <c r="E120" s="261"/>
      <c r="F120" s="63">
        <v>0.25</v>
      </c>
      <c r="G120" s="38">
        <v>12</v>
      </c>
      <c r="H120" s="63">
        <v>3</v>
      </c>
      <c r="I120" s="63">
        <v>3.7480000000000002</v>
      </c>
      <c r="J120" s="38">
        <v>70</v>
      </c>
      <c r="K120" s="38" t="s">
        <v>96</v>
      </c>
      <c r="L120" s="38" t="s">
        <v>89</v>
      </c>
      <c r="M120" s="39" t="s">
        <v>87</v>
      </c>
      <c r="N120" s="39"/>
      <c r="O120" s="38">
        <v>180</v>
      </c>
      <c r="P120" s="3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63"/>
      <c r="R120" s="263"/>
      <c r="S120" s="263"/>
      <c r="T120" s="264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90</v>
      </c>
      <c r="AK120" s="87">
        <v>1</v>
      </c>
      <c r="BB120" s="137" t="s">
        <v>95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ht="27" customHeight="1" x14ac:dyDescent="0.25">
      <c r="A121" s="64" t="s">
        <v>216</v>
      </c>
      <c r="B121" s="64" t="s">
        <v>217</v>
      </c>
      <c r="C121" s="37">
        <v>4301135282</v>
      </c>
      <c r="D121" s="261">
        <v>4607111034199</v>
      </c>
      <c r="E121" s="261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96</v>
      </c>
      <c r="L121" s="38" t="s">
        <v>89</v>
      </c>
      <c r="M121" s="39" t="s">
        <v>87</v>
      </c>
      <c r="N121" s="39"/>
      <c r="O121" s="38">
        <v>180</v>
      </c>
      <c r="P121" s="33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63"/>
      <c r="R121" s="263"/>
      <c r="S121" s="263"/>
      <c r="T121" s="264"/>
      <c r="U121" s="40" t="s">
        <v>49</v>
      </c>
      <c r="V121" s="40" t="s">
        <v>49</v>
      </c>
      <c r="W121" s="41" t="s">
        <v>42</v>
      </c>
      <c r="X121" s="59">
        <v>0</v>
      </c>
      <c r="Y121" s="56">
        <f>IFERROR(IF(X121="","",X121),"")</f>
        <v>0</v>
      </c>
      <c r="Z121" s="42">
        <f>IFERROR(IF(X121="","",X121*0.01788),"")</f>
        <v>0</v>
      </c>
      <c r="AA121" s="69" t="s">
        <v>49</v>
      </c>
      <c r="AB121" s="70" t="s">
        <v>49</v>
      </c>
      <c r="AC121" s="85"/>
      <c r="AG121" s="82"/>
      <c r="AJ121" s="87" t="s">
        <v>90</v>
      </c>
      <c r="AK121" s="87">
        <v>1</v>
      </c>
      <c r="BB121" s="138" t="s">
        <v>95</v>
      </c>
      <c r="BM121" s="82">
        <f>IFERROR(X121*I121,"0")</f>
        <v>0</v>
      </c>
      <c r="BN121" s="82">
        <f>IFERROR(Y121*I121,"0")</f>
        <v>0</v>
      </c>
      <c r="BO121" s="82">
        <f>IFERROR(X121/J121,"0")</f>
        <v>0</v>
      </c>
      <c r="BP121" s="82">
        <f>IFERROR(Y121/J121,"0")</f>
        <v>0</v>
      </c>
    </row>
    <row r="122" spans="1:68" x14ac:dyDescent="0.2">
      <c r="A122" s="268"/>
      <c r="B122" s="268"/>
      <c r="C122" s="268"/>
      <c r="D122" s="268"/>
      <c r="E122" s="268"/>
      <c r="F122" s="268"/>
      <c r="G122" s="268"/>
      <c r="H122" s="268"/>
      <c r="I122" s="268"/>
      <c r="J122" s="268"/>
      <c r="K122" s="268"/>
      <c r="L122" s="268"/>
      <c r="M122" s="268"/>
      <c r="N122" s="268"/>
      <c r="O122" s="269"/>
      <c r="P122" s="265" t="s">
        <v>43</v>
      </c>
      <c r="Q122" s="266"/>
      <c r="R122" s="266"/>
      <c r="S122" s="266"/>
      <c r="T122" s="266"/>
      <c r="U122" s="266"/>
      <c r="V122" s="267"/>
      <c r="W122" s="43" t="s">
        <v>42</v>
      </c>
      <c r="X122" s="44">
        <f>IFERROR(SUM(X120:X121),"0")</f>
        <v>0</v>
      </c>
      <c r="Y122" s="44">
        <f>IFERROR(SUM(Y120:Y121),"0")</f>
        <v>0</v>
      </c>
      <c r="Z122" s="44">
        <f>IFERROR(IF(Z120="",0,Z120),"0")+IFERROR(IF(Z121="",0,Z121),"0")</f>
        <v>0</v>
      </c>
      <c r="AA122" s="68"/>
      <c r="AB122" s="68"/>
      <c r="AC122" s="68"/>
    </row>
    <row r="123" spans="1:68" x14ac:dyDescent="0.2">
      <c r="A123" s="268"/>
      <c r="B123" s="268"/>
      <c r="C123" s="268"/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9"/>
      <c r="P123" s="265" t="s">
        <v>43</v>
      </c>
      <c r="Q123" s="266"/>
      <c r="R123" s="266"/>
      <c r="S123" s="266"/>
      <c r="T123" s="266"/>
      <c r="U123" s="266"/>
      <c r="V123" s="267"/>
      <c r="W123" s="43" t="s">
        <v>0</v>
      </c>
      <c r="X123" s="44">
        <f>IFERROR(SUMPRODUCT(X120:X121*H120:H121),"0")</f>
        <v>0</v>
      </c>
      <c r="Y123" s="44">
        <f>IFERROR(SUMPRODUCT(Y120:Y121*H120:H121),"0")</f>
        <v>0</v>
      </c>
      <c r="Z123" s="43"/>
      <c r="AA123" s="68"/>
      <c r="AB123" s="68"/>
      <c r="AC123" s="68"/>
    </row>
    <row r="124" spans="1:68" ht="16.5" customHeight="1" x14ac:dyDescent="0.25">
      <c r="A124" s="259" t="s">
        <v>218</v>
      </c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259"/>
      <c r="AA124" s="66"/>
      <c r="AB124" s="66"/>
      <c r="AC124" s="83"/>
    </row>
    <row r="125" spans="1:68" ht="14.25" customHeight="1" x14ac:dyDescent="0.25">
      <c r="A125" s="260" t="s">
        <v>155</v>
      </c>
      <c r="B125" s="260"/>
      <c r="C125" s="260"/>
      <c r="D125" s="260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67"/>
      <c r="AB125" s="67"/>
      <c r="AC125" s="84"/>
    </row>
    <row r="126" spans="1:68" ht="27" customHeight="1" x14ac:dyDescent="0.25">
      <c r="A126" s="64" t="s">
        <v>219</v>
      </c>
      <c r="B126" s="64" t="s">
        <v>220</v>
      </c>
      <c r="C126" s="37">
        <v>4301135178</v>
      </c>
      <c r="D126" s="261">
        <v>4607111034816</v>
      </c>
      <c r="E126" s="261"/>
      <c r="F126" s="63">
        <v>0.25</v>
      </c>
      <c r="G126" s="38">
        <v>6</v>
      </c>
      <c r="H126" s="63">
        <v>1.5</v>
      </c>
      <c r="I126" s="63">
        <v>1.9218</v>
      </c>
      <c r="J126" s="38">
        <v>140</v>
      </c>
      <c r="K126" s="38" t="s">
        <v>96</v>
      </c>
      <c r="L126" s="38" t="s">
        <v>89</v>
      </c>
      <c r="M126" s="39" t="s">
        <v>87</v>
      </c>
      <c r="N126" s="39"/>
      <c r="O126" s="38">
        <v>180</v>
      </c>
      <c r="P126" s="33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63"/>
      <c r="R126" s="263"/>
      <c r="S126" s="263"/>
      <c r="T126" s="264"/>
      <c r="U126" s="40" t="s">
        <v>49</v>
      </c>
      <c r="V126" s="40" t="s">
        <v>49</v>
      </c>
      <c r="W126" s="41" t="s">
        <v>42</v>
      </c>
      <c r="X126" s="59">
        <v>0</v>
      </c>
      <c r="Y126" s="56">
        <f>IFERROR(IF(X126="","",X126),"")</f>
        <v>0</v>
      </c>
      <c r="Z126" s="42">
        <f>IFERROR(IF(X126="","",X126*0.00941),"")</f>
        <v>0</v>
      </c>
      <c r="AA126" s="69" t="s">
        <v>49</v>
      </c>
      <c r="AB126" s="70" t="s">
        <v>49</v>
      </c>
      <c r="AC126" s="85"/>
      <c r="AG126" s="82"/>
      <c r="AJ126" s="87" t="s">
        <v>90</v>
      </c>
      <c r="AK126" s="87">
        <v>1</v>
      </c>
      <c r="BB126" s="139" t="s">
        <v>95</v>
      </c>
      <c r="BM126" s="82">
        <f>IFERROR(X126*I126,"0")</f>
        <v>0</v>
      </c>
      <c r="BN126" s="82">
        <f>IFERROR(Y126*I126,"0")</f>
        <v>0</v>
      </c>
      <c r="BO126" s="82">
        <f>IFERROR(X126/J126,"0")</f>
        <v>0</v>
      </c>
      <c r="BP126" s="82">
        <f>IFERROR(Y126/J126,"0")</f>
        <v>0</v>
      </c>
    </row>
    <row r="127" spans="1:68" ht="27" customHeight="1" x14ac:dyDescent="0.25">
      <c r="A127" s="64" t="s">
        <v>221</v>
      </c>
      <c r="B127" s="64" t="s">
        <v>222</v>
      </c>
      <c r="C127" s="37">
        <v>4301135275</v>
      </c>
      <c r="D127" s="261">
        <v>4607111034380</v>
      </c>
      <c r="E127" s="261"/>
      <c r="F127" s="63">
        <v>0.25</v>
      </c>
      <c r="G127" s="38">
        <v>12</v>
      </c>
      <c r="H127" s="63">
        <v>3</v>
      </c>
      <c r="I127" s="63">
        <v>3.28</v>
      </c>
      <c r="J127" s="38">
        <v>70</v>
      </c>
      <c r="K127" s="38" t="s">
        <v>96</v>
      </c>
      <c r="L127" s="38" t="s">
        <v>89</v>
      </c>
      <c r="M127" s="39" t="s">
        <v>87</v>
      </c>
      <c r="N127" s="39"/>
      <c r="O127" s="38">
        <v>180</v>
      </c>
      <c r="P127" s="33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63"/>
      <c r="R127" s="263"/>
      <c r="S127" s="263"/>
      <c r="T127" s="264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IFERROR(IF(X127="","",X127*0.01788),"")</f>
        <v>0</v>
      </c>
      <c r="AA127" s="69" t="s">
        <v>49</v>
      </c>
      <c r="AB127" s="70" t="s">
        <v>49</v>
      </c>
      <c r="AC127" s="85"/>
      <c r="AG127" s="82"/>
      <c r="AJ127" s="87" t="s">
        <v>90</v>
      </c>
      <c r="AK127" s="87">
        <v>1</v>
      </c>
      <c r="BB127" s="140" t="s">
        <v>95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ht="27" customHeight="1" x14ac:dyDescent="0.25">
      <c r="A128" s="64" t="s">
        <v>223</v>
      </c>
      <c r="B128" s="64" t="s">
        <v>224</v>
      </c>
      <c r="C128" s="37">
        <v>4301135277</v>
      </c>
      <c r="D128" s="261">
        <v>4607111034397</v>
      </c>
      <c r="E128" s="261"/>
      <c r="F128" s="63">
        <v>0.25</v>
      </c>
      <c r="G128" s="38">
        <v>12</v>
      </c>
      <c r="H128" s="63">
        <v>3</v>
      </c>
      <c r="I128" s="63">
        <v>3.28</v>
      </c>
      <c r="J128" s="38">
        <v>70</v>
      </c>
      <c r="K128" s="38" t="s">
        <v>96</v>
      </c>
      <c r="L128" s="38" t="s">
        <v>89</v>
      </c>
      <c r="M128" s="39" t="s">
        <v>87</v>
      </c>
      <c r="N128" s="39"/>
      <c r="O128" s="38">
        <v>180</v>
      </c>
      <c r="P128" s="33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63"/>
      <c r="R128" s="263"/>
      <c r="S128" s="263"/>
      <c r="T128" s="264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IFERROR(IF(X128="","",X128*0.01788),"")</f>
        <v>0</v>
      </c>
      <c r="AA128" s="69" t="s">
        <v>49</v>
      </c>
      <c r="AB128" s="70" t="s">
        <v>49</v>
      </c>
      <c r="AC128" s="85"/>
      <c r="AG128" s="82"/>
      <c r="AJ128" s="87" t="s">
        <v>90</v>
      </c>
      <c r="AK128" s="87">
        <v>1</v>
      </c>
      <c r="BB128" s="141" t="s">
        <v>95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x14ac:dyDescent="0.2">
      <c r="A129" s="268"/>
      <c r="B129" s="268"/>
      <c r="C129" s="268"/>
      <c r="D129" s="268"/>
      <c r="E129" s="268"/>
      <c r="F129" s="268"/>
      <c r="G129" s="268"/>
      <c r="H129" s="268"/>
      <c r="I129" s="268"/>
      <c r="J129" s="268"/>
      <c r="K129" s="268"/>
      <c r="L129" s="268"/>
      <c r="M129" s="268"/>
      <c r="N129" s="268"/>
      <c r="O129" s="269"/>
      <c r="P129" s="265" t="s">
        <v>43</v>
      </c>
      <c r="Q129" s="266"/>
      <c r="R129" s="266"/>
      <c r="S129" s="266"/>
      <c r="T129" s="266"/>
      <c r="U129" s="266"/>
      <c r="V129" s="267"/>
      <c r="W129" s="43" t="s">
        <v>42</v>
      </c>
      <c r="X129" s="44">
        <f>IFERROR(SUM(X126:X128),"0")</f>
        <v>0</v>
      </c>
      <c r="Y129" s="44">
        <f>IFERROR(SUM(Y126:Y128),"0")</f>
        <v>0</v>
      </c>
      <c r="Z129" s="44">
        <f>IFERROR(IF(Z126="",0,Z126),"0")+IFERROR(IF(Z127="",0,Z127),"0")+IFERROR(IF(Z128="",0,Z128),"0")</f>
        <v>0</v>
      </c>
      <c r="AA129" s="68"/>
      <c r="AB129" s="68"/>
      <c r="AC129" s="68"/>
    </row>
    <row r="130" spans="1:68" x14ac:dyDescent="0.2">
      <c r="A130" s="268"/>
      <c r="B130" s="268"/>
      <c r="C130" s="268"/>
      <c r="D130" s="268"/>
      <c r="E130" s="268"/>
      <c r="F130" s="268"/>
      <c r="G130" s="268"/>
      <c r="H130" s="268"/>
      <c r="I130" s="268"/>
      <c r="J130" s="268"/>
      <c r="K130" s="268"/>
      <c r="L130" s="268"/>
      <c r="M130" s="268"/>
      <c r="N130" s="268"/>
      <c r="O130" s="269"/>
      <c r="P130" s="265" t="s">
        <v>43</v>
      </c>
      <c r="Q130" s="266"/>
      <c r="R130" s="266"/>
      <c r="S130" s="266"/>
      <c r="T130" s="266"/>
      <c r="U130" s="266"/>
      <c r="V130" s="267"/>
      <c r="W130" s="43" t="s">
        <v>0</v>
      </c>
      <c r="X130" s="44">
        <f>IFERROR(SUMPRODUCT(X126:X128*H126:H128),"0")</f>
        <v>0</v>
      </c>
      <c r="Y130" s="44">
        <f>IFERROR(SUMPRODUCT(Y126:Y128*H126:H128),"0")</f>
        <v>0</v>
      </c>
      <c r="Z130" s="43"/>
      <c r="AA130" s="68"/>
      <c r="AB130" s="68"/>
      <c r="AC130" s="68"/>
    </row>
    <row r="131" spans="1:68" ht="16.5" customHeight="1" x14ac:dyDescent="0.25">
      <c r="A131" s="259" t="s">
        <v>225</v>
      </c>
      <c r="B131" s="259"/>
      <c r="C131" s="259"/>
      <c r="D131" s="259"/>
      <c r="E131" s="259"/>
      <c r="F131" s="259"/>
      <c r="G131" s="259"/>
      <c r="H131" s="259"/>
      <c r="I131" s="259"/>
      <c r="J131" s="259"/>
      <c r="K131" s="259"/>
      <c r="L131" s="259"/>
      <c r="M131" s="259"/>
      <c r="N131" s="259"/>
      <c r="O131" s="259"/>
      <c r="P131" s="259"/>
      <c r="Q131" s="259"/>
      <c r="R131" s="259"/>
      <c r="S131" s="259"/>
      <c r="T131" s="259"/>
      <c r="U131" s="259"/>
      <c r="V131" s="259"/>
      <c r="W131" s="259"/>
      <c r="X131" s="259"/>
      <c r="Y131" s="259"/>
      <c r="Z131" s="259"/>
      <c r="AA131" s="66"/>
      <c r="AB131" s="66"/>
      <c r="AC131" s="83"/>
    </row>
    <row r="132" spans="1:68" ht="14.25" customHeight="1" x14ac:dyDescent="0.25">
      <c r="A132" s="260" t="s">
        <v>155</v>
      </c>
      <c r="B132" s="260"/>
      <c r="C132" s="260"/>
      <c r="D132" s="260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67"/>
      <c r="AB132" s="67"/>
      <c r="AC132" s="84"/>
    </row>
    <row r="133" spans="1:68" ht="27" customHeight="1" x14ac:dyDescent="0.25">
      <c r="A133" s="64" t="s">
        <v>226</v>
      </c>
      <c r="B133" s="64" t="s">
        <v>227</v>
      </c>
      <c r="C133" s="37">
        <v>4301135183</v>
      </c>
      <c r="D133" s="261">
        <v>4607111035806</v>
      </c>
      <c r="E133" s="261"/>
      <c r="F133" s="63">
        <v>0.25</v>
      </c>
      <c r="G133" s="38">
        <v>12</v>
      </c>
      <c r="H133" s="63">
        <v>3</v>
      </c>
      <c r="I133" s="63">
        <v>3.7035999999999998</v>
      </c>
      <c r="J133" s="38">
        <v>70</v>
      </c>
      <c r="K133" s="38" t="s">
        <v>96</v>
      </c>
      <c r="L133" s="38" t="s">
        <v>89</v>
      </c>
      <c r="M133" s="39" t="s">
        <v>87</v>
      </c>
      <c r="N133" s="39"/>
      <c r="O133" s="38">
        <v>180</v>
      </c>
      <c r="P133" s="335" t="s">
        <v>228</v>
      </c>
      <c r="Q133" s="263"/>
      <c r="R133" s="263"/>
      <c r="S133" s="263"/>
      <c r="T133" s="264"/>
      <c r="U133" s="40" t="s">
        <v>49</v>
      </c>
      <c r="V133" s="40" t="s">
        <v>49</v>
      </c>
      <c r="W133" s="41" t="s">
        <v>42</v>
      </c>
      <c r="X133" s="59">
        <v>0</v>
      </c>
      <c r="Y133" s="56">
        <f>IFERROR(IF(X133="","",X133),"")</f>
        <v>0</v>
      </c>
      <c r="Z133" s="42">
        <f>IFERROR(IF(X133="","",X133*0.01788),"")</f>
        <v>0</v>
      </c>
      <c r="AA133" s="69" t="s">
        <v>49</v>
      </c>
      <c r="AB133" s="70" t="s">
        <v>49</v>
      </c>
      <c r="AC133" s="85"/>
      <c r="AG133" s="82"/>
      <c r="AJ133" s="87" t="s">
        <v>90</v>
      </c>
      <c r="AK133" s="87">
        <v>1</v>
      </c>
      <c r="BB133" s="142" t="s">
        <v>95</v>
      </c>
      <c r="BM133" s="82">
        <f>IFERROR(X133*I133,"0")</f>
        <v>0</v>
      </c>
      <c r="BN133" s="82">
        <f>IFERROR(Y133*I133,"0")</f>
        <v>0</v>
      </c>
      <c r="BO133" s="82">
        <f>IFERROR(X133/J133,"0")</f>
        <v>0</v>
      </c>
      <c r="BP133" s="82">
        <f>IFERROR(Y133/J133,"0")</f>
        <v>0</v>
      </c>
    </row>
    <row r="134" spans="1:68" ht="27" customHeight="1" x14ac:dyDescent="0.25">
      <c r="A134" s="64" t="s">
        <v>229</v>
      </c>
      <c r="B134" s="64" t="s">
        <v>230</v>
      </c>
      <c r="C134" s="37">
        <v>4301135279</v>
      </c>
      <c r="D134" s="261">
        <v>4607111035806</v>
      </c>
      <c r="E134" s="261"/>
      <c r="F134" s="63">
        <v>0.25</v>
      </c>
      <c r="G134" s="38">
        <v>12</v>
      </c>
      <c r="H134" s="63">
        <v>3</v>
      </c>
      <c r="I134" s="63">
        <v>3.7035999999999998</v>
      </c>
      <c r="J134" s="38">
        <v>70</v>
      </c>
      <c r="K134" s="38" t="s">
        <v>96</v>
      </c>
      <c r="L134" s="38" t="s">
        <v>89</v>
      </c>
      <c r="M134" s="39" t="s">
        <v>87</v>
      </c>
      <c r="N134" s="39"/>
      <c r="O134" s="38">
        <v>180</v>
      </c>
      <c r="P134" s="33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63"/>
      <c r="R134" s="263"/>
      <c r="S134" s="263"/>
      <c r="T134" s="264"/>
      <c r="U134" s="40" t="s">
        <v>49</v>
      </c>
      <c r="V134" s="40" t="s">
        <v>49</v>
      </c>
      <c r="W134" s="41" t="s">
        <v>42</v>
      </c>
      <c r="X134" s="59">
        <v>0</v>
      </c>
      <c r="Y134" s="56">
        <f>IFERROR(IF(X134="","",X134),"")</f>
        <v>0</v>
      </c>
      <c r="Z134" s="42">
        <f>IFERROR(IF(X134="","",X134*0.01788),"")</f>
        <v>0</v>
      </c>
      <c r="AA134" s="69" t="s">
        <v>49</v>
      </c>
      <c r="AB134" s="70" t="s">
        <v>49</v>
      </c>
      <c r="AC134" s="85"/>
      <c r="AG134" s="82"/>
      <c r="AJ134" s="87" t="s">
        <v>90</v>
      </c>
      <c r="AK134" s="87">
        <v>1</v>
      </c>
      <c r="BB134" s="143" t="s">
        <v>95</v>
      </c>
      <c r="BM134" s="82">
        <f>IFERROR(X134*I134,"0")</f>
        <v>0</v>
      </c>
      <c r="BN134" s="82">
        <f>IFERROR(Y134*I134,"0")</f>
        <v>0</v>
      </c>
      <c r="BO134" s="82">
        <f>IFERROR(X134/J134,"0")</f>
        <v>0</v>
      </c>
      <c r="BP134" s="82">
        <f>IFERROR(Y134/J134,"0")</f>
        <v>0</v>
      </c>
    </row>
    <row r="135" spans="1:68" x14ac:dyDescent="0.2">
      <c r="A135" s="268"/>
      <c r="B135" s="268"/>
      <c r="C135" s="268"/>
      <c r="D135" s="268"/>
      <c r="E135" s="268"/>
      <c r="F135" s="268"/>
      <c r="G135" s="268"/>
      <c r="H135" s="268"/>
      <c r="I135" s="268"/>
      <c r="J135" s="268"/>
      <c r="K135" s="268"/>
      <c r="L135" s="268"/>
      <c r="M135" s="268"/>
      <c r="N135" s="268"/>
      <c r="O135" s="269"/>
      <c r="P135" s="265" t="s">
        <v>43</v>
      </c>
      <c r="Q135" s="266"/>
      <c r="R135" s="266"/>
      <c r="S135" s="266"/>
      <c r="T135" s="266"/>
      <c r="U135" s="266"/>
      <c r="V135" s="267"/>
      <c r="W135" s="43" t="s">
        <v>42</v>
      </c>
      <c r="X135" s="44">
        <f>IFERROR(SUM(X133:X134),"0")</f>
        <v>0</v>
      </c>
      <c r="Y135" s="44">
        <f>IFERROR(SUM(Y133:Y134),"0")</f>
        <v>0</v>
      </c>
      <c r="Z135" s="44">
        <f>IFERROR(IF(Z133="",0,Z133),"0")+IFERROR(IF(Z134="",0,Z134),"0")</f>
        <v>0</v>
      </c>
      <c r="AA135" s="68"/>
      <c r="AB135" s="68"/>
      <c r="AC135" s="68"/>
    </row>
    <row r="136" spans="1:68" x14ac:dyDescent="0.2">
      <c r="A136" s="268"/>
      <c r="B136" s="268"/>
      <c r="C136" s="268"/>
      <c r="D136" s="268"/>
      <c r="E136" s="268"/>
      <c r="F136" s="268"/>
      <c r="G136" s="268"/>
      <c r="H136" s="268"/>
      <c r="I136" s="268"/>
      <c r="J136" s="268"/>
      <c r="K136" s="268"/>
      <c r="L136" s="268"/>
      <c r="M136" s="268"/>
      <c r="N136" s="268"/>
      <c r="O136" s="269"/>
      <c r="P136" s="265" t="s">
        <v>43</v>
      </c>
      <c r="Q136" s="266"/>
      <c r="R136" s="266"/>
      <c r="S136" s="266"/>
      <c r="T136" s="266"/>
      <c r="U136" s="266"/>
      <c r="V136" s="267"/>
      <c r="W136" s="43" t="s">
        <v>0</v>
      </c>
      <c r="X136" s="44">
        <f>IFERROR(SUMPRODUCT(X133:X134*H133:H134),"0")</f>
        <v>0</v>
      </c>
      <c r="Y136" s="44">
        <f>IFERROR(SUMPRODUCT(Y133:Y134*H133:H134),"0")</f>
        <v>0</v>
      </c>
      <c r="Z136" s="43"/>
      <c r="AA136" s="68"/>
      <c r="AB136" s="68"/>
      <c r="AC136" s="68"/>
    </row>
    <row r="137" spans="1:68" ht="16.5" customHeight="1" x14ac:dyDescent="0.25">
      <c r="A137" s="259" t="s">
        <v>231</v>
      </c>
      <c r="B137" s="259"/>
      <c r="C137" s="259"/>
      <c r="D137" s="259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59"/>
      <c r="P137" s="259"/>
      <c r="Q137" s="259"/>
      <c r="R137" s="259"/>
      <c r="S137" s="259"/>
      <c r="T137" s="259"/>
      <c r="U137" s="259"/>
      <c r="V137" s="259"/>
      <c r="W137" s="259"/>
      <c r="X137" s="259"/>
      <c r="Y137" s="259"/>
      <c r="Z137" s="259"/>
      <c r="AA137" s="66"/>
      <c r="AB137" s="66"/>
      <c r="AC137" s="83"/>
    </row>
    <row r="138" spans="1:68" ht="14.25" customHeight="1" x14ac:dyDescent="0.25">
      <c r="A138" s="260" t="s">
        <v>232</v>
      </c>
      <c r="B138" s="260"/>
      <c r="C138" s="260"/>
      <c r="D138" s="260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  <c r="AA138" s="67"/>
      <c r="AB138" s="67"/>
      <c r="AC138" s="84"/>
    </row>
    <row r="139" spans="1:68" ht="27" customHeight="1" x14ac:dyDescent="0.25">
      <c r="A139" s="64" t="s">
        <v>233</v>
      </c>
      <c r="B139" s="64" t="s">
        <v>234</v>
      </c>
      <c r="C139" s="37">
        <v>4301071054</v>
      </c>
      <c r="D139" s="261">
        <v>4607111035639</v>
      </c>
      <c r="E139" s="261"/>
      <c r="F139" s="63">
        <v>0.2</v>
      </c>
      <c r="G139" s="38">
        <v>8</v>
      </c>
      <c r="H139" s="63">
        <v>1.6</v>
      </c>
      <c r="I139" s="63">
        <v>2.12</v>
      </c>
      <c r="J139" s="38">
        <v>72</v>
      </c>
      <c r="K139" s="38" t="s">
        <v>236</v>
      </c>
      <c r="L139" s="38" t="s">
        <v>89</v>
      </c>
      <c r="M139" s="39" t="s">
        <v>87</v>
      </c>
      <c r="N139" s="39"/>
      <c r="O139" s="38">
        <v>180</v>
      </c>
      <c r="P139" s="337" t="s">
        <v>235</v>
      </c>
      <c r="Q139" s="263"/>
      <c r="R139" s="263"/>
      <c r="S139" s="263"/>
      <c r="T139" s="264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IFERROR(IF(X139="","",X139*0.01157),"")</f>
        <v>0</v>
      </c>
      <c r="AA139" s="69" t="s">
        <v>49</v>
      </c>
      <c r="AB139" s="70" t="s">
        <v>49</v>
      </c>
      <c r="AC139" s="85"/>
      <c r="AG139" s="82"/>
      <c r="AJ139" s="87" t="s">
        <v>90</v>
      </c>
      <c r="AK139" s="87">
        <v>1</v>
      </c>
      <c r="BB139" s="144" t="s">
        <v>95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ht="27" customHeight="1" x14ac:dyDescent="0.25">
      <c r="A140" s="64" t="s">
        <v>237</v>
      </c>
      <c r="B140" s="64" t="s">
        <v>238</v>
      </c>
      <c r="C140" s="37">
        <v>4301135540</v>
      </c>
      <c r="D140" s="261">
        <v>4607111035646</v>
      </c>
      <c r="E140" s="261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236</v>
      </c>
      <c r="L140" s="38" t="s">
        <v>89</v>
      </c>
      <c r="M140" s="39" t="s">
        <v>87</v>
      </c>
      <c r="N140" s="39"/>
      <c r="O140" s="38">
        <v>180</v>
      </c>
      <c r="P140" s="33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63"/>
      <c r="R140" s="263"/>
      <c r="S140" s="263"/>
      <c r="T140" s="264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G140" s="82"/>
      <c r="AJ140" s="87" t="s">
        <v>90</v>
      </c>
      <c r="AK140" s="87">
        <v>1</v>
      </c>
      <c r="BB140" s="145" t="s">
        <v>95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x14ac:dyDescent="0.2">
      <c r="A141" s="268"/>
      <c r="B141" s="268"/>
      <c r="C141" s="268"/>
      <c r="D141" s="268"/>
      <c r="E141" s="268"/>
      <c r="F141" s="268"/>
      <c r="G141" s="268"/>
      <c r="H141" s="268"/>
      <c r="I141" s="268"/>
      <c r="J141" s="268"/>
      <c r="K141" s="268"/>
      <c r="L141" s="268"/>
      <c r="M141" s="268"/>
      <c r="N141" s="268"/>
      <c r="O141" s="269"/>
      <c r="P141" s="265" t="s">
        <v>43</v>
      </c>
      <c r="Q141" s="266"/>
      <c r="R141" s="266"/>
      <c r="S141" s="266"/>
      <c r="T141" s="266"/>
      <c r="U141" s="266"/>
      <c r="V141" s="267"/>
      <c r="W141" s="43" t="s">
        <v>42</v>
      </c>
      <c r="X141" s="44">
        <f>IFERROR(SUM(X139:X140),"0")</f>
        <v>0</v>
      </c>
      <c r="Y141" s="44">
        <f>IFERROR(SUM(Y139:Y140),"0")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x14ac:dyDescent="0.2">
      <c r="A142" s="268"/>
      <c r="B142" s="268"/>
      <c r="C142" s="268"/>
      <c r="D142" s="268"/>
      <c r="E142" s="268"/>
      <c r="F142" s="268"/>
      <c r="G142" s="268"/>
      <c r="H142" s="268"/>
      <c r="I142" s="268"/>
      <c r="J142" s="268"/>
      <c r="K142" s="268"/>
      <c r="L142" s="268"/>
      <c r="M142" s="268"/>
      <c r="N142" s="268"/>
      <c r="O142" s="269"/>
      <c r="P142" s="265" t="s">
        <v>43</v>
      </c>
      <c r="Q142" s="266"/>
      <c r="R142" s="266"/>
      <c r="S142" s="266"/>
      <c r="T142" s="266"/>
      <c r="U142" s="266"/>
      <c r="V142" s="267"/>
      <c r="W142" s="43" t="s">
        <v>0</v>
      </c>
      <c r="X142" s="44">
        <f>IFERROR(SUMPRODUCT(X139:X140*H139:H140),"0")</f>
        <v>0</v>
      </c>
      <c r="Y142" s="44">
        <f>IFERROR(SUMPRODUCT(Y139:Y140*H139:H140),"0")</f>
        <v>0</v>
      </c>
      <c r="Z142" s="43"/>
      <c r="AA142" s="68"/>
      <c r="AB142" s="68"/>
      <c r="AC142" s="68"/>
    </row>
    <row r="143" spans="1:68" ht="16.5" customHeight="1" x14ac:dyDescent="0.25">
      <c r="A143" s="259" t="s">
        <v>239</v>
      </c>
      <c r="B143" s="259"/>
      <c r="C143" s="259"/>
      <c r="D143" s="259"/>
      <c r="E143" s="259"/>
      <c r="F143" s="259"/>
      <c r="G143" s="259"/>
      <c r="H143" s="259"/>
      <c r="I143" s="259"/>
      <c r="J143" s="259"/>
      <c r="K143" s="259"/>
      <c r="L143" s="259"/>
      <c r="M143" s="259"/>
      <c r="N143" s="259"/>
      <c r="O143" s="259"/>
      <c r="P143" s="259"/>
      <c r="Q143" s="259"/>
      <c r="R143" s="259"/>
      <c r="S143" s="259"/>
      <c r="T143" s="259"/>
      <c r="U143" s="259"/>
      <c r="V143" s="259"/>
      <c r="W143" s="259"/>
      <c r="X143" s="259"/>
      <c r="Y143" s="259"/>
      <c r="Z143" s="259"/>
      <c r="AA143" s="66"/>
      <c r="AB143" s="66"/>
      <c r="AC143" s="83"/>
    </row>
    <row r="144" spans="1:68" ht="14.25" customHeight="1" x14ac:dyDescent="0.25">
      <c r="A144" s="260" t="s">
        <v>155</v>
      </c>
      <c r="B144" s="260"/>
      <c r="C144" s="260"/>
      <c r="D144" s="260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67"/>
      <c r="AB144" s="67"/>
      <c r="AC144" s="84"/>
    </row>
    <row r="145" spans="1:68" ht="27" customHeight="1" x14ac:dyDescent="0.25">
      <c r="A145" s="64" t="s">
        <v>240</v>
      </c>
      <c r="B145" s="64" t="s">
        <v>241</v>
      </c>
      <c r="C145" s="37">
        <v>4301135281</v>
      </c>
      <c r="D145" s="261">
        <v>4607111036568</v>
      </c>
      <c r="E145" s="261"/>
      <c r="F145" s="63">
        <v>0.28000000000000003</v>
      </c>
      <c r="G145" s="38">
        <v>6</v>
      </c>
      <c r="H145" s="63">
        <v>1.68</v>
      </c>
      <c r="I145" s="63">
        <v>2.1017999999999999</v>
      </c>
      <c r="J145" s="38">
        <v>140</v>
      </c>
      <c r="K145" s="38" t="s">
        <v>96</v>
      </c>
      <c r="L145" s="38" t="s">
        <v>89</v>
      </c>
      <c r="M145" s="39" t="s">
        <v>87</v>
      </c>
      <c r="N145" s="39"/>
      <c r="O145" s="38">
        <v>180</v>
      </c>
      <c r="P145" s="33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63"/>
      <c r="R145" s="263"/>
      <c r="S145" s="263"/>
      <c r="T145" s="264"/>
      <c r="U145" s="40" t="s">
        <v>49</v>
      </c>
      <c r="V145" s="40" t="s">
        <v>49</v>
      </c>
      <c r="W145" s="41" t="s">
        <v>42</v>
      </c>
      <c r="X145" s="59">
        <v>0</v>
      </c>
      <c r="Y145" s="56">
        <f>IFERROR(IF(X145="","",X145),"")</f>
        <v>0</v>
      </c>
      <c r="Z145" s="42">
        <f>IFERROR(IF(X145="","",X145*0.00941),"")</f>
        <v>0</v>
      </c>
      <c r="AA145" s="69" t="s">
        <v>49</v>
      </c>
      <c r="AB145" s="70" t="s">
        <v>49</v>
      </c>
      <c r="AC145" s="85"/>
      <c r="AG145" s="82"/>
      <c r="AJ145" s="87" t="s">
        <v>90</v>
      </c>
      <c r="AK145" s="87">
        <v>1</v>
      </c>
      <c r="BB145" s="146" t="s">
        <v>95</v>
      </c>
      <c r="BM145" s="82">
        <f>IFERROR(X145*I145,"0")</f>
        <v>0</v>
      </c>
      <c r="BN145" s="82">
        <f>IFERROR(Y145*I145,"0")</f>
        <v>0</v>
      </c>
      <c r="BO145" s="82">
        <f>IFERROR(X145/J145,"0")</f>
        <v>0</v>
      </c>
      <c r="BP145" s="82">
        <f>IFERROR(Y145/J145,"0")</f>
        <v>0</v>
      </c>
    </row>
    <row r="146" spans="1:68" x14ac:dyDescent="0.2">
      <c r="A146" s="268"/>
      <c r="B146" s="268"/>
      <c r="C146" s="268"/>
      <c r="D146" s="268"/>
      <c r="E146" s="268"/>
      <c r="F146" s="268"/>
      <c r="G146" s="268"/>
      <c r="H146" s="268"/>
      <c r="I146" s="268"/>
      <c r="J146" s="268"/>
      <c r="K146" s="268"/>
      <c r="L146" s="268"/>
      <c r="M146" s="268"/>
      <c r="N146" s="268"/>
      <c r="O146" s="269"/>
      <c r="P146" s="265" t="s">
        <v>43</v>
      </c>
      <c r="Q146" s="266"/>
      <c r="R146" s="266"/>
      <c r="S146" s="266"/>
      <c r="T146" s="266"/>
      <c r="U146" s="266"/>
      <c r="V146" s="267"/>
      <c r="W146" s="43" t="s">
        <v>42</v>
      </c>
      <c r="X146" s="44">
        <f>IFERROR(SUM(X145:X145),"0")</f>
        <v>0</v>
      </c>
      <c r="Y146" s="44">
        <f>IFERROR(SUM(Y145:Y145),"0")</f>
        <v>0</v>
      </c>
      <c r="Z146" s="44">
        <f>IFERROR(IF(Z145="",0,Z145),"0")</f>
        <v>0</v>
      </c>
      <c r="AA146" s="68"/>
      <c r="AB146" s="68"/>
      <c r="AC146" s="68"/>
    </row>
    <row r="147" spans="1:68" x14ac:dyDescent="0.2">
      <c r="A147" s="268"/>
      <c r="B147" s="268"/>
      <c r="C147" s="268"/>
      <c r="D147" s="268"/>
      <c r="E147" s="268"/>
      <c r="F147" s="268"/>
      <c r="G147" s="268"/>
      <c r="H147" s="268"/>
      <c r="I147" s="268"/>
      <c r="J147" s="268"/>
      <c r="K147" s="268"/>
      <c r="L147" s="268"/>
      <c r="M147" s="268"/>
      <c r="N147" s="268"/>
      <c r="O147" s="269"/>
      <c r="P147" s="265" t="s">
        <v>43</v>
      </c>
      <c r="Q147" s="266"/>
      <c r="R147" s="266"/>
      <c r="S147" s="266"/>
      <c r="T147" s="266"/>
      <c r="U147" s="266"/>
      <c r="V147" s="267"/>
      <c r="W147" s="43" t="s">
        <v>0</v>
      </c>
      <c r="X147" s="44">
        <f>IFERROR(SUMPRODUCT(X145:X145*H145:H145),"0")</f>
        <v>0</v>
      </c>
      <c r="Y147" s="44">
        <f>IFERROR(SUMPRODUCT(Y145:Y145*H145:H145),"0")</f>
        <v>0</v>
      </c>
      <c r="Z147" s="43"/>
      <c r="AA147" s="68"/>
      <c r="AB147" s="68"/>
      <c r="AC147" s="68"/>
    </row>
    <row r="148" spans="1:68" ht="27.75" customHeight="1" x14ac:dyDescent="0.2">
      <c r="A148" s="258" t="s">
        <v>242</v>
      </c>
      <c r="B148" s="258"/>
      <c r="C148" s="258"/>
      <c r="D148" s="258"/>
      <c r="E148" s="258"/>
      <c r="F148" s="258"/>
      <c r="G148" s="258"/>
      <c r="H148" s="258"/>
      <c r="I148" s="258"/>
      <c r="J148" s="258"/>
      <c r="K148" s="258"/>
      <c r="L148" s="258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  <c r="Y148" s="258"/>
      <c r="Z148" s="258"/>
      <c r="AA148" s="55"/>
      <c r="AB148" s="55"/>
      <c r="AC148" s="55"/>
    </row>
    <row r="149" spans="1:68" ht="16.5" customHeight="1" x14ac:dyDescent="0.25">
      <c r="A149" s="259" t="s">
        <v>243</v>
      </c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259"/>
      <c r="V149" s="259"/>
      <c r="W149" s="259"/>
      <c r="X149" s="259"/>
      <c r="Y149" s="259"/>
      <c r="Z149" s="259"/>
      <c r="AA149" s="66"/>
      <c r="AB149" s="66"/>
      <c r="AC149" s="83"/>
    </row>
    <row r="150" spans="1:68" ht="14.25" customHeight="1" x14ac:dyDescent="0.25">
      <c r="A150" s="260" t="s">
        <v>155</v>
      </c>
      <c r="B150" s="260"/>
      <c r="C150" s="260"/>
      <c r="D150" s="260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0"/>
      <c r="X150" s="260"/>
      <c r="Y150" s="260"/>
      <c r="Z150" s="260"/>
      <c r="AA150" s="67"/>
      <c r="AB150" s="67"/>
      <c r="AC150" s="84"/>
    </row>
    <row r="151" spans="1:68" ht="27" customHeight="1" x14ac:dyDescent="0.25">
      <c r="A151" s="64" t="s">
        <v>244</v>
      </c>
      <c r="B151" s="64" t="s">
        <v>245</v>
      </c>
      <c r="C151" s="37">
        <v>4301135317</v>
      </c>
      <c r="D151" s="261">
        <v>4607111039057</v>
      </c>
      <c r="E151" s="261"/>
      <c r="F151" s="63">
        <v>1.8</v>
      </c>
      <c r="G151" s="38">
        <v>1</v>
      </c>
      <c r="H151" s="63">
        <v>1.8</v>
      </c>
      <c r="I151" s="63">
        <v>1.9</v>
      </c>
      <c r="J151" s="38">
        <v>234</v>
      </c>
      <c r="K151" s="38" t="s">
        <v>151</v>
      </c>
      <c r="L151" s="38" t="s">
        <v>89</v>
      </c>
      <c r="M151" s="39" t="s">
        <v>87</v>
      </c>
      <c r="N151" s="39"/>
      <c r="O151" s="38">
        <v>180</v>
      </c>
      <c r="P151" s="340" t="s">
        <v>246</v>
      </c>
      <c r="Q151" s="263"/>
      <c r="R151" s="263"/>
      <c r="S151" s="263"/>
      <c r="T151" s="264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IFERROR(IF(X151="","",X151*0.00502),"")</f>
        <v>0</v>
      </c>
      <c r="AA151" s="69" t="s">
        <v>49</v>
      </c>
      <c r="AB151" s="70" t="s">
        <v>49</v>
      </c>
      <c r="AC151" s="85"/>
      <c r="AG151" s="82"/>
      <c r="AJ151" s="87" t="s">
        <v>90</v>
      </c>
      <c r="AK151" s="87">
        <v>1</v>
      </c>
      <c r="BB151" s="147" t="s">
        <v>95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x14ac:dyDescent="0.2">
      <c r="A152" s="268"/>
      <c r="B152" s="268"/>
      <c r="C152" s="268"/>
      <c r="D152" s="268"/>
      <c r="E152" s="268"/>
      <c r="F152" s="268"/>
      <c r="G152" s="268"/>
      <c r="H152" s="268"/>
      <c r="I152" s="268"/>
      <c r="J152" s="268"/>
      <c r="K152" s="268"/>
      <c r="L152" s="268"/>
      <c r="M152" s="268"/>
      <c r="N152" s="268"/>
      <c r="O152" s="269"/>
      <c r="P152" s="265" t="s">
        <v>43</v>
      </c>
      <c r="Q152" s="266"/>
      <c r="R152" s="266"/>
      <c r="S152" s="266"/>
      <c r="T152" s="266"/>
      <c r="U152" s="266"/>
      <c r="V152" s="267"/>
      <c r="W152" s="43" t="s">
        <v>42</v>
      </c>
      <c r="X152" s="44">
        <f>IFERROR(SUM(X151:X151),"0")</f>
        <v>0</v>
      </c>
      <c r="Y152" s="44">
        <f>IFERROR(SUM(Y151:Y151),"0")</f>
        <v>0</v>
      </c>
      <c r="Z152" s="44">
        <f>IFERROR(IF(Z151="",0,Z151),"0")</f>
        <v>0</v>
      </c>
      <c r="AA152" s="68"/>
      <c r="AB152" s="68"/>
      <c r="AC152" s="68"/>
    </row>
    <row r="153" spans="1:68" x14ac:dyDescent="0.2">
      <c r="A153" s="268"/>
      <c r="B153" s="268"/>
      <c r="C153" s="268"/>
      <c r="D153" s="268"/>
      <c r="E153" s="268"/>
      <c r="F153" s="268"/>
      <c r="G153" s="268"/>
      <c r="H153" s="268"/>
      <c r="I153" s="268"/>
      <c r="J153" s="268"/>
      <c r="K153" s="268"/>
      <c r="L153" s="268"/>
      <c r="M153" s="268"/>
      <c r="N153" s="268"/>
      <c r="O153" s="269"/>
      <c r="P153" s="265" t="s">
        <v>43</v>
      </c>
      <c r="Q153" s="266"/>
      <c r="R153" s="266"/>
      <c r="S153" s="266"/>
      <c r="T153" s="266"/>
      <c r="U153" s="266"/>
      <c r="V153" s="267"/>
      <c r="W153" s="43" t="s">
        <v>0</v>
      </c>
      <c r="X153" s="44">
        <f>IFERROR(SUMPRODUCT(X151:X151*H151:H151),"0")</f>
        <v>0</v>
      </c>
      <c r="Y153" s="44">
        <f>IFERROR(SUMPRODUCT(Y151:Y151*H151:H151),"0")</f>
        <v>0</v>
      </c>
      <c r="Z153" s="43"/>
      <c r="AA153" s="68"/>
      <c r="AB153" s="68"/>
      <c r="AC153" s="68"/>
    </row>
    <row r="154" spans="1:68" ht="16.5" customHeight="1" x14ac:dyDescent="0.25">
      <c r="A154" s="259" t="s">
        <v>247</v>
      </c>
      <c r="B154" s="259"/>
      <c r="C154" s="259"/>
      <c r="D154" s="259"/>
      <c r="E154" s="259"/>
      <c r="F154" s="259"/>
      <c r="G154" s="259"/>
      <c r="H154" s="259"/>
      <c r="I154" s="259"/>
      <c r="J154" s="259"/>
      <c r="K154" s="259"/>
      <c r="L154" s="259"/>
      <c r="M154" s="259"/>
      <c r="N154" s="259"/>
      <c r="O154" s="259"/>
      <c r="P154" s="259"/>
      <c r="Q154" s="259"/>
      <c r="R154" s="259"/>
      <c r="S154" s="259"/>
      <c r="T154" s="259"/>
      <c r="U154" s="259"/>
      <c r="V154" s="259"/>
      <c r="W154" s="259"/>
      <c r="X154" s="259"/>
      <c r="Y154" s="259"/>
      <c r="Z154" s="259"/>
      <c r="AA154" s="66"/>
      <c r="AB154" s="66"/>
      <c r="AC154" s="83"/>
    </row>
    <row r="155" spans="1:68" ht="14.25" customHeight="1" x14ac:dyDescent="0.25">
      <c r="A155" s="260" t="s">
        <v>84</v>
      </c>
      <c r="B155" s="260"/>
      <c r="C155" s="260"/>
      <c r="D155" s="260"/>
      <c r="E155" s="260"/>
      <c r="F155" s="260"/>
      <c r="G155" s="260"/>
      <c r="H155" s="260"/>
      <c r="I155" s="260"/>
      <c r="J155" s="260"/>
      <c r="K155" s="260"/>
      <c r="L155" s="260"/>
      <c r="M155" s="260"/>
      <c r="N155" s="260"/>
      <c r="O155" s="260"/>
      <c r="P155" s="260"/>
      <c r="Q155" s="260"/>
      <c r="R155" s="260"/>
      <c r="S155" s="260"/>
      <c r="T155" s="260"/>
      <c r="U155" s="260"/>
      <c r="V155" s="260"/>
      <c r="W155" s="260"/>
      <c r="X155" s="260"/>
      <c r="Y155" s="260"/>
      <c r="Z155" s="260"/>
      <c r="AA155" s="67"/>
      <c r="AB155" s="67"/>
      <c r="AC155" s="84"/>
    </row>
    <row r="156" spans="1:68" ht="16.5" customHeight="1" x14ac:dyDescent="0.25">
      <c r="A156" s="64" t="s">
        <v>248</v>
      </c>
      <c r="B156" s="64" t="s">
        <v>249</v>
      </c>
      <c r="C156" s="37">
        <v>4301071062</v>
      </c>
      <c r="D156" s="261">
        <v>4607111036384</v>
      </c>
      <c r="E156" s="261"/>
      <c r="F156" s="63">
        <v>5</v>
      </c>
      <c r="G156" s="38">
        <v>1</v>
      </c>
      <c r="H156" s="63">
        <v>5</v>
      </c>
      <c r="I156" s="63">
        <v>5.2106000000000003</v>
      </c>
      <c r="J156" s="38">
        <v>144</v>
      </c>
      <c r="K156" s="38" t="s">
        <v>88</v>
      </c>
      <c r="L156" s="38" t="s">
        <v>89</v>
      </c>
      <c r="M156" s="39" t="s">
        <v>87</v>
      </c>
      <c r="N156" s="39"/>
      <c r="O156" s="38">
        <v>180</v>
      </c>
      <c r="P156" s="341" t="s">
        <v>250</v>
      </c>
      <c r="Q156" s="263"/>
      <c r="R156" s="263"/>
      <c r="S156" s="263"/>
      <c r="T156" s="264"/>
      <c r="U156" s="40" t="s">
        <v>49</v>
      </c>
      <c r="V156" s="40" t="s">
        <v>49</v>
      </c>
      <c r="W156" s="41" t="s">
        <v>42</v>
      </c>
      <c r="X156" s="59">
        <v>0</v>
      </c>
      <c r="Y156" s="56">
        <f>IFERROR(IF(X156="","",X156),"")</f>
        <v>0</v>
      </c>
      <c r="Z156" s="42">
        <f>IFERROR(IF(X156="","",X156*0.00866),"")</f>
        <v>0</v>
      </c>
      <c r="AA156" s="69" t="s">
        <v>49</v>
      </c>
      <c r="AB156" s="70" t="s">
        <v>49</v>
      </c>
      <c r="AC156" s="85"/>
      <c r="AG156" s="82"/>
      <c r="AJ156" s="87" t="s">
        <v>90</v>
      </c>
      <c r="AK156" s="87">
        <v>1</v>
      </c>
      <c r="BB156" s="148" t="s">
        <v>73</v>
      </c>
      <c r="BM156" s="82">
        <f>IFERROR(X156*I156,"0")</f>
        <v>0</v>
      </c>
      <c r="BN156" s="82">
        <f>IFERROR(Y156*I156,"0")</f>
        <v>0</v>
      </c>
      <c r="BO156" s="82">
        <f>IFERROR(X156/J156,"0")</f>
        <v>0</v>
      </c>
      <c r="BP156" s="82">
        <f>IFERROR(Y156/J156,"0")</f>
        <v>0</v>
      </c>
    </row>
    <row r="157" spans="1:68" ht="16.5" customHeight="1" x14ac:dyDescent="0.25">
      <c r="A157" s="64" t="s">
        <v>251</v>
      </c>
      <c r="B157" s="64" t="s">
        <v>252</v>
      </c>
      <c r="C157" s="37">
        <v>4301071056</v>
      </c>
      <c r="D157" s="261">
        <v>4640242180250</v>
      </c>
      <c r="E157" s="261"/>
      <c r="F157" s="63">
        <v>5</v>
      </c>
      <c r="G157" s="38">
        <v>1</v>
      </c>
      <c r="H157" s="63">
        <v>5</v>
      </c>
      <c r="I157" s="63">
        <v>5.2131999999999996</v>
      </c>
      <c r="J157" s="38">
        <v>144</v>
      </c>
      <c r="K157" s="38" t="s">
        <v>88</v>
      </c>
      <c r="L157" s="38" t="s">
        <v>89</v>
      </c>
      <c r="M157" s="39" t="s">
        <v>87</v>
      </c>
      <c r="N157" s="39"/>
      <c r="O157" s="38">
        <v>180</v>
      </c>
      <c r="P157" s="342" t="s">
        <v>253</v>
      </c>
      <c r="Q157" s="263"/>
      <c r="R157" s="263"/>
      <c r="S157" s="263"/>
      <c r="T157" s="264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90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27" customHeight="1" x14ac:dyDescent="0.25">
      <c r="A158" s="64" t="s">
        <v>254</v>
      </c>
      <c r="B158" s="64" t="s">
        <v>255</v>
      </c>
      <c r="C158" s="37">
        <v>4301071050</v>
      </c>
      <c r="D158" s="261">
        <v>4607111036216</v>
      </c>
      <c r="E158" s="261"/>
      <c r="F158" s="63">
        <v>5</v>
      </c>
      <c r="G158" s="38">
        <v>1</v>
      </c>
      <c r="H158" s="63">
        <v>5</v>
      </c>
      <c r="I158" s="63">
        <v>5.2131999999999996</v>
      </c>
      <c r="J158" s="38">
        <v>144</v>
      </c>
      <c r="K158" s="38" t="s">
        <v>88</v>
      </c>
      <c r="L158" s="38" t="s">
        <v>89</v>
      </c>
      <c r="M158" s="39" t="s">
        <v>87</v>
      </c>
      <c r="N158" s="39"/>
      <c r="O158" s="38">
        <v>180</v>
      </c>
      <c r="P158" s="343" t="s">
        <v>256</v>
      </c>
      <c r="Q158" s="263"/>
      <c r="R158" s="263"/>
      <c r="S158" s="263"/>
      <c r="T158" s="264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90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27" customHeight="1" x14ac:dyDescent="0.25">
      <c r="A159" s="64" t="s">
        <v>257</v>
      </c>
      <c r="B159" s="64" t="s">
        <v>258</v>
      </c>
      <c r="C159" s="37">
        <v>4301071061</v>
      </c>
      <c r="D159" s="261">
        <v>4607111036278</v>
      </c>
      <c r="E159" s="261"/>
      <c r="F159" s="63">
        <v>5</v>
      </c>
      <c r="G159" s="38">
        <v>1</v>
      </c>
      <c r="H159" s="63">
        <v>5</v>
      </c>
      <c r="I159" s="63">
        <v>5.2405999999999997</v>
      </c>
      <c r="J159" s="38">
        <v>84</v>
      </c>
      <c r="K159" s="38" t="s">
        <v>88</v>
      </c>
      <c r="L159" s="38" t="s">
        <v>89</v>
      </c>
      <c r="M159" s="39" t="s">
        <v>87</v>
      </c>
      <c r="N159" s="39"/>
      <c r="O159" s="38">
        <v>180</v>
      </c>
      <c r="P159" s="344" t="s">
        <v>259</v>
      </c>
      <c r="Q159" s="263"/>
      <c r="R159" s="263"/>
      <c r="S159" s="263"/>
      <c r="T159" s="264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IFERROR(IF(X159="","",X159*0.0155),"")</f>
        <v>0</v>
      </c>
      <c r="AA159" s="69" t="s">
        <v>49</v>
      </c>
      <c r="AB159" s="70" t="s">
        <v>49</v>
      </c>
      <c r="AC159" s="85"/>
      <c r="AG159" s="82"/>
      <c r="AJ159" s="87" t="s">
        <v>90</v>
      </c>
      <c r="AK159" s="87">
        <v>1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x14ac:dyDescent="0.2">
      <c r="A160" s="268"/>
      <c r="B160" s="268"/>
      <c r="C160" s="268"/>
      <c r="D160" s="268"/>
      <c r="E160" s="268"/>
      <c r="F160" s="268"/>
      <c r="G160" s="268"/>
      <c r="H160" s="268"/>
      <c r="I160" s="268"/>
      <c r="J160" s="268"/>
      <c r="K160" s="268"/>
      <c r="L160" s="268"/>
      <c r="M160" s="268"/>
      <c r="N160" s="268"/>
      <c r="O160" s="269"/>
      <c r="P160" s="265" t="s">
        <v>43</v>
      </c>
      <c r="Q160" s="266"/>
      <c r="R160" s="266"/>
      <c r="S160" s="266"/>
      <c r="T160" s="266"/>
      <c r="U160" s="266"/>
      <c r="V160" s="267"/>
      <c r="W160" s="43" t="s">
        <v>42</v>
      </c>
      <c r="X160" s="44">
        <f>IFERROR(SUM(X156:X159),"0")</f>
        <v>0</v>
      </c>
      <c r="Y160" s="44">
        <f>IFERROR(SUM(Y156:Y159),"0")</f>
        <v>0</v>
      </c>
      <c r="Z160" s="44">
        <f>IFERROR(IF(Z156="",0,Z156),"0")+IFERROR(IF(Z157="",0,Z157),"0")+IFERROR(IF(Z158="",0,Z158),"0")+IFERROR(IF(Z159="",0,Z159),"0")</f>
        <v>0</v>
      </c>
      <c r="AA160" s="68"/>
      <c r="AB160" s="68"/>
      <c r="AC160" s="68"/>
    </row>
    <row r="161" spans="1:68" x14ac:dyDescent="0.2">
      <c r="A161" s="268"/>
      <c r="B161" s="268"/>
      <c r="C161" s="268"/>
      <c r="D161" s="268"/>
      <c r="E161" s="268"/>
      <c r="F161" s="268"/>
      <c r="G161" s="268"/>
      <c r="H161" s="268"/>
      <c r="I161" s="268"/>
      <c r="J161" s="268"/>
      <c r="K161" s="268"/>
      <c r="L161" s="268"/>
      <c r="M161" s="268"/>
      <c r="N161" s="268"/>
      <c r="O161" s="269"/>
      <c r="P161" s="265" t="s">
        <v>43</v>
      </c>
      <c r="Q161" s="266"/>
      <c r="R161" s="266"/>
      <c r="S161" s="266"/>
      <c r="T161" s="266"/>
      <c r="U161" s="266"/>
      <c r="V161" s="267"/>
      <c r="W161" s="43" t="s">
        <v>0</v>
      </c>
      <c r="X161" s="44">
        <f>IFERROR(SUMPRODUCT(X156:X159*H156:H159),"0")</f>
        <v>0</v>
      </c>
      <c r="Y161" s="44">
        <f>IFERROR(SUMPRODUCT(Y156:Y159*H156:H159),"0")</f>
        <v>0</v>
      </c>
      <c r="Z161" s="43"/>
      <c r="AA161" s="68"/>
      <c r="AB161" s="68"/>
      <c r="AC161" s="68"/>
    </row>
    <row r="162" spans="1:68" ht="14.25" customHeight="1" x14ac:dyDescent="0.25">
      <c r="A162" s="260" t="s">
        <v>260</v>
      </c>
      <c r="B162" s="260"/>
      <c r="C162" s="260"/>
      <c r="D162" s="260"/>
      <c r="E162" s="260"/>
      <c r="F162" s="260"/>
      <c r="G162" s="260"/>
      <c r="H162" s="260"/>
      <c r="I162" s="260"/>
      <c r="J162" s="260"/>
      <c r="K162" s="260"/>
      <c r="L162" s="260"/>
      <c r="M162" s="260"/>
      <c r="N162" s="260"/>
      <c r="O162" s="260"/>
      <c r="P162" s="260"/>
      <c r="Q162" s="260"/>
      <c r="R162" s="260"/>
      <c r="S162" s="260"/>
      <c r="T162" s="260"/>
      <c r="U162" s="260"/>
      <c r="V162" s="260"/>
      <c r="W162" s="260"/>
      <c r="X162" s="260"/>
      <c r="Y162" s="260"/>
      <c r="Z162" s="260"/>
      <c r="AA162" s="67"/>
      <c r="AB162" s="67"/>
      <c r="AC162" s="84"/>
    </row>
    <row r="163" spans="1:68" ht="27" customHeight="1" x14ac:dyDescent="0.25">
      <c r="A163" s="64" t="s">
        <v>261</v>
      </c>
      <c r="B163" s="64" t="s">
        <v>262</v>
      </c>
      <c r="C163" s="37">
        <v>4301080153</v>
      </c>
      <c r="D163" s="261">
        <v>4607111036827</v>
      </c>
      <c r="E163" s="261"/>
      <c r="F163" s="63">
        <v>1</v>
      </c>
      <c r="G163" s="38">
        <v>5</v>
      </c>
      <c r="H163" s="63">
        <v>5</v>
      </c>
      <c r="I163" s="63">
        <v>5.2</v>
      </c>
      <c r="J163" s="38">
        <v>144</v>
      </c>
      <c r="K163" s="38" t="s">
        <v>88</v>
      </c>
      <c r="L163" s="38" t="s">
        <v>89</v>
      </c>
      <c r="M163" s="39" t="s">
        <v>87</v>
      </c>
      <c r="N163" s="39"/>
      <c r="O163" s="38">
        <v>90</v>
      </c>
      <c r="P163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263"/>
      <c r="R163" s="263"/>
      <c r="S163" s="263"/>
      <c r="T163" s="264"/>
      <c r="U163" s="40" t="s">
        <v>49</v>
      </c>
      <c r="V163" s="40" t="s">
        <v>49</v>
      </c>
      <c r="W163" s="41" t="s">
        <v>42</v>
      </c>
      <c r="X163" s="59">
        <v>0</v>
      </c>
      <c r="Y163" s="56">
        <f>IFERROR(IF(X163="","",X163),"")</f>
        <v>0</v>
      </c>
      <c r="Z163" s="42">
        <f>IFERROR(IF(X163="","",X163*0.00866),"")</f>
        <v>0</v>
      </c>
      <c r="AA163" s="69" t="s">
        <v>49</v>
      </c>
      <c r="AB163" s="70" t="s">
        <v>49</v>
      </c>
      <c r="AC163" s="85"/>
      <c r="AG163" s="82"/>
      <c r="AJ163" s="87" t="s">
        <v>90</v>
      </c>
      <c r="AK163" s="87">
        <v>1</v>
      </c>
      <c r="BB163" s="152" t="s">
        <v>73</v>
      </c>
      <c r="BM163" s="82">
        <f>IFERROR(X163*I163,"0")</f>
        <v>0</v>
      </c>
      <c r="BN163" s="82">
        <f>IFERROR(Y163*I163,"0")</f>
        <v>0</v>
      </c>
      <c r="BO163" s="82">
        <f>IFERROR(X163/J163,"0")</f>
        <v>0</v>
      </c>
      <c r="BP163" s="82">
        <f>IFERROR(Y163/J163,"0")</f>
        <v>0</v>
      </c>
    </row>
    <row r="164" spans="1:68" ht="27" customHeight="1" x14ac:dyDescent="0.25">
      <c r="A164" s="64" t="s">
        <v>263</v>
      </c>
      <c r="B164" s="64" t="s">
        <v>264</v>
      </c>
      <c r="C164" s="37">
        <v>4301080154</v>
      </c>
      <c r="D164" s="261">
        <v>4607111036834</v>
      </c>
      <c r="E164" s="261"/>
      <c r="F164" s="63">
        <v>1</v>
      </c>
      <c r="G164" s="38">
        <v>5</v>
      </c>
      <c r="H164" s="63">
        <v>5</v>
      </c>
      <c r="I164" s="63">
        <v>5.2530000000000001</v>
      </c>
      <c r="J164" s="38">
        <v>144</v>
      </c>
      <c r="K164" s="38" t="s">
        <v>88</v>
      </c>
      <c r="L164" s="38" t="s">
        <v>89</v>
      </c>
      <c r="M164" s="39" t="s">
        <v>87</v>
      </c>
      <c r="N164" s="39"/>
      <c r="O164" s="38">
        <v>90</v>
      </c>
      <c r="P164" s="3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263"/>
      <c r="R164" s="263"/>
      <c r="S164" s="263"/>
      <c r="T164" s="264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IFERROR(IF(X164="","",X164*0.00866),"")</f>
        <v>0</v>
      </c>
      <c r="AA164" s="69" t="s">
        <v>49</v>
      </c>
      <c r="AB164" s="70" t="s">
        <v>49</v>
      </c>
      <c r="AC164" s="85"/>
      <c r="AG164" s="82"/>
      <c r="AJ164" s="87" t="s">
        <v>90</v>
      </c>
      <c r="AK164" s="87">
        <v>1</v>
      </c>
      <c r="BB164" s="153" t="s">
        <v>73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x14ac:dyDescent="0.2">
      <c r="A165" s="268"/>
      <c r="B165" s="268"/>
      <c r="C165" s="268"/>
      <c r="D165" s="268"/>
      <c r="E165" s="268"/>
      <c r="F165" s="268"/>
      <c r="G165" s="268"/>
      <c r="H165" s="268"/>
      <c r="I165" s="268"/>
      <c r="J165" s="268"/>
      <c r="K165" s="268"/>
      <c r="L165" s="268"/>
      <c r="M165" s="268"/>
      <c r="N165" s="268"/>
      <c r="O165" s="269"/>
      <c r="P165" s="265" t="s">
        <v>43</v>
      </c>
      <c r="Q165" s="266"/>
      <c r="R165" s="266"/>
      <c r="S165" s="266"/>
      <c r="T165" s="266"/>
      <c r="U165" s="266"/>
      <c r="V165" s="267"/>
      <c r="W165" s="43" t="s">
        <v>42</v>
      </c>
      <c r="X165" s="44">
        <f>IFERROR(SUM(X163:X164),"0")</f>
        <v>0</v>
      </c>
      <c r="Y165" s="44">
        <f>IFERROR(SUM(Y163:Y164),"0")</f>
        <v>0</v>
      </c>
      <c r="Z165" s="44">
        <f>IFERROR(IF(Z163="",0,Z163),"0")+IFERROR(IF(Z164="",0,Z164),"0")</f>
        <v>0</v>
      </c>
      <c r="AA165" s="68"/>
      <c r="AB165" s="68"/>
      <c r="AC165" s="68"/>
    </row>
    <row r="166" spans="1:68" x14ac:dyDescent="0.2">
      <c r="A166" s="268"/>
      <c r="B166" s="268"/>
      <c r="C166" s="268"/>
      <c r="D166" s="268"/>
      <c r="E166" s="268"/>
      <c r="F166" s="268"/>
      <c r="G166" s="268"/>
      <c r="H166" s="268"/>
      <c r="I166" s="268"/>
      <c r="J166" s="268"/>
      <c r="K166" s="268"/>
      <c r="L166" s="268"/>
      <c r="M166" s="268"/>
      <c r="N166" s="268"/>
      <c r="O166" s="269"/>
      <c r="P166" s="265" t="s">
        <v>43</v>
      </c>
      <c r="Q166" s="266"/>
      <c r="R166" s="266"/>
      <c r="S166" s="266"/>
      <c r="T166" s="266"/>
      <c r="U166" s="266"/>
      <c r="V166" s="267"/>
      <c r="W166" s="43" t="s">
        <v>0</v>
      </c>
      <c r="X166" s="44">
        <f>IFERROR(SUMPRODUCT(X163:X164*H163:H164),"0")</f>
        <v>0</v>
      </c>
      <c r="Y166" s="44">
        <f>IFERROR(SUMPRODUCT(Y163:Y164*H163:H164),"0")</f>
        <v>0</v>
      </c>
      <c r="Z166" s="43"/>
      <c r="AA166" s="68"/>
      <c r="AB166" s="68"/>
      <c r="AC166" s="68"/>
    </row>
    <row r="167" spans="1:68" ht="27.75" customHeight="1" x14ac:dyDescent="0.2">
      <c r="A167" s="258" t="s">
        <v>265</v>
      </c>
      <c r="B167" s="258"/>
      <c r="C167" s="258"/>
      <c r="D167" s="258"/>
      <c r="E167" s="258"/>
      <c r="F167" s="258"/>
      <c r="G167" s="258"/>
      <c r="H167" s="258"/>
      <c r="I167" s="258"/>
      <c r="J167" s="258"/>
      <c r="K167" s="258"/>
      <c r="L167" s="258"/>
      <c r="M167" s="258"/>
      <c r="N167" s="258"/>
      <c r="O167" s="258"/>
      <c r="P167" s="258"/>
      <c r="Q167" s="258"/>
      <c r="R167" s="258"/>
      <c r="S167" s="258"/>
      <c r="T167" s="258"/>
      <c r="U167" s="258"/>
      <c r="V167" s="258"/>
      <c r="W167" s="258"/>
      <c r="X167" s="258"/>
      <c r="Y167" s="258"/>
      <c r="Z167" s="258"/>
      <c r="AA167" s="55"/>
      <c r="AB167" s="55"/>
      <c r="AC167" s="55"/>
    </row>
    <row r="168" spans="1:68" ht="16.5" customHeight="1" x14ac:dyDescent="0.25">
      <c r="A168" s="259" t="s">
        <v>266</v>
      </c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259"/>
      <c r="V168" s="259"/>
      <c r="W168" s="259"/>
      <c r="X168" s="259"/>
      <c r="Y168" s="259"/>
      <c r="Z168" s="259"/>
      <c r="AA168" s="66"/>
      <c r="AB168" s="66"/>
      <c r="AC168" s="83"/>
    </row>
    <row r="169" spans="1:68" ht="14.25" customHeight="1" x14ac:dyDescent="0.25">
      <c r="A169" s="260" t="s">
        <v>92</v>
      </c>
      <c r="B169" s="260"/>
      <c r="C169" s="260"/>
      <c r="D169" s="260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  <c r="AA169" s="67"/>
      <c r="AB169" s="67"/>
      <c r="AC169" s="84"/>
    </row>
    <row r="170" spans="1:68" ht="27" customHeight="1" x14ac:dyDescent="0.25">
      <c r="A170" s="64" t="s">
        <v>267</v>
      </c>
      <c r="B170" s="64" t="s">
        <v>268</v>
      </c>
      <c r="C170" s="37">
        <v>4301132097</v>
      </c>
      <c r="D170" s="261">
        <v>4607111035721</v>
      </c>
      <c r="E170" s="261"/>
      <c r="F170" s="63">
        <v>0.25</v>
      </c>
      <c r="G170" s="38">
        <v>12</v>
      </c>
      <c r="H170" s="63">
        <v>3</v>
      </c>
      <c r="I170" s="63">
        <v>3.3879999999999999</v>
      </c>
      <c r="J170" s="38">
        <v>70</v>
      </c>
      <c r="K170" s="38" t="s">
        <v>96</v>
      </c>
      <c r="L170" s="38" t="s">
        <v>89</v>
      </c>
      <c r="M170" s="39" t="s">
        <v>87</v>
      </c>
      <c r="N170" s="39"/>
      <c r="O170" s="38">
        <v>365</v>
      </c>
      <c r="P170" s="34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263"/>
      <c r="R170" s="263"/>
      <c r="S170" s="263"/>
      <c r="T170" s="264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IFERROR(IF(X170="","",X170*0.01788),"")</f>
        <v>0</v>
      </c>
      <c r="AA170" s="69" t="s">
        <v>49</v>
      </c>
      <c r="AB170" s="70" t="s">
        <v>49</v>
      </c>
      <c r="AC170" s="85"/>
      <c r="AG170" s="82"/>
      <c r="AJ170" s="87" t="s">
        <v>90</v>
      </c>
      <c r="AK170" s="87">
        <v>1</v>
      </c>
      <c r="BB170" s="154" t="s">
        <v>95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ht="27" customHeight="1" x14ac:dyDescent="0.25">
      <c r="A171" s="64" t="s">
        <v>269</v>
      </c>
      <c r="B171" s="64" t="s">
        <v>270</v>
      </c>
      <c r="C171" s="37">
        <v>4301132100</v>
      </c>
      <c r="D171" s="261">
        <v>4607111035691</v>
      </c>
      <c r="E171" s="261"/>
      <c r="F171" s="63">
        <v>0.25</v>
      </c>
      <c r="G171" s="38">
        <v>12</v>
      </c>
      <c r="H171" s="63">
        <v>3</v>
      </c>
      <c r="I171" s="63">
        <v>3.3879999999999999</v>
      </c>
      <c r="J171" s="38">
        <v>70</v>
      </c>
      <c r="K171" s="38" t="s">
        <v>96</v>
      </c>
      <c r="L171" s="38" t="s">
        <v>89</v>
      </c>
      <c r="M171" s="39" t="s">
        <v>87</v>
      </c>
      <c r="N171" s="39"/>
      <c r="O171" s="38">
        <v>365</v>
      </c>
      <c r="P171" s="34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263"/>
      <c r="R171" s="263"/>
      <c r="S171" s="263"/>
      <c r="T171" s="264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G171" s="82"/>
      <c r="AJ171" s="87" t="s">
        <v>90</v>
      </c>
      <c r="AK171" s="87">
        <v>1</v>
      </c>
      <c r="BB171" s="155" t="s">
        <v>95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ht="27" customHeight="1" x14ac:dyDescent="0.25">
      <c r="A172" s="64" t="s">
        <v>271</v>
      </c>
      <c r="B172" s="64" t="s">
        <v>272</v>
      </c>
      <c r="C172" s="37">
        <v>4301132079</v>
      </c>
      <c r="D172" s="261">
        <v>4607111038487</v>
      </c>
      <c r="E172" s="261"/>
      <c r="F172" s="63">
        <v>0.25</v>
      </c>
      <c r="G172" s="38">
        <v>12</v>
      </c>
      <c r="H172" s="63">
        <v>3</v>
      </c>
      <c r="I172" s="63">
        <v>3.7360000000000002</v>
      </c>
      <c r="J172" s="38">
        <v>70</v>
      </c>
      <c r="K172" s="38" t="s">
        <v>96</v>
      </c>
      <c r="L172" s="38" t="s">
        <v>89</v>
      </c>
      <c r="M172" s="39" t="s">
        <v>87</v>
      </c>
      <c r="N172" s="39"/>
      <c r="O172" s="38">
        <v>180</v>
      </c>
      <c r="P172" s="34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2" s="263"/>
      <c r="R172" s="263"/>
      <c r="S172" s="263"/>
      <c r="T172" s="264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90</v>
      </c>
      <c r="AK172" s="87">
        <v>1</v>
      </c>
      <c r="BB172" s="156" t="s">
        <v>95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x14ac:dyDescent="0.2">
      <c r="A173" s="268"/>
      <c r="B173" s="268"/>
      <c r="C173" s="268"/>
      <c r="D173" s="268"/>
      <c r="E173" s="268"/>
      <c r="F173" s="268"/>
      <c r="G173" s="268"/>
      <c r="H173" s="268"/>
      <c r="I173" s="268"/>
      <c r="J173" s="268"/>
      <c r="K173" s="268"/>
      <c r="L173" s="268"/>
      <c r="M173" s="268"/>
      <c r="N173" s="268"/>
      <c r="O173" s="269"/>
      <c r="P173" s="265" t="s">
        <v>43</v>
      </c>
      <c r="Q173" s="266"/>
      <c r="R173" s="266"/>
      <c r="S173" s="266"/>
      <c r="T173" s="266"/>
      <c r="U173" s="266"/>
      <c r="V173" s="267"/>
      <c r="W173" s="43" t="s">
        <v>42</v>
      </c>
      <c r="X173" s="44">
        <f>IFERROR(SUM(X170:X172),"0")</f>
        <v>0</v>
      </c>
      <c r="Y173" s="44">
        <f>IFERROR(SUM(Y170:Y172),"0")</f>
        <v>0</v>
      </c>
      <c r="Z173" s="44">
        <f>IFERROR(IF(Z170="",0,Z170),"0")+IFERROR(IF(Z171="",0,Z171),"0")+IFERROR(IF(Z172="",0,Z172),"0")</f>
        <v>0</v>
      </c>
      <c r="AA173" s="68"/>
      <c r="AB173" s="68"/>
      <c r="AC173" s="68"/>
    </row>
    <row r="174" spans="1:68" x14ac:dyDescent="0.2">
      <c r="A174" s="268"/>
      <c r="B174" s="268"/>
      <c r="C174" s="268"/>
      <c r="D174" s="268"/>
      <c r="E174" s="268"/>
      <c r="F174" s="268"/>
      <c r="G174" s="268"/>
      <c r="H174" s="268"/>
      <c r="I174" s="268"/>
      <c r="J174" s="268"/>
      <c r="K174" s="268"/>
      <c r="L174" s="268"/>
      <c r="M174" s="268"/>
      <c r="N174" s="268"/>
      <c r="O174" s="269"/>
      <c r="P174" s="265" t="s">
        <v>43</v>
      </c>
      <c r="Q174" s="266"/>
      <c r="R174" s="266"/>
      <c r="S174" s="266"/>
      <c r="T174" s="266"/>
      <c r="U174" s="266"/>
      <c r="V174" s="267"/>
      <c r="W174" s="43" t="s">
        <v>0</v>
      </c>
      <c r="X174" s="44">
        <f>IFERROR(SUMPRODUCT(X170:X172*H170:H172),"0")</f>
        <v>0</v>
      </c>
      <c r="Y174" s="44">
        <f>IFERROR(SUMPRODUCT(Y170:Y172*H170:H172),"0")</f>
        <v>0</v>
      </c>
      <c r="Z174" s="43"/>
      <c r="AA174" s="68"/>
      <c r="AB174" s="68"/>
      <c r="AC174" s="68"/>
    </row>
    <row r="175" spans="1:68" ht="16.5" customHeight="1" x14ac:dyDescent="0.25">
      <c r="A175" s="259" t="s">
        <v>265</v>
      </c>
      <c r="B175" s="259"/>
      <c r="C175" s="259"/>
      <c r="D175" s="259"/>
      <c r="E175" s="259"/>
      <c r="F175" s="259"/>
      <c r="G175" s="259"/>
      <c r="H175" s="259"/>
      <c r="I175" s="259"/>
      <c r="J175" s="259"/>
      <c r="K175" s="259"/>
      <c r="L175" s="259"/>
      <c r="M175" s="259"/>
      <c r="N175" s="259"/>
      <c r="O175" s="259"/>
      <c r="P175" s="259"/>
      <c r="Q175" s="259"/>
      <c r="R175" s="259"/>
      <c r="S175" s="259"/>
      <c r="T175" s="259"/>
      <c r="U175" s="259"/>
      <c r="V175" s="259"/>
      <c r="W175" s="259"/>
      <c r="X175" s="259"/>
      <c r="Y175" s="259"/>
      <c r="Z175" s="259"/>
      <c r="AA175" s="66"/>
      <c r="AB175" s="66"/>
      <c r="AC175" s="83"/>
    </row>
    <row r="176" spans="1:68" ht="14.25" customHeight="1" x14ac:dyDescent="0.25">
      <c r="A176" s="260" t="s">
        <v>273</v>
      </c>
      <c r="B176" s="260"/>
      <c r="C176" s="260"/>
      <c r="D176" s="260"/>
      <c r="E176" s="260"/>
      <c r="F176" s="260"/>
      <c r="G176" s="260"/>
      <c r="H176" s="260"/>
      <c r="I176" s="260"/>
      <c r="J176" s="260"/>
      <c r="K176" s="260"/>
      <c r="L176" s="260"/>
      <c r="M176" s="260"/>
      <c r="N176" s="260"/>
      <c r="O176" s="260"/>
      <c r="P176" s="260"/>
      <c r="Q176" s="260"/>
      <c r="R176" s="260"/>
      <c r="S176" s="260"/>
      <c r="T176" s="260"/>
      <c r="U176" s="260"/>
      <c r="V176" s="260"/>
      <c r="W176" s="260"/>
      <c r="X176" s="260"/>
      <c r="Y176" s="260"/>
      <c r="Z176" s="260"/>
      <c r="AA176" s="67"/>
      <c r="AB176" s="67"/>
      <c r="AC176" s="84"/>
    </row>
    <row r="177" spans="1:68" ht="27" customHeight="1" x14ac:dyDescent="0.25">
      <c r="A177" s="64" t="s">
        <v>274</v>
      </c>
      <c r="B177" s="64" t="s">
        <v>275</v>
      </c>
      <c r="C177" s="37">
        <v>4301051855</v>
      </c>
      <c r="D177" s="261">
        <v>4680115885875</v>
      </c>
      <c r="E177" s="261"/>
      <c r="F177" s="63">
        <v>1</v>
      </c>
      <c r="G177" s="38">
        <v>9</v>
      </c>
      <c r="H177" s="63">
        <v>9</v>
      </c>
      <c r="I177" s="63">
        <v>9.48</v>
      </c>
      <c r="J177" s="38">
        <v>56</v>
      </c>
      <c r="K177" s="38" t="s">
        <v>279</v>
      </c>
      <c r="L177" s="38" t="s">
        <v>89</v>
      </c>
      <c r="M177" s="39" t="s">
        <v>278</v>
      </c>
      <c r="N177" s="39"/>
      <c r="O177" s="38">
        <v>365</v>
      </c>
      <c r="P177" s="350" t="s">
        <v>276</v>
      </c>
      <c r="Q177" s="263"/>
      <c r="R177" s="263"/>
      <c r="S177" s="263"/>
      <c r="T177" s="264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IFERROR(IF(X177="","",X177*0.02175),"")</f>
        <v>0</v>
      </c>
      <c r="AA177" s="69" t="s">
        <v>49</v>
      </c>
      <c r="AB177" s="70" t="s">
        <v>49</v>
      </c>
      <c r="AC177" s="85"/>
      <c r="AG177" s="82"/>
      <c r="AJ177" s="87" t="s">
        <v>90</v>
      </c>
      <c r="AK177" s="87">
        <v>1</v>
      </c>
      <c r="BB177" s="157" t="s">
        <v>277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x14ac:dyDescent="0.2">
      <c r="A178" s="268"/>
      <c r="B178" s="268"/>
      <c r="C178" s="268"/>
      <c r="D178" s="268"/>
      <c r="E178" s="268"/>
      <c r="F178" s="268"/>
      <c r="G178" s="268"/>
      <c r="H178" s="268"/>
      <c r="I178" s="268"/>
      <c r="J178" s="268"/>
      <c r="K178" s="268"/>
      <c r="L178" s="268"/>
      <c r="M178" s="268"/>
      <c r="N178" s="268"/>
      <c r="O178" s="269"/>
      <c r="P178" s="265" t="s">
        <v>43</v>
      </c>
      <c r="Q178" s="266"/>
      <c r="R178" s="266"/>
      <c r="S178" s="266"/>
      <c r="T178" s="266"/>
      <c r="U178" s="266"/>
      <c r="V178" s="267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</row>
    <row r="179" spans="1:68" x14ac:dyDescent="0.2">
      <c r="A179" s="268"/>
      <c r="B179" s="268"/>
      <c r="C179" s="268"/>
      <c r="D179" s="268"/>
      <c r="E179" s="268"/>
      <c r="F179" s="268"/>
      <c r="G179" s="268"/>
      <c r="H179" s="268"/>
      <c r="I179" s="268"/>
      <c r="J179" s="268"/>
      <c r="K179" s="268"/>
      <c r="L179" s="268"/>
      <c r="M179" s="268"/>
      <c r="N179" s="268"/>
      <c r="O179" s="269"/>
      <c r="P179" s="265" t="s">
        <v>43</v>
      </c>
      <c r="Q179" s="266"/>
      <c r="R179" s="266"/>
      <c r="S179" s="266"/>
      <c r="T179" s="266"/>
      <c r="U179" s="266"/>
      <c r="V179" s="267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</row>
    <row r="180" spans="1:68" ht="16.5" customHeight="1" x14ac:dyDescent="0.25">
      <c r="A180" s="259" t="s">
        <v>280</v>
      </c>
      <c r="B180" s="259"/>
      <c r="C180" s="259"/>
      <c r="D180" s="259"/>
      <c r="E180" s="259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59"/>
      <c r="S180" s="259"/>
      <c r="T180" s="259"/>
      <c r="U180" s="259"/>
      <c r="V180" s="259"/>
      <c r="W180" s="259"/>
      <c r="X180" s="259"/>
      <c r="Y180" s="259"/>
      <c r="Z180" s="259"/>
      <c r="AA180" s="66"/>
      <c r="AB180" s="66"/>
      <c r="AC180" s="83"/>
    </row>
    <row r="181" spans="1:68" ht="14.25" customHeight="1" x14ac:dyDescent="0.25">
      <c r="A181" s="260" t="s">
        <v>273</v>
      </c>
      <c r="B181" s="260"/>
      <c r="C181" s="260"/>
      <c r="D181" s="260"/>
      <c r="E181" s="260"/>
      <c r="F181" s="260"/>
      <c r="G181" s="260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0"/>
      <c r="S181" s="260"/>
      <c r="T181" s="260"/>
      <c r="U181" s="260"/>
      <c r="V181" s="260"/>
      <c r="W181" s="260"/>
      <c r="X181" s="260"/>
      <c r="Y181" s="260"/>
      <c r="Z181" s="260"/>
      <c r="AA181" s="67"/>
      <c r="AB181" s="67"/>
      <c r="AC181" s="84"/>
    </row>
    <row r="182" spans="1:68" ht="27" customHeight="1" x14ac:dyDescent="0.25">
      <c r="A182" s="64" t="s">
        <v>281</v>
      </c>
      <c r="B182" s="64" t="s">
        <v>282</v>
      </c>
      <c r="C182" s="37">
        <v>4301051319</v>
      </c>
      <c r="D182" s="261">
        <v>4680115881204</v>
      </c>
      <c r="E182" s="261"/>
      <c r="F182" s="63">
        <v>0.33</v>
      </c>
      <c r="G182" s="38">
        <v>6</v>
      </c>
      <c r="H182" s="63">
        <v>1.98</v>
      </c>
      <c r="I182" s="63">
        <v>2.246</v>
      </c>
      <c r="J182" s="38">
        <v>156</v>
      </c>
      <c r="K182" s="38" t="s">
        <v>88</v>
      </c>
      <c r="L182" s="38" t="s">
        <v>89</v>
      </c>
      <c r="M182" s="39" t="s">
        <v>278</v>
      </c>
      <c r="N182" s="39"/>
      <c r="O182" s="38">
        <v>365</v>
      </c>
      <c r="P182" s="35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2" s="263"/>
      <c r="R182" s="263"/>
      <c r="S182" s="263"/>
      <c r="T182" s="264"/>
      <c r="U182" s="40" t="s">
        <v>49</v>
      </c>
      <c r="V182" s="40" t="s">
        <v>49</v>
      </c>
      <c r="W182" s="41" t="s">
        <v>42</v>
      </c>
      <c r="X182" s="59">
        <v>0</v>
      </c>
      <c r="Y182" s="56">
        <f>IFERROR(IF(X182="","",X182),"")</f>
        <v>0</v>
      </c>
      <c r="Z182" s="42">
        <f>IFERROR(IF(X182="","",X182*0.00753),"")</f>
        <v>0</v>
      </c>
      <c r="AA182" s="69" t="s">
        <v>49</v>
      </c>
      <c r="AB182" s="70" t="s">
        <v>49</v>
      </c>
      <c r="AC182" s="85"/>
      <c r="AG182" s="82"/>
      <c r="AJ182" s="87" t="s">
        <v>90</v>
      </c>
      <c r="AK182" s="87">
        <v>1</v>
      </c>
      <c r="BB182" s="158" t="s">
        <v>277</v>
      </c>
      <c r="BM182" s="82">
        <f>IFERROR(X182*I182,"0")</f>
        <v>0</v>
      </c>
      <c r="BN182" s="82">
        <f>IFERROR(Y182*I182,"0")</f>
        <v>0</v>
      </c>
      <c r="BO182" s="82">
        <f>IFERROR(X182/J182,"0")</f>
        <v>0</v>
      </c>
      <c r="BP182" s="82">
        <f>IFERROR(Y182/J182,"0")</f>
        <v>0</v>
      </c>
    </row>
    <row r="183" spans="1:68" x14ac:dyDescent="0.2">
      <c r="A183" s="268"/>
      <c r="B183" s="268"/>
      <c r="C183" s="268"/>
      <c r="D183" s="268"/>
      <c r="E183" s="268"/>
      <c r="F183" s="268"/>
      <c r="G183" s="268"/>
      <c r="H183" s="268"/>
      <c r="I183" s="268"/>
      <c r="J183" s="268"/>
      <c r="K183" s="268"/>
      <c r="L183" s="268"/>
      <c r="M183" s="268"/>
      <c r="N183" s="268"/>
      <c r="O183" s="269"/>
      <c r="P183" s="265" t="s">
        <v>43</v>
      </c>
      <c r="Q183" s="266"/>
      <c r="R183" s="266"/>
      <c r="S183" s="266"/>
      <c r="T183" s="266"/>
      <c r="U183" s="266"/>
      <c r="V183" s="267"/>
      <c r="W183" s="43" t="s">
        <v>42</v>
      </c>
      <c r="X183" s="44">
        <f>IFERROR(SUM(X182:X182),"0")</f>
        <v>0</v>
      </c>
      <c r="Y183" s="44">
        <f>IFERROR(SUM(Y182:Y182),"0")</f>
        <v>0</v>
      </c>
      <c r="Z183" s="44">
        <f>IFERROR(IF(Z182="",0,Z182),"0")</f>
        <v>0</v>
      </c>
      <c r="AA183" s="68"/>
      <c r="AB183" s="68"/>
      <c r="AC183" s="68"/>
    </row>
    <row r="184" spans="1:68" x14ac:dyDescent="0.2">
      <c r="A184" s="268"/>
      <c r="B184" s="268"/>
      <c r="C184" s="268"/>
      <c r="D184" s="268"/>
      <c r="E184" s="268"/>
      <c r="F184" s="268"/>
      <c r="G184" s="268"/>
      <c r="H184" s="268"/>
      <c r="I184" s="268"/>
      <c r="J184" s="268"/>
      <c r="K184" s="268"/>
      <c r="L184" s="268"/>
      <c r="M184" s="268"/>
      <c r="N184" s="268"/>
      <c r="O184" s="269"/>
      <c r="P184" s="265" t="s">
        <v>43</v>
      </c>
      <c r="Q184" s="266"/>
      <c r="R184" s="266"/>
      <c r="S184" s="266"/>
      <c r="T184" s="266"/>
      <c r="U184" s="266"/>
      <c r="V184" s="267"/>
      <c r="W184" s="43" t="s">
        <v>0</v>
      </c>
      <c r="X184" s="44">
        <f>IFERROR(SUMPRODUCT(X182:X182*H182:H182),"0")</f>
        <v>0</v>
      </c>
      <c r="Y184" s="44">
        <f>IFERROR(SUMPRODUCT(Y182:Y182*H182:H182),"0")</f>
        <v>0</v>
      </c>
      <c r="Z184" s="43"/>
      <c r="AA184" s="68"/>
      <c r="AB184" s="68"/>
      <c r="AC184" s="68"/>
    </row>
    <row r="185" spans="1:68" ht="27.75" customHeight="1" x14ac:dyDescent="0.2">
      <c r="A185" s="258" t="s">
        <v>283</v>
      </c>
      <c r="B185" s="258"/>
      <c r="C185" s="258"/>
      <c r="D185" s="258"/>
      <c r="E185" s="258"/>
      <c r="F185" s="258"/>
      <c r="G185" s="258"/>
      <c r="H185" s="258"/>
      <c r="I185" s="258"/>
      <c r="J185" s="258"/>
      <c r="K185" s="258"/>
      <c r="L185" s="258"/>
      <c r="M185" s="258"/>
      <c r="N185" s="258"/>
      <c r="O185" s="258"/>
      <c r="P185" s="258"/>
      <c r="Q185" s="258"/>
      <c r="R185" s="258"/>
      <c r="S185" s="258"/>
      <c r="T185" s="258"/>
      <c r="U185" s="258"/>
      <c r="V185" s="258"/>
      <c r="W185" s="258"/>
      <c r="X185" s="258"/>
      <c r="Y185" s="258"/>
      <c r="Z185" s="258"/>
      <c r="AA185" s="55"/>
      <c r="AB185" s="55"/>
      <c r="AC185" s="55"/>
    </row>
    <row r="186" spans="1:68" ht="16.5" customHeight="1" x14ac:dyDescent="0.25">
      <c r="A186" s="259" t="s">
        <v>284</v>
      </c>
      <c r="B186" s="259"/>
      <c r="C186" s="259"/>
      <c r="D186" s="259"/>
      <c r="E186" s="259"/>
      <c r="F186" s="259"/>
      <c r="G186" s="259"/>
      <c r="H186" s="259"/>
      <c r="I186" s="259"/>
      <c r="J186" s="259"/>
      <c r="K186" s="259"/>
      <c r="L186" s="259"/>
      <c r="M186" s="259"/>
      <c r="N186" s="259"/>
      <c r="O186" s="259"/>
      <c r="P186" s="259"/>
      <c r="Q186" s="259"/>
      <c r="R186" s="259"/>
      <c r="S186" s="259"/>
      <c r="T186" s="259"/>
      <c r="U186" s="259"/>
      <c r="V186" s="259"/>
      <c r="W186" s="259"/>
      <c r="X186" s="259"/>
      <c r="Y186" s="259"/>
      <c r="Z186" s="259"/>
      <c r="AA186" s="66"/>
      <c r="AB186" s="66"/>
      <c r="AC186" s="83"/>
    </row>
    <row r="187" spans="1:68" ht="14.25" customHeight="1" x14ac:dyDescent="0.25">
      <c r="A187" s="260" t="s">
        <v>84</v>
      </c>
      <c r="B187" s="260"/>
      <c r="C187" s="260"/>
      <c r="D187" s="260"/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0"/>
      <c r="S187" s="260"/>
      <c r="T187" s="260"/>
      <c r="U187" s="260"/>
      <c r="V187" s="260"/>
      <c r="W187" s="260"/>
      <c r="X187" s="260"/>
      <c r="Y187" s="260"/>
      <c r="Z187" s="260"/>
      <c r="AA187" s="67"/>
      <c r="AB187" s="67"/>
      <c r="AC187" s="84"/>
    </row>
    <row r="188" spans="1:68" ht="16.5" customHeight="1" x14ac:dyDescent="0.25">
      <c r="A188" s="64" t="s">
        <v>285</v>
      </c>
      <c r="B188" s="64" t="s">
        <v>286</v>
      </c>
      <c r="C188" s="37">
        <v>4301070948</v>
      </c>
      <c r="D188" s="261">
        <v>4607111037022</v>
      </c>
      <c r="E188" s="261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88</v>
      </c>
      <c r="L188" s="38" t="s">
        <v>89</v>
      </c>
      <c r="M188" s="39" t="s">
        <v>87</v>
      </c>
      <c r="N188" s="39"/>
      <c r="O188" s="38">
        <v>180</v>
      </c>
      <c r="P188" s="35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263"/>
      <c r="R188" s="263"/>
      <c r="S188" s="263"/>
      <c r="T188" s="264"/>
      <c r="U188" s="40" t="s">
        <v>49</v>
      </c>
      <c r="V188" s="40" t="s">
        <v>49</v>
      </c>
      <c r="W188" s="41" t="s">
        <v>42</v>
      </c>
      <c r="X188" s="59">
        <v>0</v>
      </c>
      <c r="Y188" s="56">
        <f>IFERROR(IF(X188="","",X188),"")</f>
        <v>0</v>
      </c>
      <c r="Z188" s="42">
        <f>IFERROR(IF(X188="","",X188*0.0155),"")</f>
        <v>0</v>
      </c>
      <c r="AA188" s="69" t="s">
        <v>49</v>
      </c>
      <c r="AB188" s="70" t="s">
        <v>49</v>
      </c>
      <c r="AC188" s="85"/>
      <c r="AG188" s="82"/>
      <c r="AJ188" s="87" t="s">
        <v>90</v>
      </c>
      <c r="AK188" s="87">
        <v>1</v>
      </c>
      <c r="BB188" s="159" t="s">
        <v>73</v>
      </c>
      <c r="BM188" s="82">
        <f>IFERROR(X188*I188,"0")</f>
        <v>0</v>
      </c>
      <c r="BN188" s="82">
        <f>IFERROR(Y188*I188,"0")</f>
        <v>0</v>
      </c>
      <c r="BO188" s="82">
        <f>IFERROR(X188/J188,"0")</f>
        <v>0</v>
      </c>
      <c r="BP188" s="82">
        <f>IFERROR(Y188/J188,"0")</f>
        <v>0</v>
      </c>
    </row>
    <row r="189" spans="1:68" ht="27" customHeight="1" x14ac:dyDescent="0.25">
      <c r="A189" s="64" t="s">
        <v>287</v>
      </c>
      <c r="B189" s="64" t="s">
        <v>288</v>
      </c>
      <c r="C189" s="37">
        <v>4301070990</v>
      </c>
      <c r="D189" s="261">
        <v>4607111038494</v>
      </c>
      <c r="E189" s="261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88</v>
      </c>
      <c r="L189" s="38" t="s">
        <v>89</v>
      </c>
      <c r="M189" s="39" t="s">
        <v>87</v>
      </c>
      <c r="N189" s="39"/>
      <c r="O189" s="38">
        <v>180</v>
      </c>
      <c r="P189" s="3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263"/>
      <c r="R189" s="263"/>
      <c r="S189" s="263"/>
      <c r="T189" s="264"/>
      <c r="U189" s="40" t="s">
        <v>49</v>
      </c>
      <c r="V189" s="40" t="s">
        <v>49</v>
      </c>
      <c r="W189" s="41" t="s">
        <v>42</v>
      </c>
      <c r="X189" s="59">
        <v>0</v>
      </c>
      <c r="Y189" s="56">
        <f>IFERROR(IF(X189="","",X189),"")</f>
        <v>0</v>
      </c>
      <c r="Z189" s="42">
        <f>IFERROR(IF(X189="","",X189*0.0155),"")</f>
        <v>0</v>
      </c>
      <c r="AA189" s="69" t="s">
        <v>49</v>
      </c>
      <c r="AB189" s="70" t="s">
        <v>49</v>
      </c>
      <c r="AC189" s="85"/>
      <c r="AG189" s="82"/>
      <c r="AJ189" s="87" t="s">
        <v>90</v>
      </c>
      <c r="AK189" s="87">
        <v>1</v>
      </c>
      <c r="BB189" s="160" t="s">
        <v>73</v>
      </c>
      <c r="BM189" s="82">
        <f>IFERROR(X189*I189,"0")</f>
        <v>0</v>
      </c>
      <c r="BN189" s="82">
        <f>IFERROR(Y189*I189,"0")</f>
        <v>0</v>
      </c>
      <c r="BO189" s="82">
        <f>IFERROR(X189/J189,"0")</f>
        <v>0</v>
      </c>
      <c r="BP189" s="82">
        <f>IFERROR(Y189/J189,"0")</f>
        <v>0</v>
      </c>
    </row>
    <row r="190" spans="1:68" ht="27" customHeight="1" x14ac:dyDescent="0.25">
      <c r="A190" s="64" t="s">
        <v>289</v>
      </c>
      <c r="B190" s="64" t="s">
        <v>290</v>
      </c>
      <c r="C190" s="37">
        <v>4301070966</v>
      </c>
      <c r="D190" s="261">
        <v>4607111038135</v>
      </c>
      <c r="E190" s="261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88</v>
      </c>
      <c r="L190" s="38" t="s">
        <v>89</v>
      </c>
      <c r="M190" s="39" t="s">
        <v>87</v>
      </c>
      <c r="N190" s="39"/>
      <c r="O190" s="38">
        <v>180</v>
      </c>
      <c r="P190" s="35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263"/>
      <c r="R190" s="263"/>
      <c r="S190" s="263"/>
      <c r="T190" s="264"/>
      <c r="U190" s="40" t="s">
        <v>49</v>
      </c>
      <c r="V190" s="40" t="s">
        <v>49</v>
      </c>
      <c r="W190" s="41" t="s">
        <v>42</v>
      </c>
      <c r="X190" s="59">
        <v>0</v>
      </c>
      <c r="Y190" s="56">
        <f>IFERROR(IF(X190="","",X190),"")</f>
        <v>0</v>
      </c>
      <c r="Z190" s="42">
        <f>IFERROR(IF(X190="","",X190*0.0155),"")</f>
        <v>0</v>
      </c>
      <c r="AA190" s="69" t="s">
        <v>49</v>
      </c>
      <c r="AB190" s="70" t="s">
        <v>49</v>
      </c>
      <c r="AC190" s="85"/>
      <c r="AG190" s="82"/>
      <c r="AJ190" s="87" t="s">
        <v>90</v>
      </c>
      <c r="AK190" s="87">
        <v>1</v>
      </c>
      <c r="BB190" s="161" t="s">
        <v>73</v>
      </c>
      <c r="BM190" s="82">
        <f>IFERROR(X190*I190,"0")</f>
        <v>0</v>
      </c>
      <c r="BN190" s="82">
        <f>IFERROR(Y190*I190,"0")</f>
        <v>0</v>
      </c>
      <c r="BO190" s="82">
        <f>IFERROR(X190/J190,"0")</f>
        <v>0</v>
      </c>
      <c r="BP190" s="82">
        <f>IFERROR(Y190/J190,"0")</f>
        <v>0</v>
      </c>
    </row>
    <row r="191" spans="1:68" x14ac:dyDescent="0.2">
      <c r="A191" s="268"/>
      <c r="B191" s="268"/>
      <c r="C191" s="268"/>
      <c r="D191" s="268"/>
      <c r="E191" s="268"/>
      <c r="F191" s="268"/>
      <c r="G191" s="268"/>
      <c r="H191" s="268"/>
      <c r="I191" s="268"/>
      <c r="J191" s="268"/>
      <c r="K191" s="268"/>
      <c r="L191" s="268"/>
      <c r="M191" s="268"/>
      <c r="N191" s="268"/>
      <c r="O191" s="269"/>
      <c r="P191" s="265" t="s">
        <v>43</v>
      </c>
      <c r="Q191" s="266"/>
      <c r="R191" s="266"/>
      <c r="S191" s="266"/>
      <c r="T191" s="266"/>
      <c r="U191" s="266"/>
      <c r="V191" s="267"/>
      <c r="W191" s="43" t="s">
        <v>42</v>
      </c>
      <c r="X191" s="44">
        <f>IFERROR(SUM(X188:X190),"0")</f>
        <v>0</v>
      </c>
      <c r="Y191" s="44">
        <f>IFERROR(SUM(Y188:Y190),"0")</f>
        <v>0</v>
      </c>
      <c r="Z191" s="44">
        <f>IFERROR(IF(Z188="",0,Z188),"0")+IFERROR(IF(Z189="",0,Z189),"0")+IFERROR(IF(Z190="",0,Z190),"0")</f>
        <v>0</v>
      </c>
      <c r="AA191" s="68"/>
      <c r="AB191" s="68"/>
      <c r="AC191" s="68"/>
    </row>
    <row r="192" spans="1:68" x14ac:dyDescent="0.2">
      <c r="A192" s="268"/>
      <c r="B192" s="268"/>
      <c r="C192" s="268"/>
      <c r="D192" s="268"/>
      <c r="E192" s="268"/>
      <c r="F192" s="268"/>
      <c r="G192" s="268"/>
      <c r="H192" s="268"/>
      <c r="I192" s="268"/>
      <c r="J192" s="268"/>
      <c r="K192" s="268"/>
      <c r="L192" s="268"/>
      <c r="M192" s="268"/>
      <c r="N192" s="268"/>
      <c r="O192" s="269"/>
      <c r="P192" s="265" t="s">
        <v>43</v>
      </c>
      <c r="Q192" s="266"/>
      <c r="R192" s="266"/>
      <c r="S192" s="266"/>
      <c r="T192" s="266"/>
      <c r="U192" s="266"/>
      <c r="V192" s="267"/>
      <c r="W192" s="43" t="s">
        <v>0</v>
      </c>
      <c r="X192" s="44">
        <f>IFERROR(SUMPRODUCT(X188:X190*H188:H190),"0")</f>
        <v>0</v>
      </c>
      <c r="Y192" s="44">
        <f>IFERROR(SUMPRODUCT(Y188:Y190*H188:H190),"0")</f>
        <v>0</v>
      </c>
      <c r="Z192" s="43"/>
      <c r="AA192" s="68"/>
      <c r="AB192" s="68"/>
      <c r="AC192" s="68"/>
    </row>
    <row r="193" spans="1:68" ht="16.5" customHeight="1" x14ac:dyDescent="0.25">
      <c r="A193" s="259" t="s">
        <v>291</v>
      </c>
      <c r="B193" s="259"/>
      <c r="C193" s="259"/>
      <c r="D193" s="259"/>
      <c r="E193" s="259"/>
      <c r="F193" s="259"/>
      <c r="G193" s="259"/>
      <c r="H193" s="259"/>
      <c r="I193" s="259"/>
      <c r="J193" s="259"/>
      <c r="K193" s="259"/>
      <c r="L193" s="259"/>
      <c r="M193" s="259"/>
      <c r="N193" s="259"/>
      <c r="O193" s="259"/>
      <c r="P193" s="259"/>
      <c r="Q193" s="259"/>
      <c r="R193" s="259"/>
      <c r="S193" s="259"/>
      <c r="T193" s="259"/>
      <c r="U193" s="259"/>
      <c r="V193" s="259"/>
      <c r="W193" s="259"/>
      <c r="X193" s="259"/>
      <c r="Y193" s="259"/>
      <c r="Z193" s="259"/>
      <c r="AA193" s="66"/>
      <c r="AB193" s="66"/>
      <c r="AC193" s="83"/>
    </row>
    <row r="194" spans="1:68" ht="14.25" customHeight="1" x14ac:dyDescent="0.25">
      <c r="A194" s="260" t="s">
        <v>84</v>
      </c>
      <c r="B194" s="260"/>
      <c r="C194" s="260"/>
      <c r="D194" s="260"/>
      <c r="E194" s="260"/>
      <c r="F194" s="260"/>
      <c r="G194" s="260"/>
      <c r="H194" s="260"/>
      <c r="I194" s="260"/>
      <c r="J194" s="260"/>
      <c r="K194" s="260"/>
      <c r="L194" s="260"/>
      <c r="M194" s="260"/>
      <c r="N194" s="260"/>
      <c r="O194" s="260"/>
      <c r="P194" s="260"/>
      <c r="Q194" s="260"/>
      <c r="R194" s="260"/>
      <c r="S194" s="260"/>
      <c r="T194" s="260"/>
      <c r="U194" s="260"/>
      <c r="V194" s="260"/>
      <c r="W194" s="260"/>
      <c r="X194" s="260"/>
      <c r="Y194" s="260"/>
      <c r="Z194" s="260"/>
      <c r="AA194" s="67"/>
      <c r="AB194" s="67"/>
      <c r="AC194" s="84"/>
    </row>
    <row r="195" spans="1:68" ht="27" customHeight="1" x14ac:dyDescent="0.25">
      <c r="A195" s="64" t="s">
        <v>292</v>
      </c>
      <c r="B195" s="64" t="s">
        <v>293</v>
      </c>
      <c r="C195" s="37">
        <v>4301070996</v>
      </c>
      <c r="D195" s="261">
        <v>4607111038654</v>
      </c>
      <c r="E195" s="261"/>
      <c r="F195" s="63">
        <v>0.4</v>
      </c>
      <c r="G195" s="38">
        <v>16</v>
      </c>
      <c r="H195" s="63">
        <v>6.4</v>
      </c>
      <c r="I195" s="63">
        <v>6.63</v>
      </c>
      <c r="J195" s="38">
        <v>84</v>
      </c>
      <c r="K195" s="38" t="s">
        <v>88</v>
      </c>
      <c r="L195" s="38" t="s">
        <v>89</v>
      </c>
      <c r="M195" s="39" t="s">
        <v>87</v>
      </c>
      <c r="N195" s="39"/>
      <c r="O195" s="38">
        <v>180</v>
      </c>
      <c r="P195" s="3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63"/>
      <c r="R195" s="263"/>
      <c r="S195" s="263"/>
      <c r="T195" s="264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ref="Y195:Y200" si="18">IFERROR(IF(X195="","",X195),"")</f>
        <v>0</v>
      </c>
      <c r="Z195" s="42">
        <f t="shared" ref="Z195:Z200" si="19">IFERROR(IF(X195="","",X195*0.0155),"")</f>
        <v>0</v>
      </c>
      <c r="AA195" s="69" t="s">
        <v>49</v>
      </c>
      <c r="AB195" s="70" t="s">
        <v>49</v>
      </c>
      <c r="AC195" s="85"/>
      <c r="AG195" s="82"/>
      <c r="AJ195" s="87" t="s">
        <v>90</v>
      </c>
      <c r="AK195" s="87">
        <v>1</v>
      </c>
      <c r="BB195" s="162" t="s">
        <v>73</v>
      </c>
      <c r="BM195" s="82">
        <f t="shared" ref="BM195:BM200" si="20">IFERROR(X195*I195,"0")</f>
        <v>0</v>
      </c>
      <c r="BN195" s="82">
        <f t="shared" ref="BN195:BN200" si="21">IFERROR(Y195*I195,"0")</f>
        <v>0</v>
      </c>
      <c r="BO195" s="82">
        <f t="shared" ref="BO195:BO200" si="22">IFERROR(X195/J195,"0")</f>
        <v>0</v>
      </c>
      <c r="BP195" s="82">
        <f t="shared" ref="BP195:BP200" si="23">IFERROR(Y195/J195,"0")</f>
        <v>0</v>
      </c>
    </row>
    <row r="196" spans="1:68" ht="27" customHeight="1" x14ac:dyDescent="0.25">
      <c r="A196" s="64" t="s">
        <v>294</v>
      </c>
      <c r="B196" s="64" t="s">
        <v>295</v>
      </c>
      <c r="C196" s="37">
        <v>4301070997</v>
      </c>
      <c r="D196" s="261">
        <v>4607111038586</v>
      </c>
      <c r="E196" s="261"/>
      <c r="F196" s="63">
        <v>0.7</v>
      </c>
      <c r="G196" s="38">
        <v>8</v>
      </c>
      <c r="H196" s="63">
        <v>5.6</v>
      </c>
      <c r="I196" s="63">
        <v>5.83</v>
      </c>
      <c r="J196" s="38">
        <v>84</v>
      </c>
      <c r="K196" s="38" t="s">
        <v>88</v>
      </c>
      <c r="L196" s="38" t="s">
        <v>89</v>
      </c>
      <c r="M196" s="39" t="s">
        <v>87</v>
      </c>
      <c r="N196" s="39"/>
      <c r="O196" s="38">
        <v>180</v>
      </c>
      <c r="P196" s="3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63"/>
      <c r="R196" s="263"/>
      <c r="S196" s="263"/>
      <c r="T196" s="264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90</v>
      </c>
      <c r="AK196" s="87">
        <v>1</v>
      </c>
      <c r="BB196" s="163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ht="27" customHeight="1" x14ac:dyDescent="0.25">
      <c r="A197" s="64" t="s">
        <v>296</v>
      </c>
      <c r="B197" s="64" t="s">
        <v>297</v>
      </c>
      <c r="C197" s="37">
        <v>4301070962</v>
      </c>
      <c r="D197" s="261">
        <v>4607111038609</v>
      </c>
      <c r="E197" s="261"/>
      <c r="F197" s="63">
        <v>0.4</v>
      </c>
      <c r="G197" s="38">
        <v>16</v>
      </c>
      <c r="H197" s="63">
        <v>6.4</v>
      </c>
      <c r="I197" s="63">
        <v>6.71</v>
      </c>
      <c r="J197" s="38">
        <v>84</v>
      </c>
      <c r="K197" s="38" t="s">
        <v>88</v>
      </c>
      <c r="L197" s="38" t="s">
        <v>89</v>
      </c>
      <c r="M197" s="39" t="s">
        <v>87</v>
      </c>
      <c r="N197" s="39"/>
      <c r="O197" s="38">
        <v>180</v>
      </c>
      <c r="P197" s="3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63"/>
      <c r="R197" s="263"/>
      <c r="S197" s="263"/>
      <c r="T197" s="264"/>
      <c r="U197" s="40" t="s">
        <v>49</v>
      </c>
      <c r="V197" s="40" t="s">
        <v>49</v>
      </c>
      <c r="W197" s="41" t="s">
        <v>42</v>
      </c>
      <c r="X197" s="59">
        <v>0</v>
      </c>
      <c r="Y197" s="56">
        <f t="shared" si="18"/>
        <v>0</v>
      </c>
      <c r="Z197" s="42">
        <f t="shared" si="19"/>
        <v>0</v>
      </c>
      <c r="AA197" s="69" t="s">
        <v>49</v>
      </c>
      <c r="AB197" s="70" t="s">
        <v>49</v>
      </c>
      <c r="AC197" s="85"/>
      <c r="AG197" s="82"/>
      <c r="AJ197" s="87" t="s">
        <v>90</v>
      </c>
      <c r="AK197" s="87">
        <v>1</v>
      </c>
      <c r="BB197" s="164" t="s">
        <v>73</v>
      </c>
      <c r="BM197" s="82">
        <f t="shared" si="20"/>
        <v>0</v>
      </c>
      <c r="BN197" s="82">
        <f t="shared" si="21"/>
        <v>0</v>
      </c>
      <c r="BO197" s="82">
        <f t="shared" si="22"/>
        <v>0</v>
      </c>
      <c r="BP197" s="82">
        <f t="shared" si="23"/>
        <v>0</v>
      </c>
    </row>
    <row r="198" spans="1:68" ht="27" customHeight="1" x14ac:dyDescent="0.25">
      <c r="A198" s="64" t="s">
        <v>298</v>
      </c>
      <c r="B198" s="64" t="s">
        <v>299</v>
      </c>
      <c r="C198" s="37">
        <v>4301070963</v>
      </c>
      <c r="D198" s="261">
        <v>4607111038630</v>
      </c>
      <c r="E198" s="261"/>
      <c r="F198" s="63">
        <v>0.7</v>
      </c>
      <c r="G198" s="38">
        <v>8</v>
      </c>
      <c r="H198" s="63">
        <v>5.6</v>
      </c>
      <c r="I198" s="63">
        <v>5.87</v>
      </c>
      <c r="J198" s="38">
        <v>84</v>
      </c>
      <c r="K198" s="38" t="s">
        <v>88</v>
      </c>
      <c r="L198" s="38" t="s">
        <v>89</v>
      </c>
      <c r="M198" s="39" t="s">
        <v>87</v>
      </c>
      <c r="N198" s="39"/>
      <c r="O198" s="38">
        <v>180</v>
      </c>
      <c r="P198" s="35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263"/>
      <c r="R198" s="263"/>
      <c r="S198" s="263"/>
      <c r="T198" s="264"/>
      <c r="U198" s="40" t="s">
        <v>49</v>
      </c>
      <c r="V198" s="40" t="s">
        <v>49</v>
      </c>
      <c r="W198" s="41" t="s">
        <v>42</v>
      </c>
      <c r="X198" s="59">
        <v>0</v>
      </c>
      <c r="Y198" s="56">
        <f t="shared" si="18"/>
        <v>0</v>
      </c>
      <c r="Z198" s="42">
        <f t="shared" si="19"/>
        <v>0</v>
      </c>
      <c r="AA198" s="69" t="s">
        <v>49</v>
      </c>
      <c r="AB198" s="70" t="s">
        <v>49</v>
      </c>
      <c r="AC198" s="85"/>
      <c r="AG198" s="82"/>
      <c r="AJ198" s="87" t="s">
        <v>90</v>
      </c>
      <c r="AK198" s="87">
        <v>1</v>
      </c>
      <c r="BB198" s="165" t="s">
        <v>73</v>
      </c>
      <c r="BM198" s="82">
        <f t="shared" si="20"/>
        <v>0</v>
      </c>
      <c r="BN198" s="82">
        <f t="shared" si="21"/>
        <v>0</v>
      </c>
      <c r="BO198" s="82">
        <f t="shared" si="22"/>
        <v>0</v>
      </c>
      <c r="BP198" s="82">
        <f t="shared" si="23"/>
        <v>0</v>
      </c>
    </row>
    <row r="199" spans="1:68" ht="27" customHeight="1" x14ac:dyDescent="0.25">
      <c r="A199" s="64" t="s">
        <v>300</v>
      </c>
      <c r="B199" s="64" t="s">
        <v>301</v>
      </c>
      <c r="C199" s="37">
        <v>4301070959</v>
      </c>
      <c r="D199" s="261">
        <v>4607111038616</v>
      </c>
      <c r="E199" s="261"/>
      <c r="F199" s="63">
        <v>0.4</v>
      </c>
      <c r="G199" s="38">
        <v>16</v>
      </c>
      <c r="H199" s="63">
        <v>6.4</v>
      </c>
      <c r="I199" s="63">
        <v>6.71</v>
      </c>
      <c r="J199" s="38">
        <v>84</v>
      </c>
      <c r="K199" s="38" t="s">
        <v>88</v>
      </c>
      <c r="L199" s="38" t="s">
        <v>89</v>
      </c>
      <c r="M199" s="39" t="s">
        <v>87</v>
      </c>
      <c r="N199" s="39"/>
      <c r="O199" s="38">
        <v>180</v>
      </c>
      <c r="P199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63"/>
      <c r="R199" s="263"/>
      <c r="S199" s="263"/>
      <c r="T199" s="264"/>
      <c r="U199" s="40" t="s">
        <v>49</v>
      </c>
      <c r="V199" s="40" t="s">
        <v>49</v>
      </c>
      <c r="W199" s="41" t="s">
        <v>42</v>
      </c>
      <c r="X199" s="59">
        <v>0</v>
      </c>
      <c r="Y199" s="56">
        <f t="shared" si="18"/>
        <v>0</v>
      </c>
      <c r="Z199" s="42">
        <f t="shared" si="19"/>
        <v>0</v>
      </c>
      <c r="AA199" s="69" t="s">
        <v>49</v>
      </c>
      <c r="AB199" s="70" t="s">
        <v>49</v>
      </c>
      <c r="AC199" s="85"/>
      <c r="AG199" s="82"/>
      <c r="AJ199" s="87" t="s">
        <v>90</v>
      </c>
      <c r="AK199" s="87">
        <v>1</v>
      </c>
      <c r="BB199" s="166" t="s">
        <v>73</v>
      </c>
      <c r="BM199" s="82">
        <f t="shared" si="20"/>
        <v>0</v>
      </c>
      <c r="BN199" s="82">
        <f t="shared" si="21"/>
        <v>0</v>
      </c>
      <c r="BO199" s="82">
        <f t="shared" si="22"/>
        <v>0</v>
      </c>
      <c r="BP199" s="82">
        <f t="shared" si="23"/>
        <v>0</v>
      </c>
    </row>
    <row r="200" spans="1:68" ht="27" customHeight="1" x14ac:dyDescent="0.25">
      <c r="A200" s="64" t="s">
        <v>302</v>
      </c>
      <c r="B200" s="64" t="s">
        <v>303</v>
      </c>
      <c r="C200" s="37">
        <v>4301070960</v>
      </c>
      <c r="D200" s="261">
        <v>4607111038623</v>
      </c>
      <c r="E200" s="261"/>
      <c r="F200" s="63">
        <v>0.7</v>
      </c>
      <c r="G200" s="38">
        <v>8</v>
      </c>
      <c r="H200" s="63">
        <v>5.6</v>
      </c>
      <c r="I200" s="63">
        <v>5.87</v>
      </c>
      <c r="J200" s="38">
        <v>84</v>
      </c>
      <c r="K200" s="38" t="s">
        <v>88</v>
      </c>
      <c r="L200" s="38" t="s">
        <v>89</v>
      </c>
      <c r="M200" s="39" t="s">
        <v>87</v>
      </c>
      <c r="N200" s="39"/>
      <c r="O200" s="38">
        <v>180</v>
      </c>
      <c r="P200" s="3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63"/>
      <c r="R200" s="263"/>
      <c r="S200" s="263"/>
      <c r="T200" s="264"/>
      <c r="U200" s="40" t="s">
        <v>49</v>
      </c>
      <c r="V200" s="40" t="s">
        <v>49</v>
      </c>
      <c r="W200" s="41" t="s">
        <v>42</v>
      </c>
      <c r="X200" s="59">
        <v>0</v>
      </c>
      <c r="Y200" s="56">
        <f t="shared" si="18"/>
        <v>0</v>
      </c>
      <c r="Z200" s="42">
        <f t="shared" si="19"/>
        <v>0</v>
      </c>
      <c r="AA200" s="69" t="s">
        <v>49</v>
      </c>
      <c r="AB200" s="70" t="s">
        <v>49</v>
      </c>
      <c r="AC200" s="85"/>
      <c r="AG200" s="82"/>
      <c r="AJ200" s="87" t="s">
        <v>90</v>
      </c>
      <c r="AK200" s="87">
        <v>1</v>
      </c>
      <c r="BB200" s="167" t="s">
        <v>73</v>
      </c>
      <c r="BM200" s="82">
        <f t="shared" si="20"/>
        <v>0</v>
      </c>
      <c r="BN200" s="82">
        <f t="shared" si="21"/>
        <v>0</v>
      </c>
      <c r="BO200" s="82">
        <f t="shared" si="22"/>
        <v>0</v>
      </c>
      <c r="BP200" s="82">
        <f t="shared" si="23"/>
        <v>0</v>
      </c>
    </row>
    <row r="201" spans="1:68" x14ac:dyDescent="0.2">
      <c r="A201" s="268"/>
      <c r="B201" s="268"/>
      <c r="C201" s="268"/>
      <c r="D201" s="268"/>
      <c r="E201" s="268"/>
      <c r="F201" s="268"/>
      <c r="G201" s="268"/>
      <c r="H201" s="268"/>
      <c r="I201" s="268"/>
      <c r="J201" s="268"/>
      <c r="K201" s="268"/>
      <c r="L201" s="268"/>
      <c r="M201" s="268"/>
      <c r="N201" s="268"/>
      <c r="O201" s="269"/>
      <c r="P201" s="265" t="s">
        <v>43</v>
      </c>
      <c r="Q201" s="266"/>
      <c r="R201" s="266"/>
      <c r="S201" s="266"/>
      <c r="T201" s="266"/>
      <c r="U201" s="266"/>
      <c r="V201" s="267"/>
      <c r="W201" s="43" t="s">
        <v>42</v>
      </c>
      <c r="X201" s="44">
        <f>IFERROR(SUM(X195:X200),"0")</f>
        <v>0</v>
      </c>
      <c r="Y201" s="44">
        <f>IFERROR(SUM(Y195:Y200),"0")</f>
        <v>0</v>
      </c>
      <c r="Z201" s="44">
        <f>IFERROR(IF(Z195="",0,Z195),"0")+IFERROR(IF(Z196="",0,Z196),"0")+IFERROR(IF(Z197="",0,Z197),"0")+IFERROR(IF(Z198="",0,Z198),"0")+IFERROR(IF(Z199="",0,Z199),"0")+IFERROR(IF(Z200="",0,Z200),"0")</f>
        <v>0</v>
      </c>
      <c r="AA201" s="68"/>
      <c r="AB201" s="68"/>
      <c r="AC201" s="68"/>
    </row>
    <row r="202" spans="1:68" x14ac:dyDescent="0.2">
      <c r="A202" s="268"/>
      <c r="B202" s="268"/>
      <c r="C202" s="268"/>
      <c r="D202" s="268"/>
      <c r="E202" s="268"/>
      <c r="F202" s="268"/>
      <c r="G202" s="268"/>
      <c r="H202" s="268"/>
      <c r="I202" s="268"/>
      <c r="J202" s="268"/>
      <c r="K202" s="268"/>
      <c r="L202" s="268"/>
      <c r="M202" s="268"/>
      <c r="N202" s="268"/>
      <c r="O202" s="269"/>
      <c r="P202" s="265" t="s">
        <v>43</v>
      </c>
      <c r="Q202" s="266"/>
      <c r="R202" s="266"/>
      <c r="S202" s="266"/>
      <c r="T202" s="266"/>
      <c r="U202" s="266"/>
      <c r="V202" s="267"/>
      <c r="W202" s="43" t="s">
        <v>0</v>
      </c>
      <c r="X202" s="44">
        <f>IFERROR(SUMPRODUCT(X195:X200*H195:H200),"0")</f>
        <v>0</v>
      </c>
      <c r="Y202" s="44">
        <f>IFERROR(SUMPRODUCT(Y195:Y200*H195:H200),"0")</f>
        <v>0</v>
      </c>
      <c r="Z202" s="43"/>
      <c r="AA202" s="68"/>
      <c r="AB202" s="68"/>
      <c r="AC202" s="68"/>
    </row>
    <row r="203" spans="1:68" ht="16.5" customHeight="1" x14ac:dyDescent="0.25">
      <c r="A203" s="259" t="s">
        <v>304</v>
      </c>
      <c r="B203" s="259"/>
      <c r="C203" s="259"/>
      <c r="D203" s="259"/>
      <c r="E203" s="259"/>
      <c r="F203" s="259"/>
      <c r="G203" s="259"/>
      <c r="H203" s="259"/>
      <c r="I203" s="259"/>
      <c r="J203" s="259"/>
      <c r="K203" s="259"/>
      <c r="L203" s="259"/>
      <c r="M203" s="259"/>
      <c r="N203" s="259"/>
      <c r="O203" s="259"/>
      <c r="P203" s="259"/>
      <c r="Q203" s="259"/>
      <c r="R203" s="259"/>
      <c r="S203" s="259"/>
      <c r="T203" s="259"/>
      <c r="U203" s="259"/>
      <c r="V203" s="259"/>
      <c r="W203" s="259"/>
      <c r="X203" s="259"/>
      <c r="Y203" s="259"/>
      <c r="Z203" s="259"/>
      <c r="AA203" s="66"/>
      <c r="AB203" s="66"/>
      <c r="AC203" s="83"/>
    </row>
    <row r="204" spans="1:68" ht="14.25" customHeight="1" x14ac:dyDescent="0.25">
      <c r="A204" s="260" t="s">
        <v>84</v>
      </c>
      <c r="B204" s="260"/>
      <c r="C204" s="260"/>
      <c r="D204" s="260"/>
      <c r="E204" s="260"/>
      <c r="F204" s="260"/>
      <c r="G204" s="260"/>
      <c r="H204" s="260"/>
      <c r="I204" s="260"/>
      <c r="J204" s="260"/>
      <c r="K204" s="260"/>
      <c r="L204" s="260"/>
      <c r="M204" s="260"/>
      <c r="N204" s="260"/>
      <c r="O204" s="260"/>
      <c r="P204" s="260"/>
      <c r="Q204" s="260"/>
      <c r="R204" s="260"/>
      <c r="S204" s="260"/>
      <c r="T204" s="260"/>
      <c r="U204" s="260"/>
      <c r="V204" s="260"/>
      <c r="W204" s="260"/>
      <c r="X204" s="260"/>
      <c r="Y204" s="260"/>
      <c r="Z204" s="260"/>
      <c r="AA204" s="67"/>
      <c r="AB204" s="67"/>
      <c r="AC204" s="84"/>
    </row>
    <row r="205" spans="1:68" ht="27" customHeight="1" x14ac:dyDescent="0.25">
      <c r="A205" s="64" t="s">
        <v>305</v>
      </c>
      <c r="B205" s="64" t="s">
        <v>306</v>
      </c>
      <c r="C205" s="37">
        <v>4301070915</v>
      </c>
      <c r="D205" s="261">
        <v>4607111035882</v>
      </c>
      <c r="E205" s="261"/>
      <c r="F205" s="63">
        <v>0.43</v>
      </c>
      <c r="G205" s="38">
        <v>16</v>
      </c>
      <c r="H205" s="63">
        <v>6.88</v>
      </c>
      <c r="I205" s="63">
        <v>7.19</v>
      </c>
      <c r="J205" s="38">
        <v>84</v>
      </c>
      <c r="K205" s="38" t="s">
        <v>88</v>
      </c>
      <c r="L205" s="38" t="s">
        <v>89</v>
      </c>
      <c r="M205" s="39" t="s">
        <v>87</v>
      </c>
      <c r="N205" s="39"/>
      <c r="O205" s="38">
        <v>180</v>
      </c>
      <c r="P205" s="3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263"/>
      <c r="R205" s="263"/>
      <c r="S205" s="263"/>
      <c r="T205" s="264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 t="s">
        <v>90</v>
      </c>
      <c r="AK205" s="87">
        <v>1</v>
      </c>
      <c r="BB205" s="168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ht="27" customHeight="1" x14ac:dyDescent="0.25">
      <c r="A206" s="64" t="s">
        <v>307</v>
      </c>
      <c r="B206" s="64" t="s">
        <v>308</v>
      </c>
      <c r="C206" s="37">
        <v>4301070921</v>
      </c>
      <c r="D206" s="261">
        <v>4607111035905</v>
      </c>
      <c r="E206" s="261"/>
      <c r="F206" s="63">
        <v>0.9</v>
      </c>
      <c r="G206" s="38">
        <v>8</v>
      </c>
      <c r="H206" s="63">
        <v>7.2</v>
      </c>
      <c r="I206" s="63">
        <v>7.47</v>
      </c>
      <c r="J206" s="38">
        <v>84</v>
      </c>
      <c r="K206" s="38" t="s">
        <v>88</v>
      </c>
      <c r="L206" s="38" t="s">
        <v>89</v>
      </c>
      <c r="M206" s="39" t="s">
        <v>87</v>
      </c>
      <c r="N206" s="39"/>
      <c r="O206" s="38">
        <v>180</v>
      </c>
      <c r="P206" s="36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263"/>
      <c r="R206" s="263"/>
      <c r="S206" s="263"/>
      <c r="T206" s="264"/>
      <c r="U206" s="40" t="s">
        <v>49</v>
      </c>
      <c r="V206" s="40" t="s">
        <v>49</v>
      </c>
      <c r="W206" s="41" t="s">
        <v>42</v>
      </c>
      <c r="X206" s="59">
        <v>0</v>
      </c>
      <c r="Y206" s="56">
        <f>IFERROR(IF(X206="","",X206),"")</f>
        <v>0</v>
      </c>
      <c r="Z206" s="42">
        <f>IFERROR(IF(X206="","",X206*0.0155),"")</f>
        <v>0</v>
      </c>
      <c r="AA206" s="69" t="s">
        <v>49</v>
      </c>
      <c r="AB206" s="70" t="s">
        <v>49</v>
      </c>
      <c r="AC206" s="85"/>
      <c r="AG206" s="82"/>
      <c r="AJ206" s="87" t="s">
        <v>90</v>
      </c>
      <c r="AK206" s="87">
        <v>1</v>
      </c>
      <c r="BB206" s="169" t="s">
        <v>73</v>
      </c>
      <c r="BM206" s="82">
        <f>IFERROR(X206*I206,"0")</f>
        <v>0</v>
      </c>
      <c r="BN206" s="82">
        <f>IFERROR(Y206*I206,"0")</f>
        <v>0</v>
      </c>
      <c r="BO206" s="82">
        <f>IFERROR(X206/J206,"0")</f>
        <v>0</v>
      </c>
      <c r="BP206" s="82">
        <f>IFERROR(Y206/J206,"0")</f>
        <v>0</v>
      </c>
    </row>
    <row r="207" spans="1:68" ht="27" customHeight="1" x14ac:dyDescent="0.25">
      <c r="A207" s="64" t="s">
        <v>309</v>
      </c>
      <c r="B207" s="64" t="s">
        <v>310</v>
      </c>
      <c r="C207" s="37">
        <v>4301070917</v>
      </c>
      <c r="D207" s="261">
        <v>4607111035912</v>
      </c>
      <c r="E207" s="261"/>
      <c r="F207" s="63">
        <v>0.43</v>
      </c>
      <c r="G207" s="38">
        <v>16</v>
      </c>
      <c r="H207" s="63">
        <v>6.88</v>
      </c>
      <c r="I207" s="63">
        <v>7.19</v>
      </c>
      <c r="J207" s="38">
        <v>84</v>
      </c>
      <c r="K207" s="38" t="s">
        <v>88</v>
      </c>
      <c r="L207" s="38" t="s">
        <v>89</v>
      </c>
      <c r="M207" s="39" t="s">
        <v>87</v>
      </c>
      <c r="N207" s="39"/>
      <c r="O207" s="38">
        <v>180</v>
      </c>
      <c r="P207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263"/>
      <c r="R207" s="263"/>
      <c r="S207" s="263"/>
      <c r="T207" s="264"/>
      <c r="U207" s="40" t="s">
        <v>49</v>
      </c>
      <c r="V207" s="40" t="s">
        <v>49</v>
      </c>
      <c r="W207" s="41" t="s">
        <v>42</v>
      </c>
      <c r="X207" s="59">
        <v>0</v>
      </c>
      <c r="Y207" s="56">
        <f>IFERROR(IF(X207="","",X207),"")</f>
        <v>0</v>
      </c>
      <c r="Z207" s="42">
        <f>IFERROR(IF(X207="","",X207*0.0155),"")</f>
        <v>0</v>
      </c>
      <c r="AA207" s="69" t="s">
        <v>49</v>
      </c>
      <c r="AB207" s="70" t="s">
        <v>49</v>
      </c>
      <c r="AC207" s="85"/>
      <c r="AG207" s="82"/>
      <c r="AJ207" s="87" t="s">
        <v>90</v>
      </c>
      <c r="AK207" s="87">
        <v>1</v>
      </c>
      <c r="BB207" s="170" t="s">
        <v>73</v>
      </c>
      <c r="BM207" s="82">
        <f>IFERROR(X207*I207,"0")</f>
        <v>0</v>
      </c>
      <c r="BN207" s="82">
        <f>IFERROR(Y207*I207,"0")</f>
        <v>0</v>
      </c>
      <c r="BO207" s="82">
        <f>IFERROR(X207/J207,"0")</f>
        <v>0</v>
      </c>
      <c r="BP207" s="82">
        <f>IFERROR(Y207/J207,"0")</f>
        <v>0</v>
      </c>
    </row>
    <row r="208" spans="1:68" ht="27" customHeight="1" x14ac:dyDescent="0.25">
      <c r="A208" s="64" t="s">
        <v>311</v>
      </c>
      <c r="B208" s="64" t="s">
        <v>312</v>
      </c>
      <c r="C208" s="37">
        <v>4301070920</v>
      </c>
      <c r="D208" s="261">
        <v>4607111035929</v>
      </c>
      <c r="E208" s="261"/>
      <c r="F208" s="63">
        <v>0.9</v>
      </c>
      <c r="G208" s="38">
        <v>8</v>
      </c>
      <c r="H208" s="63">
        <v>7.2</v>
      </c>
      <c r="I208" s="63">
        <v>7.47</v>
      </c>
      <c r="J208" s="38">
        <v>84</v>
      </c>
      <c r="K208" s="38" t="s">
        <v>88</v>
      </c>
      <c r="L208" s="38" t="s">
        <v>89</v>
      </c>
      <c r="M208" s="39" t="s">
        <v>87</v>
      </c>
      <c r="N208" s="39"/>
      <c r="O208" s="38">
        <v>180</v>
      </c>
      <c r="P208" s="3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263"/>
      <c r="R208" s="263"/>
      <c r="S208" s="263"/>
      <c r="T208" s="264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90</v>
      </c>
      <c r="AK208" s="87">
        <v>1</v>
      </c>
      <c r="BB208" s="171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x14ac:dyDescent="0.2">
      <c r="A209" s="268"/>
      <c r="B209" s="268"/>
      <c r="C209" s="268"/>
      <c r="D209" s="268"/>
      <c r="E209" s="268"/>
      <c r="F209" s="268"/>
      <c r="G209" s="268"/>
      <c r="H209" s="268"/>
      <c r="I209" s="268"/>
      <c r="J209" s="268"/>
      <c r="K209" s="268"/>
      <c r="L209" s="268"/>
      <c r="M209" s="268"/>
      <c r="N209" s="268"/>
      <c r="O209" s="269"/>
      <c r="P209" s="265" t="s">
        <v>43</v>
      </c>
      <c r="Q209" s="266"/>
      <c r="R209" s="266"/>
      <c r="S209" s="266"/>
      <c r="T209" s="266"/>
      <c r="U209" s="266"/>
      <c r="V209" s="267"/>
      <c r="W209" s="43" t="s">
        <v>42</v>
      </c>
      <c r="X209" s="44">
        <f>IFERROR(SUM(X205:X208),"0")</f>
        <v>0</v>
      </c>
      <c r="Y209" s="44">
        <f>IFERROR(SUM(Y205:Y208),"0")</f>
        <v>0</v>
      </c>
      <c r="Z209" s="44">
        <f>IFERROR(IF(Z205="",0,Z205),"0")+IFERROR(IF(Z206="",0,Z206),"0")+IFERROR(IF(Z207="",0,Z207),"0")+IFERROR(IF(Z208="",0,Z208),"0")</f>
        <v>0</v>
      </c>
      <c r="AA209" s="68"/>
      <c r="AB209" s="68"/>
      <c r="AC209" s="68"/>
    </row>
    <row r="210" spans="1:68" x14ac:dyDescent="0.2">
      <c r="A210" s="268"/>
      <c r="B210" s="268"/>
      <c r="C210" s="268"/>
      <c r="D210" s="268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9"/>
      <c r="P210" s="265" t="s">
        <v>43</v>
      </c>
      <c r="Q210" s="266"/>
      <c r="R210" s="266"/>
      <c r="S210" s="266"/>
      <c r="T210" s="266"/>
      <c r="U210" s="266"/>
      <c r="V210" s="267"/>
      <c r="W210" s="43" t="s">
        <v>0</v>
      </c>
      <c r="X210" s="44">
        <f>IFERROR(SUMPRODUCT(X205:X208*H205:H208),"0")</f>
        <v>0</v>
      </c>
      <c r="Y210" s="44">
        <f>IFERROR(SUMPRODUCT(Y205:Y208*H205:H208),"0")</f>
        <v>0</v>
      </c>
      <c r="Z210" s="43"/>
      <c r="AA210" s="68"/>
      <c r="AB210" s="68"/>
      <c r="AC210" s="68"/>
    </row>
    <row r="211" spans="1:68" ht="16.5" customHeight="1" x14ac:dyDescent="0.25">
      <c r="A211" s="259" t="s">
        <v>313</v>
      </c>
      <c r="B211" s="259"/>
      <c r="C211" s="259"/>
      <c r="D211" s="259"/>
      <c r="E211" s="259"/>
      <c r="F211" s="259"/>
      <c r="G211" s="259"/>
      <c r="H211" s="259"/>
      <c r="I211" s="259"/>
      <c r="J211" s="259"/>
      <c r="K211" s="259"/>
      <c r="L211" s="259"/>
      <c r="M211" s="259"/>
      <c r="N211" s="259"/>
      <c r="O211" s="259"/>
      <c r="P211" s="259"/>
      <c r="Q211" s="259"/>
      <c r="R211" s="259"/>
      <c r="S211" s="259"/>
      <c r="T211" s="259"/>
      <c r="U211" s="259"/>
      <c r="V211" s="259"/>
      <c r="W211" s="259"/>
      <c r="X211" s="259"/>
      <c r="Y211" s="259"/>
      <c r="Z211" s="259"/>
      <c r="AA211" s="66"/>
      <c r="AB211" s="66"/>
      <c r="AC211" s="83"/>
    </row>
    <row r="212" spans="1:68" ht="14.25" customHeight="1" x14ac:dyDescent="0.25">
      <c r="A212" s="260" t="s">
        <v>273</v>
      </c>
      <c r="B212" s="260"/>
      <c r="C212" s="260"/>
      <c r="D212" s="260"/>
      <c r="E212" s="260"/>
      <c r="F212" s="260"/>
      <c r="G212" s="260"/>
      <c r="H212" s="260"/>
      <c r="I212" s="260"/>
      <c r="J212" s="260"/>
      <c r="K212" s="260"/>
      <c r="L212" s="260"/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0"/>
      <c r="X212" s="260"/>
      <c r="Y212" s="260"/>
      <c r="Z212" s="260"/>
      <c r="AA212" s="67"/>
      <c r="AB212" s="67"/>
      <c r="AC212" s="84"/>
    </row>
    <row r="213" spans="1:68" ht="27" customHeight="1" x14ac:dyDescent="0.25">
      <c r="A213" s="64" t="s">
        <v>314</v>
      </c>
      <c r="B213" s="64" t="s">
        <v>315</v>
      </c>
      <c r="C213" s="37">
        <v>4301051320</v>
      </c>
      <c r="D213" s="261">
        <v>4680115881334</v>
      </c>
      <c r="E213" s="261"/>
      <c r="F213" s="63">
        <v>0.33</v>
      </c>
      <c r="G213" s="38">
        <v>6</v>
      </c>
      <c r="H213" s="63">
        <v>1.98</v>
      </c>
      <c r="I213" s="63">
        <v>2.27</v>
      </c>
      <c r="J213" s="38">
        <v>156</v>
      </c>
      <c r="K213" s="38" t="s">
        <v>88</v>
      </c>
      <c r="L213" s="38" t="s">
        <v>89</v>
      </c>
      <c r="M213" s="39" t="s">
        <v>278</v>
      </c>
      <c r="N213" s="39"/>
      <c r="O213" s="38">
        <v>365</v>
      </c>
      <c r="P213" s="36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263"/>
      <c r="R213" s="263"/>
      <c r="S213" s="263"/>
      <c r="T213" s="264"/>
      <c r="U213" s="40" t="s">
        <v>49</v>
      </c>
      <c r="V213" s="40" t="s">
        <v>49</v>
      </c>
      <c r="W213" s="41" t="s">
        <v>42</v>
      </c>
      <c r="X213" s="59">
        <v>0</v>
      </c>
      <c r="Y213" s="56">
        <f>IFERROR(IF(X213="","",X213),"")</f>
        <v>0</v>
      </c>
      <c r="Z213" s="42">
        <f>IFERROR(IF(X213="","",X213*0.00753),"")</f>
        <v>0</v>
      </c>
      <c r="AA213" s="69" t="s">
        <v>49</v>
      </c>
      <c r="AB213" s="70" t="s">
        <v>49</v>
      </c>
      <c r="AC213" s="85"/>
      <c r="AG213" s="82"/>
      <c r="AJ213" s="87" t="s">
        <v>90</v>
      </c>
      <c r="AK213" s="87">
        <v>1</v>
      </c>
      <c r="BB213" s="172" t="s">
        <v>277</v>
      </c>
      <c r="BM213" s="82">
        <f>IFERROR(X213*I213,"0")</f>
        <v>0</v>
      </c>
      <c r="BN213" s="82">
        <f>IFERROR(Y213*I213,"0")</f>
        <v>0</v>
      </c>
      <c r="BO213" s="82">
        <f>IFERROR(X213/J213,"0")</f>
        <v>0</v>
      </c>
      <c r="BP213" s="82">
        <f>IFERROR(Y213/J213,"0")</f>
        <v>0</v>
      </c>
    </row>
    <row r="214" spans="1:68" x14ac:dyDescent="0.2">
      <c r="A214" s="268"/>
      <c r="B214" s="268"/>
      <c r="C214" s="268"/>
      <c r="D214" s="268"/>
      <c r="E214" s="268"/>
      <c r="F214" s="268"/>
      <c r="G214" s="268"/>
      <c r="H214" s="268"/>
      <c r="I214" s="268"/>
      <c r="J214" s="268"/>
      <c r="K214" s="268"/>
      <c r="L214" s="268"/>
      <c r="M214" s="268"/>
      <c r="N214" s="268"/>
      <c r="O214" s="269"/>
      <c r="P214" s="265" t="s">
        <v>43</v>
      </c>
      <c r="Q214" s="266"/>
      <c r="R214" s="266"/>
      <c r="S214" s="266"/>
      <c r="T214" s="266"/>
      <c r="U214" s="266"/>
      <c r="V214" s="267"/>
      <c r="W214" s="43" t="s">
        <v>42</v>
      </c>
      <c r="X214" s="44">
        <f>IFERROR(SUM(X213:X213),"0")</f>
        <v>0</v>
      </c>
      <c r="Y214" s="44">
        <f>IFERROR(SUM(Y213:Y213),"0")</f>
        <v>0</v>
      </c>
      <c r="Z214" s="44">
        <f>IFERROR(IF(Z213="",0,Z213),"0")</f>
        <v>0</v>
      </c>
      <c r="AA214" s="68"/>
      <c r="AB214" s="68"/>
      <c r="AC214" s="68"/>
    </row>
    <row r="215" spans="1:68" x14ac:dyDescent="0.2">
      <c r="A215" s="268"/>
      <c r="B215" s="268"/>
      <c r="C215" s="268"/>
      <c r="D215" s="268"/>
      <c r="E215" s="268"/>
      <c r="F215" s="268"/>
      <c r="G215" s="268"/>
      <c r="H215" s="268"/>
      <c r="I215" s="268"/>
      <c r="J215" s="268"/>
      <c r="K215" s="268"/>
      <c r="L215" s="268"/>
      <c r="M215" s="268"/>
      <c r="N215" s="268"/>
      <c r="O215" s="269"/>
      <c r="P215" s="265" t="s">
        <v>43</v>
      </c>
      <c r="Q215" s="266"/>
      <c r="R215" s="266"/>
      <c r="S215" s="266"/>
      <c r="T215" s="266"/>
      <c r="U215" s="266"/>
      <c r="V215" s="267"/>
      <c r="W215" s="43" t="s">
        <v>0</v>
      </c>
      <c r="X215" s="44">
        <f>IFERROR(SUMPRODUCT(X213:X213*H213:H213),"0")</f>
        <v>0</v>
      </c>
      <c r="Y215" s="44">
        <f>IFERROR(SUMPRODUCT(Y213:Y213*H213:H213),"0")</f>
        <v>0</v>
      </c>
      <c r="Z215" s="43"/>
      <c r="AA215" s="68"/>
      <c r="AB215" s="68"/>
      <c r="AC215" s="68"/>
    </row>
    <row r="216" spans="1:68" ht="16.5" customHeight="1" x14ac:dyDescent="0.25">
      <c r="A216" s="259" t="s">
        <v>316</v>
      </c>
      <c r="B216" s="259"/>
      <c r="C216" s="259"/>
      <c r="D216" s="259"/>
      <c r="E216" s="259"/>
      <c r="F216" s="259"/>
      <c r="G216" s="259"/>
      <c r="H216" s="259"/>
      <c r="I216" s="259"/>
      <c r="J216" s="259"/>
      <c r="K216" s="259"/>
      <c r="L216" s="259"/>
      <c r="M216" s="259"/>
      <c r="N216" s="259"/>
      <c r="O216" s="259"/>
      <c r="P216" s="259"/>
      <c r="Q216" s="259"/>
      <c r="R216" s="259"/>
      <c r="S216" s="259"/>
      <c r="T216" s="259"/>
      <c r="U216" s="259"/>
      <c r="V216" s="259"/>
      <c r="W216" s="259"/>
      <c r="X216" s="259"/>
      <c r="Y216" s="259"/>
      <c r="Z216" s="259"/>
      <c r="AA216" s="66"/>
      <c r="AB216" s="66"/>
      <c r="AC216" s="83"/>
    </row>
    <row r="217" spans="1:68" ht="14.25" customHeight="1" x14ac:dyDescent="0.25">
      <c r="A217" s="260" t="s">
        <v>84</v>
      </c>
      <c r="B217" s="260"/>
      <c r="C217" s="260"/>
      <c r="D217" s="260"/>
      <c r="E217" s="260"/>
      <c r="F217" s="260"/>
      <c r="G217" s="260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0"/>
      <c r="X217" s="260"/>
      <c r="Y217" s="260"/>
      <c r="Z217" s="260"/>
      <c r="AA217" s="67"/>
      <c r="AB217" s="67"/>
      <c r="AC217" s="84"/>
    </row>
    <row r="218" spans="1:68" ht="16.5" customHeight="1" x14ac:dyDescent="0.25">
      <c r="A218" s="64" t="s">
        <v>317</v>
      </c>
      <c r="B218" s="64" t="s">
        <v>318</v>
      </c>
      <c r="C218" s="37">
        <v>4301071063</v>
      </c>
      <c r="D218" s="261">
        <v>4607111039019</v>
      </c>
      <c r="E218" s="261"/>
      <c r="F218" s="63">
        <v>0.43</v>
      </c>
      <c r="G218" s="38">
        <v>16</v>
      </c>
      <c r="H218" s="63">
        <v>6.88</v>
      </c>
      <c r="I218" s="63">
        <v>7.2060000000000004</v>
      </c>
      <c r="J218" s="38">
        <v>84</v>
      </c>
      <c r="K218" s="38" t="s">
        <v>88</v>
      </c>
      <c r="L218" s="38" t="s">
        <v>89</v>
      </c>
      <c r="M218" s="39" t="s">
        <v>87</v>
      </c>
      <c r="N218" s="39"/>
      <c r="O218" s="38">
        <v>180</v>
      </c>
      <c r="P218" s="366" t="s">
        <v>319</v>
      </c>
      <c r="Q218" s="263"/>
      <c r="R218" s="263"/>
      <c r="S218" s="263"/>
      <c r="T218" s="264"/>
      <c r="U218" s="40" t="s">
        <v>49</v>
      </c>
      <c r="V218" s="40" t="s">
        <v>49</v>
      </c>
      <c r="W218" s="41" t="s">
        <v>42</v>
      </c>
      <c r="X218" s="59">
        <v>0</v>
      </c>
      <c r="Y218" s="56">
        <f>IFERROR(IF(X218="","",X218),"")</f>
        <v>0</v>
      </c>
      <c r="Z218" s="42">
        <f>IFERROR(IF(X218="","",X218*0.0155),"")</f>
        <v>0</v>
      </c>
      <c r="AA218" s="69" t="s">
        <v>49</v>
      </c>
      <c r="AB218" s="70" t="s">
        <v>49</v>
      </c>
      <c r="AC218" s="85"/>
      <c r="AG218" s="82"/>
      <c r="AJ218" s="87" t="s">
        <v>90</v>
      </c>
      <c r="AK218" s="87">
        <v>1</v>
      </c>
      <c r="BB218" s="173" t="s">
        <v>73</v>
      </c>
      <c r="BM218" s="82">
        <f>IFERROR(X218*I218,"0")</f>
        <v>0</v>
      </c>
      <c r="BN218" s="82">
        <f>IFERROR(Y218*I218,"0")</f>
        <v>0</v>
      </c>
      <c r="BO218" s="82">
        <f>IFERROR(X218/J218,"0")</f>
        <v>0</v>
      </c>
      <c r="BP218" s="82">
        <f>IFERROR(Y218/J218,"0")</f>
        <v>0</v>
      </c>
    </row>
    <row r="219" spans="1:68" ht="16.5" customHeight="1" x14ac:dyDescent="0.25">
      <c r="A219" s="64" t="s">
        <v>320</v>
      </c>
      <c r="B219" s="64" t="s">
        <v>321</v>
      </c>
      <c r="C219" s="37">
        <v>4301071000</v>
      </c>
      <c r="D219" s="261">
        <v>4607111038708</v>
      </c>
      <c r="E219" s="261"/>
      <c r="F219" s="63">
        <v>0.8</v>
      </c>
      <c r="G219" s="38">
        <v>8</v>
      </c>
      <c r="H219" s="63">
        <v>6.4</v>
      </c>
      <c r="I219" s="63">
        <v>6.67</v>
      </c>
      <c r="J219" s="38">
        <v>84</v>
      </c>
      <c r="K219" s="38" t="s">
        <v>88</v>
      </c>
      <c r="L219" s="38" t="s">
        <v>89</v>
      </c>
      <c r="M219" s="39" t="s">
        <v>87</v>
      </c>
      <c r="N219" s="39"/>
      <c r="O219" s="38">
        <v>180</v>
      </c>
      <c r="P219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263"/>
      <c r="R219" s="263"/>
      <c r="S219" s="263"/>
      <c r="T219" s="264"/>
      <c r="U219" s="40" t="s">
        <v>49</v>
      </c>
      <c r="V219" s="40" t="s">
        <v>49</v>
      </c>
      <c r="W219" s="41" t="s">
        <v>42</v>
      </c>
      <c r="X219" s="59">
        <v>0</v>
      </c>
      <c r="Y219" s="56">
        <f>IFERROR(IF(X219="","",X219),"")</f>
        <v>0</v>
      </c>
      <c r="Z219" s="42">
        <f>IFERROR(IF(X219="","",X219*0.0155),"")</f>
        <v>0</v>
      </c>
      <c r="AA219" s="69" t="s">
        <v>49</v>
      </c>
      <c r="AB219" s="70" t="s">
        <v>49</v>
      </c>
      <c r="AC219" s="85"/>
      <c r="AG219" s="82"/>
      <c r="AJ219" s="87" t="s">
        <v>90</v>
      </c>
      <c r="AK219" s="87">
        <v>1</v>
      </c>
      <c r="BB219" s="174" t="s">
        <v>73</v>
      </c>
      <c r="BM219" s="82">
        <f>IFERROR(X219*I219,"0")</f>
        <v>0</v>
      </c>
      <c r="BN219" s="82">
        <f>IFERROR(Y219*I219,"0")</f>
        <v>0</v>
      </c>
      <c r="BO219" s="82">
        <f>IFERROR(X219/J219,"0")</f>
        <v>0</v>
      </c>
      <c r="BP219" s="82">
        <f>IFERROR(Y219/J219,"0")</f>
        <v>0</v>
      </c>
    </row>
    <row r="220" spans="1:68" x14ac:dyDescent="0.2">
      <c r="A220" s="268"/>
      <c r="B220" s="268"/>
      <c r="C220" s="268"/>
      <c r="D220" s="268"/>
      <c r="E220" s="268"/>
      <c r="F220" s="268"/>
      <c r="G220" s="268"/>
      <c r="H220" s="268"/>
      <c r="I220" s="268"/>
      <c r="J220" s="268"/>
      <c r="K220" s="268"/>
      <c r="L220" s="268"/>
      <c r="M220" s="268"/>
      <c r="N220" s="268"/>
      <c r="O220" s="269"/>
      <c r="P220" s="265" t="s">
        <v>43</v>
      </c>
      <c r="Q220" s="266"/>
      <c r="R220" s="266"/>
      <c r="S220" s="266"/>
      <c r="T220" s="266"/>
      <c r="U220" s="266"/>
      <c r="V220" s="267"/>
      <c r="W220" s="43" t="s">
        <v>42</v>
      </c>
      <c r="X220" s="44">
        <f>IFERROR(SUM(X218:X219),"0")</f>
        <v>0</v>
      </c>
      <c r="Y220" s="44">
        <f>IFERROR(SUM(Y218:Y219),"0")</f>
        <v>0</v>
      </c>
      <c r="Z220" s="44">
        <f>IFERROR(IF(Z218="",0,Z218),"0")+IFERROR(IF(Z219="",0,Z219),"0")</f>
        <v>0</v>
      </c>
      <c r="AA220" s="68"/>
      <c r="AB220" s="68"/>
      <c r="AC220" s="68"/>
    </row>
    <row r="221" spans="1:68" x14ac:dyDescent="0.2">
      <c r="A221" s="268"/>
      <c r="B221" s="268"/>
      <c r="C221" s="268"/>
      <c r="D221" s="268"/>
      <c r="E221" s="268"/>
      <c r="F221" s="268"/>
      <c r="G221" s="268"/>
      <c r="H221" s="268"/>
      <c r="I221" s="268"/>
      <c r="J221" s="268"/>
      <c r="K221" s="268"/>
      <c r="L221" s="268"/>
      <c r="M221" s="268"/>
      <c r="N221" s="268"/>
      <c r="O221" s="269"/>
      <c r="P221" s="265" t="s">
        <v>43</v>
      </c>
      <c r="Q221" s="266"/>
      <c r="R221" s="266"/>
      <c r="S221" s="266"/>
      <c r="T221" s="266"/>
      <c r="U221" s="266"/>
      <c r="V221" s="267"/>
      <c r="W221" s="43" t="s">
        <v>0</v>
      </c>
      <c r="X221" s="44">
        <f>IFERROR(SUMPRODUCT(X218:X219*H218:H219),"0")</f>
        <v>0</v>
      </c>
      <c r="Y221" s="44">
        <f>IFERROR(SUMPRODUCT(Y218:Y219*H218:H219),"0")</f>
        <v>0</v>
      </c>
      <c r="Z221" s="43"/>
      <c r="AA221" s="68"/>
      <c r="AB221" s="68"/>
      <c r="AC221" s="68"/>
    </row>
    <row r="222" spans="1:68" ht="27.75" customHeight="1" x14ac:dyDescent="0.2">
      <c r="A222" s="258" t="s">
        <v>322</v>
      </c>
      <c r="B222" s="258"/>
      <c r="C222" s="258"/>
      <c r="D222" s="258"/>
      <c r="E222" s="258"/>
      <c r="F222" s="258"/>
      <c r="G222" s="258"/>
      <c r="H222" s="258"/>
      <c r="I222" s="258"/>
      <c r="J222" s="258"/>
      <c r="K222" s="258"/>
      <c r="L222" s="258"/>
      <c r="M222" s="258"/>
      <c r="N222" s="258"/>
      <c r="O222" s="258"/>
      <c r="P222" s="258"/>
      <c r="Q222" s="258"/>
      <c r="R222" s="258"/>
      <c r="S222" s="258"/>
      <c r="T222" s="258"/>
      <c r="U222" s="258"/>
      <c r="V222" s="258"/>
      <c r="W222" s="258"/>
      <c r="X222" s="258"/>
      <c r="Y222" s="258"/>
      <c r="Z222" s="258"/>
      <c r="AA222" s="55"/>
      <c r="AB222" s="55"/>
      <c r="AC222" s="55"/>
    </row>
    <row r="223" spans="1:68" ht="16.5" customHeight="1" x14ac:dyDescent="0.25">
      <c r="A223" s="259" t="s">
        <v>323</v>
      </c>
      <c r="B223" s="259"/>
      <c r="C223" s="259"/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  <c r="S223" s="259"/>
      <c r="T223" s="259"/>
      <c r="U223" s="259"/>
      <c r="V223" s="259"/>
      <c r="W223" s="259"/>
      <c r="X223" s="259"/>
      <c r="Y223" s="259"/>
      <c r="Z223" s="259"/>
      <c r="AA223" s="66"/>
      <c r="AB223" s="66"/>
      <c r="AC223" s="83"/>
    </row>
    <row r="224" spans="1:68" ht="14.25" customHeight="1" x14ac:dyDescent="0.25">
      <c r="A224" s="260" t="s">
        <v>84</v>
      </c>
      <c r="B224" s="260"/>
      <c r="C224" s="260"/>
      <c r="D224" s="260"/>
      <c r="E224" s="260"/>
      <c r="F224" s="260"/>
      <c r="G224" s="260"/>
      <c r="H224" s="260"/>
      <c r="I224" s="260"/>
      <c r="J224" s="260"/>
      <c r="K224" s="260"/>
      <c r="L224" s="260"/>
      <c r="M224" s="260"/>
      <c r="N224" s="260"/>
      <c r="O224" s="260"/>
      <c r="P224" s="260"/>
      <c r="Q224" s="260"/>
      <c r="R224" s="260"/>
      <c r="S224" s="260"/>
      <c r="T224" s="260"/>
      <c r="U224" s="260"/>
      <c r="V224" s="260"/>
      <c r="W224" s="260"/>
      <c r="X224" s="260"/>
      <c r="Y224" s="260"/>
      <c r="Z224" s="260"/>
      <c r="AA224" s="67"/>
      <c r="AB224" s="67"/>
      <c r="AC224" s="84"/>
    </row>
    <row r="225" spans="1:68" ht="27" customHeight="1" x14ac:dyDescent="0.25">
      <c r="A225" s="64" t="s">
        <v>324</v>
      </c>
      <c r="B225" s="64" t="s">
        <v>325</v>
      </c>
      <c r="C225" s="37">
        <v>4301071036</v>
      </c>
      <c r="D225" s="261">
        <v>4607111036162</v>
      </c>
      <c r="E225" s="261"/>
      <c r="F225" s="63">
        <v>0.8</v>
      </c>
      <c r="G225" s="38">
        <v>8</v>
      </c>
      <c r="H225" s="63">
        <v>6.4</v>
      </c>
      <c r="I225" s="63">
        <v>6.6811999999999996</v>
      </c>
      <c r="J225" s="38">
        <v>84</v>
      </c>
      <c r="K225" s="38" t="s">
        <v>88</v>
      </c>
      <c r="L225" s="38" t="s">
        <v>89</v>
      </c>
      <c r="M225" s="39" t="s">
        <v>87</v>
      </c>
      <c r="N225" s="39"/>
      <c r="O225" s="38">
        <v>90</v>
      </c>
      <c r="P225" s="368" t="s">
        <v>326</v>
      </c>
      <c r="Q225" s="263"/>
      <c r="R225" s="263"/>
      <c r="S225" s="263"/>
      <c r="T225" s="264"/>
      <c r="U225" s="40" t="s">
        <v>49</v>
      </c>
      <c r="V225" s="40" t="s">
        <v>49</v>
      </c>
      <c r="W225" s="41" t="s">
        <v>42</v>
      </c>
      <c r="X225" s="59">
        <v>0</v>
      </c>
      <c r="Y225" s="56">
        <f>IFERROR(IF(X225="","",X225),"")</f>
        <v>0</v>
      </c>
      <c r="Z225" s="42">
        <f>IFERROR(IF(X225="","",X225*0.0155),"")</f>
        <v>0</v>
      </c>
      <c r="AA225" s="69" t="s">
        <v>49</v>
      </c>
      <c r="AB225" s="70" t="s">
        <v>49</v>
      </c>
      <c r="AC225" s="85"/>
      <c r="AG225" s="82"/>
      <c r="AJ225" s="87" t="s">
        <v>90</v>
      </c>
      <c r="AK225" s="87">
        <v>1</v>
      </c>
      <c r="BB225" s="175" t="s">
        <v>73</v>
      </c>
      <c r="BM225" s="82">
        <f>IFERROR(X225*I225,"0")</f>
        <v>0</v>
      </c>
      <c r="BN225" s="82">
        <f>IFERROR(Y225*I225,"0")</f>
        <v>0</v>
      </c>
      <c r="BO225" s="82">
        <f>IFERROR(X225/J225,"0")</f>
        <v>0</v>
      </c>
      <c r="BP225" s="82">
        <f>IFERROR(Y225/J225,"0")</f>
        <v>0</v>
      </c>
    </row>
    <row r="226" spans="1:68" x14ac:dyDescent="0.2">
      <c r="A226" s="268"/>
      <c r="B226" s="268"/>
      <c r="C226" s="268"/>
      <c r="D226" s="268"/>
      <c r="E226" s="268"/>
      <c r="F226" s="268"/>
      <c r="G226" s="268"/>
      <c r="H226" s="268"/>
      <c r="I226" s="268"/>
      <c r="J226" s="268"/>
      <c r="K226" s="268"/>
      <c r="L226" s="268"/>
      <c r="M226" s="268"/>
      <c r="N226" s="268"/>
      <c r="O226" s="269"/>
      <c r="P226" s="265" t="s">
        <v>43</v>
      </c>
      <c r="Q226" s="266"/>
      <c r="R226" s="266"/>
      <c r="S226" s="266"/>
      <c r="T226" s="266"/>
      <c r="U226" s="266"/>
      <c r="V226" s="267"/>
      <c r="W226" s="43" t="s">
        <v>42</v>
      </c>
      <c r="X226" s="44">
        <f>IFERROR(SUM(X225:X225),"0")</f>
        <v>0</v>
      </c>
      <c r="Y226" s="44">
        <f>IFERROR(SUM(Y225:Y225),"0")</f>
        <v>0</v>
      </c>
      <c r="Z226" s="44">
        <f>IFERROR(IF(Z225="",0,Z225),"0")</f>
        <v>0</v>
      </c>
      <c r="AA226" s="68"/>
      <c r="AB226" s="68"/>
      <c r="AC226" s="68"/>
    </row>
    <row r="227" spans="1:68" x14ac:dyDescent="0.2">
      <c r="A227" s="268"/>
      <c r="B227" s="268"/>
      <c r="C227" s="268"/>
      <c r="D227" s="268"/>
      <c r="E227" s="268"/>
      <c r="F227" s="268"/>
      <c r="G227" s="268"/>
      <c r="H227" s="268"/>
      <c r="I227" s="268"/>
      <c r="J227" s="268"/>
      <c r="K227" s="268"/>
      <c r="L227" s="268"/>
      <c r="M227" s="268"/>
      <c r="N227" s="268"/>
      <c r="O227" s="269"/>
      <c r="P227" s="265" t="s">
        <v>43</v>
      </c>
      <c r="Q227" s="266"/>
      <c r="R227" s="266"/>
      <c r="S227" s="266"/>
      <c r="T227" s="266"/>
      <c r="U227" s="266"/>
      <c r="V227" s="267"/>
      <c r="W227" s="43" t="s">
        <v>0</v>
      </c>
      <c r="X227" s="44">
        <f>IFERROR(SUMPRODUCT(X225:X225*H225:H225),"0")</f>
        <v>0</v>
      </c>
      <c r="Y227" s="44">
        <f>IFERROR(SUMPRODUCT(Y225:Y225*H225:H225),"0")</f>
        <v>0</v>
      </c>
      <c r="Z227" s="43"/>
      <c r="AA227" s="68"/>
      <c r="AB227" s="68"/>
      <c r="AC227" s="68"/>
    </row>
    <row r="228" spans="1:68" ht="27.75" customHeight="1" x14ac:dyDescent="0.2">
      <c r="A228" s="258" t="s">
        <v>327</v>
      </c>
      <c r="B228" s="258"/>
      <c r="C228" s="258"/>
      <c r="D228" s="258"/>
      <c r="E228" s="258"/>
      <c r="F228" s="258"/>
      <c r="G228" s="258"/>
      <c r="H228" s="258"/>
      <c r="I228" s="258"/>
      <c r="J228" s="258"/>
      <c r="K228" s="258"/>
      <c r="L228" s="258"/>
      <c r="M228" s="258"/>
      <c r="N228" s="258"/>
      <c r="O228" s="258"/>
      <c r="P228" s="258"/>
      <c r="Q228" s="258"/>
      <c r="R228" s="258"/>
      <c r="S228" s="258"/>
      <c r="T228" s="258"/>
      <c r="U228" s="258"/>
      <c r="V228" s="258"/>
      <c r="W228" s="258"/>
      <c r="X228" s="258"/>
      <c r="Y228" s="258"/>
      <c r="Z228" s="258"/>
      <c r="AA228" s="55"/>
      <c r="AB228" s="55"/>
      <c r="AC228" s="55"/>
    </row>
    <row r="229" spans="1:68" ht="16.5" customHeight="1" x14ac:dyDescent="0.25">
      <c r="A229" s="259" t="s">
        <v>328</v>
      </c>
      <c r="B229" s="259"/>
      <c r="C229" s="259"/>
      <c r="D229" s="259"/>
      <c r="E229" s="259"/>
      <c r="F229" s="259"/>
      <c r="G229" s="259"/>
      <c r="H229" s="259"/>
      <c r="I229" s="259"/>
      <c r="J229" s="259"/>
      <c r="K229" s="259"/>
      <c r="L229" s="259"/>
      <c r="M229" s="259"/>
      <c r="N229" s="259"/>
      <c r="O229" s="259"/>
      <c r="P229" s="259"/>
      <c r="Q229" s="259"/>
      <c r="R229" s="259"/>
      <c r="S229" s="259"/>
      <c r="T229" s="259"/>
      <c r="U229" s="259"/>
      <c r="V229" s="259"/>
      <c r="W229" s="259"/>
      <c r="X229" s="259"/>
      <c r="Y229" s="259"/>
      <c r="Z229" s="259"/>
      <c r="AA229" s="66"/>
      <c r="AB229" s="66"/>
      <c r="AC229" s="83"/>
    </row>
    <row r="230" spans="1:68" ht="14.25" customHeight="1" x14ac:dyDescent="0.25">
      <c r="A230" s="260" t="s">
        <v>84</v>
      </c>
      <c r="B230" s="260"/>
      <c r="C230" s="260"/>
      <c r="D230" s="260"/>
      <c r="E230" s="260"/>
      <c r="F230" s="260"/>
      <c r="G230" s="260"/>
      <c r="H230" s="260"/>
      <c r="I230" s="260"/>
      <c r="J230" s="260"/>
      <c r="K230" s="260"/>
      <c r="L230" s="260"/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0"/>
      <c r="X230" s="260"/>
      <c r="Y230" s="260"/>
      <c r="Z230" s="260"/>
      <c r="AA230" s="67"/>
      <c r="AB230" s="67"/>
      <c r="AC230" s="84"/>
    </row>
    <row r="231" spans="1:68" ht="27" customHeight="1" x14ac:dyDescent="0.25">
      <c r="A231" s="64" t="s">
        <v>329</v>
      </c>
      <c r="B231" s="64" t="s">
        <v>330</v>
      </c>
      <c r="C231" s="37">
        <v>4301071029</v>
      </c>
      <c r="D231" s="261">
        <v>4607111035899</v>
      </c>
      <c r="E231" s="261"/>
      <c r="F231" s="63">
        <v>1</v>
      </c>
      <c r="G231" s="38">
        <v>5</v>
      </c>
      <c r="H231" s="63">
        <v>5</v>
      </c>
      <c r="I231" s="63">
        <v>5.2619999999999996</v>
      </c>
      <c r="J231" s="38">
        <v>84</v>
      </c>
      <c r="K231" s="38" t="s">
        <v>88</v>
      </c>
      <c r="L231" s="38" t="s">
        <v>89</v>
      </c>
      <c r="M231" s="39" t="s">
        <v>87</v>
      </c>
      <c r="N231" s="39"/>
      <c r="O231" s="38">
        <v>180</v>
      </c>
      <c r="P231" s="36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63"/>
      <c r="R231" s="263"/>
      <c r="S231" s="263"/>
      <c r="T231" s="264"/>
      <c r="U231" s="40" t="s">
        <v>49</v>
      </c>
      <c r="V231" s="40" t="s">
        <v>49</v>
      </c>
      <c r="W231" s="41" t="s">
        <v>42</v>
      </c>
      <c r="X231" s="59">
        <v>0</v>
      </c>
      <c r="Y231" s="56">
        <f>IFERROR(IF(X231="","",X231),"")</f>
        <v>0</v>
      </c>
      <c r="Z231" s="42">
        <f>IFERROR(IF(X231="","",X231*0.0155),"")</f>
        <v>0</v>
      </c>
      <c r="AA231" s="69" t="s">
        <v>49</v>
      </c>
      <c r="AB231" s="70" t="s">
        <v>49</v>
      </c>
      <c r="AC231" s="85"/>
      <c r="AG231" s="82"/>
      <c r="AJ231" s="87" t="s">
        <v>90</v>
      </c>
      <c r="AK231" s="87">
        <v>1</v>
      </c>
      <c r="BB231" s="176" t="s">
        <v>73</v>
      </c>
      <c r="BM231" s="82">
        <f>IFERROR(X231*I231,"0")</f>
        <v>0</v>
      </c>
      <c r="BN231" s="82">
        <f>IFERROR(Y231*I231,"0")</f>
        <v>0</v>
      </c>
      <c r="BO231" s="82">
        <f>IFERROR(X231/J231,"0")</f>
        <v>0</v>
      </c>
      <c r="BP231" s="82">
        <f>IFERROR(Y231/J231,"0")</f>
        <v>0</v>
      </c>
    </row>
    <row r="232" spans="1:68" ht="27" customHeight="1" x14ac:dyDescent="0.25">
      <c r="A232" s="64" t="s">
        <v>331</v>
      </c>
      <c r="B232" s="64" t="s">
        <v>332</v>
      </c>
      <c r="C232" s="37">
        <v>4301070991</v>
      </c>
      <c r="D232" s="261">
        <v>4607111038180</v>
      </c>
      <c r="E232" s="261"/>
      <c r="F232" s="63">
        <v>0.4</v>
      </c>
      <c r="G232" s="38">
        <v>16</v>
      </c>
      <c r="H232" s="63">
        <v>6.4</v>
      </c>
      <c r="I232" s="63">
        <v>6.71</v>
      </c>
      <c r="J232" s="38">
        <v>84</v>
      </c>
      <c r="K232" s="38" t="s">
        <v>88</v>
      </c>
      <c r="L232" s="38" t="s">
        <v>89</v>
      </c>
      <c r="M232" s="39" t="s">
        <v>87</v>
      </c>
      <c r="N232" s="39"/>
      <c r="O232" s="38">
        <v>180</v>
      </c>
      <c r="P232" s="37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263"/>
      <c r="R232" s="263"/>
      <c r="S232" s="263"/>
      <c r="T232" s="264"/>
      <c r="U232" s="40" t="s">
        <v>49</v>
      </c>
      <c r="V232" s="40" t="s">
        <v>49</v>
      </c>
      <c r="W232" s="41" t="s">
        <v>42</v>
      </c>
      <c r="X232" s="59">
        <v>0</v>
      </c>
      <c r="Y232" s="56">
        <f>IFERROR(IF(X232="","",X232),"")</f>
        <v>0</v>
      </c>
      <c r="Z232" s="42">
        <f>IFERROR(IF(X232="","",X232*0.0155),"")</f>
        <v>0</v>
      </c>
      <c r="AA232" s="69" t="s">
        <v>49</v>
      </c>
      <c r="AB232" s="70" t="s">
        <v>49</v>
      </c>
      <c r="AC232" s="85"/>
      <c r="AG232" s="82"/>
      <c r="AJ232" s="87" t="s">
        <v>90</v>
      </c>
      <c r="AK232" s="87">
        <v>1</v>
      </c>
      <c r="BB232" s="177" t="s">
        <v>73</v>
      </c>
      <c r="BM232" s="82">
        <f>IFERROR(X232*I232,"0")</f>
        <v>0</v>
      </c>
      <c r="BN232" s="82">
        <f>IFERROR(Y232*I232,"0")</f>
        <v>0</v>
      </c>
      <c r="BO232" s="82">
        <f>IFERROR(X232/J232,"0")</f>
        <v>0</v>
      </c>
      <c r="BP232" s="82">
        <f>IFERROR(Y232/J232,"0")</f>
        <v>0</v>
      </c>
    </row>
    <row r="233" spans="1:68" x14ac:dyDescent="0.2">
      <c r="A233" s="268"/>
      <c r="B233" s="268"/>
      <c r="C233" s="268"/>
      <c r="D233" s="268"/>
      <c r="E233" s="268"/>
      <c r="F233" s="268"/>
      <c r="G233" s="268"/>
      <c r="H233" s="268"/>
      <c r="I233" s="268"/>
      <c r="J233" s="268"/>
      <c r="K233" s="268"/>
      <c r="L233" s="268"/>
      <c r="M233" s="268"/>
      <c r="N233" s="268"/>
      <c r="O233" s="269"/>
      <c r="P233" s="265" t="s">
        <v>43</v>
      </c>
      <c r="Q233" s="266"/>
      <c r="R233" s="266"/>
      <c r="S233" s="266"/>
      <c r="T233" s="266"/>
      <c r="U233" s="266"/>
      <c r="V233" s="267"/>
      <c r="W233" s="43" t="s">
        <v>42</v>
      </c>
      <c r="X233" s="44">
        <f>IFERROR(SUM(X231:X232),"0")</f>
        <v>0</v>
      </c>
      <c r="Y233" s="44">
        <f>IFERROR(SUM(Y231:Y232),"0")</f>
        <v>0</v>
      </c>
      <c r="Z233" s="44">
        <f>IFERROR(IF(Z231="",0,Z231),"0")+IFERROR(IF(Z232="",0,Z232),"0")</f>
        <v>0</v>
      </c>
      <c r="AA233" s="68"/>
      <c r="AB233" s="68"/>
      <c r="AC233" s="68"/>
    </row>
    <row r="234" spans="1:68" x14ac:dyDescent="0.2">
      <c r="A234" s="268"/>
      <c r="B234" s="268"/>
      <c r="C234" s="268"/>
      <c r="D234" s="268"/>
      <c r="E234" s="268"/>
      <c r="F234" s="268"/>
      <c r="G234" s="268"/>
      <c r="H234" s="268"/>
      <c r="I234" s="268"/>
      <c r="J234" s="268"/>
      <c r="K234" s="268"/>
      <c r="L234" s="268"/>
      <c r="M234" s="268"/>
      <c r="N234" s="268"/>
      <c r="O234" s="269"/>
      <c r="P234" s="265" t="s">
        <v>43</v>
      </c>
      <c r="Q234" s="266"/>
      <c r="R234" s="266"/>
      <c r="S234" s="266"/>
      <c r="T234" s="266"/>
      <c r="U234" s="266"/>
      <c r="V234" s="267"/>
      <c r="W234" s="43" t="s">
        <v>0</v>
      </c>
      <c r="X234" s="44">
        <f>IFERROR(SUMPRODUCT(X231:X232*H231:H232),"0")</f>
        <v>0</v>
      </c>
      <c r="Y234" s="44">
        <f>IFERROR(SUMPRODUCT(Y231:Y232*H231:H232),"0")</f>
        <v>0</v>
      </c>
      <c r="Z234" s="43"/>
      <c r="AA234" s="68"/>
      <c r="AB234" s="68"/>
      <c r="AC234" s="68"/>
    </row>
    <row r="235" spans="1:68" ht="27.75" customHeight="1" x14ac:dyDescent="0.2">
      <c r="A235" s="258" t="s">
        <v>333</v>
      </c>
      <c r="B235" s="258"/>
      <c r="C235" s="258"/>
      <c r="D235" s="258"/>
      <c r="E235" s="258"/>
      <c r="F235" s="258"/>
      <c r="G235" s="258"/>
      <c r="H235" s="258"/>
      <c r="I235" s="258"/>
      <c r="J235" s="258"/>
      <c r="K235" s="258"/>
      <c r="L235" s="258"/>
      <c r="M235" s="258"/>
      <c r="N235" s="258"/>
      <c r="O235" s="258"/>
      <c r="P235" s="258"/>
      <c r="Q235" s="258"/>
      <c r="R235" s="258"/>
      <c r="S235" s="258"/>
      <c r="T235" s="258"/>
      <c r="U235" s="258"/>
      <c r="V235" s="258"/>
      <c r="W235" s="258"/>
      <c r="X235" s="258"/>
      <c r="Y235" s="258"/>
      <c r="Z235" s="258"/>
      <c r="AA235" s="55"/>
      <c r="AB235" s="55"/>
      <c r="AC235" s="55"/>
    </row>
    <row r="236" spans="1:68" ht="16.5" customHeight="1" x14ac:dyDescent="0.25">
      <c r="A236" s="259" t="s">
        <v>334</v>
      </c>
      <c r="B236" s="259"/>
      <c r="C236" s="259"/>
      <c r="D236" s="259"/>
      <c r="E236" s="259"/>
      <c r="F236" s="259"/>
      <c r="G236" s="259"/>
      <c r="H236" s="259"/>
      <c r="I236" s="259"/>
      <c r="J236" s="259"/>
      <c r="K236" s="259"/>
      <c r="L236" s="259"/>
      <c r="M236" s="259"/>
      <c r="N236" s="259"/>
      <c r="O236" s="259"/>
      <c r="P236" s="259"/>
      <c r="Q236" s="259"/>
      <c r="R236" s="259"/>
      <c r="S236" s="259"/>
      <c r="T236" s="259"/>
      <c r="U236" s="259"/>
      <c r="V236" s="259"/>
      <c r="W236" s="259"/>
      <c r="X236" s="259"/>
      <c r="Y236" s="259"/>
      <c r="Z236" s="259"/>
      <c r="AA236" s="66"/>
      <c r="AB236" s="66"/>
      <c r="AC236" s="83"/>
    </row>
    <row r="237" spans="1:68" ht="14.25" customHeight="1" x14ac:dyDescent="0.25">
      <c r="A237" s="260" t="s">
        <v>155</v>
      </c>
      <c r="B237" s="260"/>
      <c r="C237" s="260"/>
      <c r="D237" s="260"/>
      <c r="E237" s="260"/>
      <c r="F237" s="260"/>
      <c r="G237" s="260"/>
      <c r="H237" s="260"/>
      <c r="I237" s="260"/>
      <c r="J237" s="260"/>
      <c r="K237" s="260"/>
      <c r="L237" s="260"/>
      <c r="M237" s="260"/>
      <c r="N237" s="260"/>
      <c r="O237" s="260"/>
      <c r="P237" s="260"/>
      <c r="Q237" s="260"/>
      <c r="R237" s="260"/>
      <c r="S237" s="260"/>
      <c r="T237" s="260"/>
      <c r="U237" s="260"/>
      <c r="V237" s="260"/>
      <c r="W237" s="260"/>
      <c r="X237" s="260"/>
      <c r="Y237" s="260"/>
      <c r="Z237" s="260"/>
      <c r="AA237" s="67"/>
      <c r="AB237" s="67"/>
      <c r="AC237" s="84"/>
    </row>
    <row r="238" spans="1:68" ht="37.5" customHeight="1" x14ac:dyDescent="0.25">
      <c r="A238" s="64" t="s">
        <v>335</v>
      </c>
      <c r="B238" s="64" t="s">
        <v>336</v>
      </c>
      <c r="C238" s="37">
        <v>4301135400</v>
      </c>
      <c r="D238" s="261">
        <v>4607111039361</v>
      </c>
      <c r="E238" s="261"/>
      <c r="F238" s="63">
        <v>0.25</v>
      </c>
      <c r="G238" s="38">
        <v>12</v>
      </c>
      <c r="H238" s="63">
        <v>3</v>
      </c>
      <c r="I238" s="63">
        <v>3.7035999999999998</v>
      </c>
      <c r="J238" s="38">
        <v>70</v>
      </c>
      <c r="K238" s="38" t="s">
        <v>96</v>
      </c>
      <c r="L238" s="38" t="s">
        <v>89</v>
      </c>
      <c r="M238" s="39" t="s">
        <v>87</v>
      </c>
      <c r="N238" s="39"/>
      <c r="O238" s="38">
        <v>180</v>
      </c>
      <c r="P238" s="371" t="s">
        <v>337</v>
      </c>
      <c r="Q238" s="263"/>
      <c r="R238" s="263"/>
      <c r="S238" s="263"/>
      <c r="T238" s="264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IFERROR(IF(X238="","",X238*0.01788),"")</f>
        <v>0</v>
      </c>
      <c r="AA238" s="69" t="s">
        <v>49</v>
      </c>
      <c r="AB238" s="70" t="s">
        <v>49</v>
      </c>
      <c r="AC238" s="85"/>
      <c r="AG238" s="82"/>
      <c r="AJ238" s="87" t="s">
        <v>90</v>
      </c>
      <c r="AK238" s="87">
        <v>1</v>
      </c>
      <c r="BB238" s="178" t="s">
        <v>95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x14ac:dyDescent="0.2">
      <c r="A239" s="268"/>
      <c r="B239" s="268"/>
      <c r="C239" s="268"/>
      <c r="D239" s="268"/>
      <c r="E239" s="268"/>
      <c r="F239" s="268"/>
      <c r="G239" s="268"/>
      <c r="H239" s="268"/>
      <c r="I239" s="268"/>
      <c r="J239" s="268"/>
      <c r="K239" s="268"/>
      <c r="L239" s="268"/>
      <c r="M239" s="268"/>
      <c r="N239" s="268"/>
      <c r="O239" s="269"/>
      <c r="P239" s="265" t="s">
        <v>43</v>
      </c>
      <c r="Q239" s="266"/>
      <c r="R239" s="266"/>
      <c r="S239" s="266"/>
      <c r="T239" s="266"/>
      <c r="U239" s="266"/>
      <c r="V239" s="267"/>
      <c r="W239" s="43" t="s">
        <v>42</v>
      </c>
      <c r="X239" s="44">
        <f>IFERROR(SUM(X238:X238),"0")</f>
        <v>0</v>
      </c>
      <c r="Y239" s="44">
        <f>IFERROR(SUM(Y238:Y238),"0")</f>
        <v>0</v>
      </c>
      <c r="Z239" s="44">
        <f>IFERROR(IF(Z238="",0,Z238),"0")</f>
        <v>0</v>
      </c>
      <c r="AA239" s="68"/>
      <c r="AB239" s="68"/>
      <c r="AC239" s="68"/>
    </row>
    <row r="240" spans="1:68" x14ac:dyDescent="0.2">
      <c r="A240" s="268"/>
      <c r="B240" s="268"/>
      <c r="C240" s="268"/>
      <c r="D240" s="268"/>
      <c r="E240" s="268"/>
      <c r="F240" s="268"/>
      <c r="G240" s="268"/>
      <c r="H240" s="268"/>
      <c r="I240" s="268"/>
      <c r="J240" s="268"/>
      <c r="K240" s="268"/>
      <c r="L240" s="268"/>
      <c r="M240" s="268"/>
      <c r="N240" s="268"/>
      <c r="O240" s="269"/>
      <c r="P240" s="265" t="s">
        <v>43</v>
      </c>
      <c r="Q240" s="266"/>
      <c r="R240" s="266"/>
      <c r="S240" s="266"/>
      <c r="T240" s="266"/>
      <c r="U240" s="266"/>
      <c r="V240" s="267"/>
      <c r="W240" s="43" t="s">
        <v>0</v>
      </c>
      <c r="X240" s="44">
        <f>IFERROR(SUMPRODUCT(X238:X238*H238:H238),"0")</f>
        <v>0</v>
      </c>
      <c r="Y240" s="44">
        <f>IFERROR(SUMPRODUCT(Y238:Y238*H238:H238),"0")</f>
        <v>0</v>
      </c>
      <c r="Z240" s="43"/>
      <c r="AA240" s="68"/>
      <c r="AB240" s="68"/>
      <c r="AC240" s="68"/>
    </row>
    <row r="241" spans="1:68" ht="27.75" customHeight="1" x14ac:dyDescent="0.2">
      <c r="A241" s="258" t="s">
        <v>243</v>
      </c>
      <c r="B241" s="258"/>
      <c r="C241" s="258"/>
      <c r="D241" s="258"/>
      <c r="E241" s="258"/>
      <c r="F241" s="258"/>
      <c r="G241" s="258"/>
      <c r="H241" s="258"/>
      <c r="I241" s="258"/>
      <c r="J241" s="258"/>
      <c r="K241" s="258"/>
      <c r="L241" s="258"/>
      <c r="M241" s="258"/>
      <c r="N241" s="258"/>
      <c r="O241" s="258"/>
      <c r="P241" s="258"/>
      <c r="Q241" s="258"/>
      <c r="R241" s="258"/>
      <c r="S241" s="258"/>
      <c r="T241" s="258"/>
      <c r="U241" s="258"/>
      <c r="V241" s="258"/>
      <c r="W241" s="258"/>
      <c r="X241" s="258"/>
      <c r="Y241" s="258"/>
      <c r="Z241" s="258"/>
      <c r="AA241" s="55"/>
      <c r="AB241" s="55"/>
      <c r="AC241" s="55"/>
    </row>
    <row r="242" spans="1:68" ht="16.5" customHeight="1" x14ac:dyDescent="0.25">
      <c r="A242" s="259" t="s">
        <v>243</v>
      </c>
      <c r="B242" s="259"/>
      <c r="C242" s="259"/>
      <c r="D242" s="259"/>
      <c r="E242" s="259"/>
      <c r="F242" s="259"/>
      <c r="G242" s="259"/>
      <c r="H242" s="259"/>
      <c r="I242" s="259"/>
      <c r="J242" s="259"/>
      <c r="K242" s="259"/>
      <c r="L242" s="259"/>
      <c r="M242" s="259"/>
      <c r="N242" s="259"/>
      <c r="O242" s="259"/>
      <c r="P242" s="259"/>
      <c r="Q242" s="259"/>
      <c r="R242" s="259"/>
      <c r="S242" s="259"/>
      <c r="T242" s="259"/>
      <c r="U242" s="259"/>
      <c r="V242" s="259"/>
      <c r="W242" s="259"/>
      <c r="X242" s="259"/>
      <c r="Y242" s="259"/>
      <c r="Z242" s="259"/>
      <c r="AA242" s="66"/>
      <c r="AB242" s="66"/>
      <c r="AC242" s="83"/>
    </row>
    <row r="243" spans="1:68" ht="14.25" customHeight="1" x14ac:dyDescent="0.25">
      <c r="A243" s="260" t="s">
        <v>84</v>
      </c>
      <c r="B243" s="260"/>
      <c r="C243" s="260"/>
      <c r="D243" s="260"/>
      <c r="E243" s="260"/>
      <c r="F243" s="260"/>
      <c r="G243" s="260"/>
      <c r="H243" s="260"/>
      <c r="I243" s="260"/>
      <c r="J243" s="260"/>
      <c r="K243" s="260"/>
      <c r="L243" s="260"/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0"/>
      <c r="X243" s="260"/>
      <c r="Y243" s="260"/>
      <c r="Z243" s="260"/>
      <c r="AA243" s="67"/>
      <c r="AB243" s="67"/>
      <c r="AC243" s="84"/>
    </row>
    <row r="244" spans="1:68" ht="27" customHeight="1" x14ac:dyDescent="0.25">
      <c r="A244" s="64" t="s">
        <v>338</v>
      </c>
      <c r="B244" s="64" t="s">
        <v>339</v>
      </c>
      <c r="C244" s="37">
        <v>4301071014</v>
      </c>
      <c r="D244" s="261">
        <v>4640242181264</v>
      </c>
      <c r="E244" s="261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88</v>
      </c>
      <c r="L244" s="38" t="s">
        <v>89</v>
      </c>
      <c r="M244" s="39" t="s">
        <v>87</v>
      </c>
      <c r="N244" s="39"/>
      <c r="O244" s="38">
        <v>180</v>
      </c>
      <c r="P244" s="372" t="s">
        <v>340</v>
      </c>
      <c r="Q244" s="263"/>
      <c r="R244" s="263"/>
      <c r="S244" s="263"/>
      <c r="T244" s="264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G244" s="82"/>
      <c r="AJ244" s="87" t="s">
        <v>90</v>
      </c>
      <c r="AK244" s="87">
        <v>1</v>
      </c>
      <c r="BB244" s="179" t="s">
        <v>73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341</v>
      </c>
      <c r="B245" s="64" t="s">
        <v>342</v>
      </c>
      <c r="C245" s="37">
        <v>4301071021</v>
      </c>
      <c r="D245" s="261">
        <v>4640242181325</v>
      </c>
      <c r="E245" s="261"/>
      <c r="F245" s="63">
        <v>0.7</v>
      </c>
      <c r="G245" s="38">
        <v>10</v>
      </c>
      <c r="H245" s="63">
        <v>7</v>
      </c>
      <c r="I245" s="63">
        <v>7.28</v>
      </c>
      <c r="J245" s="38">
        <v>84</v>
      </c>
      <c r="K245" s="38" t="s">
        <v>88</v>
      </c>
      <c r="L245" s="38" t="s">
        <v>89</v>
      </c>
      <c r="M245" s="39" t="s">
        <v>87</v>
      </c>
      <c r="N245" s="39"/>
      <c r="O245" s="38">
        <v>180</v>
      </c>
      <c r="P245" s="373" t="s">
        <v>343</v>
      </c>
      <c r="Q245" s="263"/>
      <c r="R245" s="263"/>
      <c r="S245" s="263"/>
      <c r="T245" s="264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90</v>
      </c>
      <c r="AK245" s="87">
        <v>1</v>
      </c>
      <c r="BB245" s="180" t="s">
        <v>73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344</v>
      </c>
      <c r="B246" s="64" t="s">
        <v>345</v>
      </c>
      <c r="C246" s="37">
        <v>4301070993</v>
      </c>
      <c r="D246" s="261">
        <v>4640242180670</v>
      </c>
      <c r="E246" s="261"/>
      <c r="F246" s="63">
        <v>1</v>
      </c>
      <c r="G246" s="38">
        <v>6</v>
      </c>
      <c r="H246" s="63">
        <v>6</v>
      </c>
      <c r="I246" s="63">
        <v>6.23</v>
      </c>
      <c r="J246" s="38">
        <v>84</v>
      </c>
      <c r="K246" s="38" t="s">
        <v>88</v>
      </c>
      <c r="L246" s="38" t="s">
        <v>89</v>
      </c>
      <c r="M246" s="39" t="s">
        <v>87</v>
      </c>
      <c r="N246" s="39"/>
      <c r="O246" s="38">
        <v>180</v>
      </c>
      <c r="P246" s="374" t="s">
        <v>346</v>
      </c>
      <c r="Q246" s="263"/>
      <c r="R246" s="263"/>
      <c r="S246" s="263"/>
      <c r="T246" s="264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IFERROR(IF(X246="","",X246*0.0155),"")</f>
        <v>0</v>
      </c>
      <c r="AA246" s="69" t="s">
        <v>49</v>
      </c>
      <c r="AB246" s="70" t="s">
        <v>49</v>
      </c>
      <c r="AC246" s="85"/>
      <c r="AG246" s="82"/>
      <c r="AJ246" s="87" t="s">
        <v>90</v>
      </c>
      <c r="AK246" s="87">
        <v>1</v>
      </c>
      <c r="BB246" s="181" t="s">
        <v>73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68"/>
      <c r="B247" s="268"/>
      <c r="C247" s="268"/>
      <c r="D247" s="268"/>
      <c r="E247" s="268"/>
      <c r="F247" s="268"/>
      <c r="G247" s="268"/>
      <c r="H247" s="268"/>
      <c r="I247" s="268"/>
      <c r="J247" s="268"/>
      <c r="K247" s="268"/>
      <c r="L247" s="268"/>
      <c r="M247" s="268"/>
      <c r="N247" s="268"/>
      <c r="O247" s="269"/>
      <c r="P247" s="265" t="s">
        <v>43</v>
      </c>
      <c r="Q247" s="266"/>
      <c r="R247" s="266"/>
      <c r="S247" s="266"/>
      <c r="T247" s="266"/>
      <c r="U247" s="266"/>
      <c r="V247" s="267"/>
      <c r="W247" s="43" t="s">
        <v>42</v>
      </c>
      <c r="X247" s="44">
        <f>IFERROR(SUM(X244:X246),"0")</f>
        <v>0</v>
      </c>
      <c r="Y247" s="44">
        <f>IFERROR(SUM(Y244:Y246),"0")</f>
        <v>0</v>
      </c>
      <c r="Z247" s="44">
        <f>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268"/>
      <c r="B248" s="268"/>
      <c r="C248" s="268"/>
      <c r="D248" s="268"/>
      <c r="E248" s="268"/>
      <c r="F248" s="268"/>
      <c r="G248" s="268"/>
      <c r="H248" s="268"/>
      <c r="I248" s="268"/>
      <c r="J248" s="268"/>
      <c r="K248" s="268"/>
      <c r="L248" s="268"/>
      <c r="M248" s="268"/>
      <c r="N248" s="268"/>
      <c r="O248" s="269"/>
      <c r="P248" s="265" t="s">
        <v>43</v>
      </c>
      <c r="Q248" s="266"/>
      <c r="R248" s="266"/>
      <c r="S248" s="266"/>
      <c r="T248" s="266"/>
      <c r="U248" s="266"/>
      <c r="V248" s="267"/>
      <c r="W248" s="43" t="s">
        <v>0</v>
      </c>
      <c r="X248" s="44">
        <f>IFERROR(SUMPRODUCT(X244:X246*H244:H246),"0")</f>
        <v>0</v>
      </c>
      <c r="Y248" s="44">
        <f>IFERROR(SUMPRODUCT(Y244:Y246*H244:H246),"0")</f>
        <v>0</v>
      </c>
      <c r="Z248" s="43"/>
      <c r="AA248" s="68"/>
      <c r="AB248" s="68"/>
      <c r="AC248" s="68"/>
    </row>
    <row r="249" spans="1:68" ht="14.25" customHeight="1" x14ac:dyDescent="0.25">
      <c r="A249" s="260" t="s">
        <v>159</v>
      </c>
      <c r="B249" s="260"/>
      <c r="C249" s="260"/>
      <c r="D249" s="260"/>
      <c r="E249" s="260"/>
      <c r="F249" s="260"/>
      <c r="G249" s="260"/>
      <c r="H249" s="260"/>
      <c r="I249" s="260"/>
      <c r="J249" s="260"/>
      <c r="K249" s="260"/>
      <c r="L249" s="260"/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0"/>
      <c r="X249" s="260"/>
      <c r="Y249" s="260"/>
      <c r="Z249" s="260"/>
      <c r="AA249" s="67"/>
      <c r="AB249" s="67"/>
      <c r="AC249" s="84"/>
    </row>
    <row r="250" spans="1:68" ht="27" customHeight="1" x14ac:dyDescent="0.25">
      <c r="A250" s="64" t="s">
        <v>347</v>
      </c>
      <c r="B250" s="64" t="s">
        <v>348</v>
      </c>
      <c r="C250" s="37">
        <v>4301131019</v>
      </c>
      <c r="D250" s="261">
        <v>4640242180427</v>
      </c>
      <c r="E250" s="261"/>
      <c r="F250" s="63">
        <v>1.8</v>
      </c>
      <c r="G250" s="38">
        <v>1</v>
      </c>
      <c r="H250" s="63">
        <v>1.8</v>
      </c>
      <c r="I250" s="63">
        <v>1.915</v>
      </c>
      <c r="J250" s="38">
        <v>234</v>
      </c>
      <c r="K250" s="38" t="s">
        <v>151</v>
      </c>
      <c r="L250" s="38" t="s">
        <v>89</v>
      </c>
      <c r="M250" s="39" t="s">
        <v>87</v>
      </c>
      <c r="N250" s="39"/>
      <c r="O250" s="38">
        <v>180</v>
      </c>
      <c r="P250" s="375" t="s">
        <v>349</v>
      </c>
      <c r="Q250" s="263"/>
      <c r="R250" s="263"/>
      <c r="S250" s="263"/>
      <c r="T250" s="264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IFERROR(IF(X250="","",X250*0.00502),"")</f>
        <v>0</v>
      </c>
      <c r="AA250" s="69" t="s">
        <v>49</v>
      </c>
      <c r="AB250" s="70" t="s">
        <v>49</v>
      </c>
      <c r="AC250" s="85"/>
      <c r="AG250" s="82"/>
      <c r="AJ250" s="87" t="s">
        <v>90</v>
      </c>
      <c r="AK250" s="87">
        <v>1</v>
      </c>
      <c r="BB250" s="182" t="s">
        <v>95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x14ac:dyDescent="0.2">
      <c r="A251" s="268"/>
      <c r="B251" s="268"/>
      <c r="C251" s="268"/>
      <c r="D251" s="268"/>
      <c r="E251" s="268"/>
      <c r="F251" s="268"/>
      <c r="G251" s="268"/>
      <c r="H251" s="268"/>
      <c r="I251" s="268"/>
      <c r="J251" s="268"/>
      <c r="K251" s="268"/>
      <c r="L251" s="268"/>
      <c r="M251" s="268"/>
      <c r="N251" s="268"/>
      <c r="O251" s="269"/>
      <c r="P251" s="265" t="s">
        <v>43</v>
      </c>
      <c r="Q251" s="266"/>
      <c r="R251" s="266"/>
      <c r="S251" s="266"/>
      <c r="T251" s="266"/>
      <c r="U251" s="266"/>
      <c r="V251" s="267"/>
      <c r="W251" s="43" t="s">
        <v>42</v>
      </c>
      <c r="X251" s="44">
        <f>IFERROR(SUM(X250:X250),"0")</f>
        <v>0</v>
      </c>
      <c r="Y251" s="44">
        <f>IFERROR(SUM(Y250:Y250),"0")</f>
        <v>0</v>
      </c>
      <c r="Z251" s="44">
        <f>IFERROR(IF(Z250="",0,Z250),"0")</f>
        <v>0</v>
      </c>
      <c r="AA251" s="68"/>
      <c r="AB251" s="68"/>
      <c r="AC251" s="68"/>
    </row>
    <row r="252" spans="1:68" x14ac:dyDescent="0.2">
      <c r="A252" s="268"/>
      <c r="B252" s="268"/>
      <c r="C252" s="268"/>
      <c r="D252" s="268"/>
      <c r="E252" s="268"/>
      <c r="F252" s="268"/>
      <c r="G252" s="268"/>
      <c r="H252" s="268"/>
      <c r="I252" s="268"/>
      <c r="J252" s="268"/>
      <c r="K252" s="268"/>
      <c r="L252" s="268"/>
      <c r="M252" s="268"/>
      <c r="N252" s="268"/>
      <c r="O252" s="269"/>
      <c r="P252" s="265" t="s">
        <v>43</v>
      </c>
      <c r="Q252" s="266"/>
      <c r="R252" s="266"/>
      <c r="S252" s="266"/>
      <c r="T252" s="266"/>
      <c r="U252" s="266"/>
      <c r="V252" s="267"/>
      <c r="W252" s="43" t="s">
        <v>0</v>
      </c>
      <c r="X252" s="44">
        <f>IFERROR(SUMPRODUCT(X250:X250*H250:H250),"0")</f>
        <v>0</v>
      </c>
      <c r="Y252" s="44">
        <f>IFERROR(SUMPRODUCT(Y250:Y250*H250:H250),"0")</f>
        <v>0</v>
      </c>
      <c r="Z252" s="43"/>
      <c r="AA252" s="68"/>
      <c r="AB252" s="68"/>
      <c r="AC252" s="68"/>
    </row>
    <row r="253" spans="1:68" ht="14.25" customHeight="1" x14ac:dyDescent="0.25">
      <c r="A253" s="260" t="s">
        <v>92</v>
      </c>
      <c r="B253" s="260"/>
      <c r="C253" s="260"/>
      <c r="D253" s="260"/>
      <c r="E253" s="260"/>
      <c r="F253" s="260"/>
      <c r="G253" s="260"/>
      <c r="H253" s="260"/>
      <c r="I253" s="260"/>
      <c r="J253" s="260"/>
      <c r="K253" s="260"/>
      <c r="L253" s="260"/>
      <c r="M253" s="260"/>
      <c r="N253" s="260"/>
      <c r="O253" s="260"/>
      <c r="P253" s="260"/>
      <c r="Q253" s="260"/>
      <c r="R253" s="260"/>
      <c r="S253" s="260"/>
      <c r="T253" s="260"/>
      <c r="U253" s="260"/>
      <c r="V253" s="260"/>
      <c r="W253" s="260"/>
      <c r="X253" s="260"/>
      <c r="Y253" s="260"/>
      <c r="Z253" s="260"/>
      <c r="AA253" s="67"/>
      <c r="AB253" s="67"/>
      <c r="AC253" s="84"/>
    </row>
    <row r="254" spans="1:68" ht="27" customHeight="1" x14ac:dyDescent="0.25">
      <c r="A254" s="64" t="s">
        <v>350</v>
      </c>
      <c r="B254" s="64" t="s">
        <v>351</v>
      </c>
      <c r="C254" s="37">
        <v>4301132080</v>
      </c>
      <c r="D254" s="261">
        <v>4640242180397</v>
      </c>
      <c r="E254" s="261"/>
      <c r="F254" s="63">
        <v>1</v>
      </c>
      <c r="G254" s="38">
        <v>6</v>
      </c>
      <c r="H254" s="63">
        <v>6</v>
      </c>
      <c r="I254" s="63">
        <v>6.26</v>
      </c>
      <c r="J254" s="38">
        <v>84</v>
      </c>
      <c r="K254" s="38" t="s">
        <v>88</v>
      </c>
      <c r="L254" s="38" t="s">
        <v>89</v>
      </c>
      <c r="M254" s="39" t="s">
        <v>87</v>
      </c>
      <c r="N254" s="39"/>
      <c r="O254" s="38">
        <v>180</v>
      </c>
      <c r="P254" s="376" t="s">
        <v>352</v>
      </c>
      <c r="Q254" s="263"/>
      <c r="R254" s="263"/>
      <c r="S254" s="263"/>
      <c r="T254" s="264"/>
      <c r="U254" s="40" t="s">
        <v>49</v>
      </c>
      <c r="V254" s="40" t="s">
        <v>49</v>
      </c>
      <c r="W254" s="41" t="s">
        <v>42</v>
      </c>
      <c r="X254" s="59">
        <v>0</v>
      </c>
      <c r="Y254" s="56">
        <f>IFERROR(IF(X254="","",X254),"")</f>
        <v>0</v>
      </c>
      <c r="Z254" s="42">
        <f>IFERROR(IF(X254="","",X254*0.0155),"")</f>
        <v>0</v>
      </c>
      <c r="AA254" s="69" t="s">
        <v>49</v>
      </c>
      <c r="AB254" s="70" t="s">
        <v>49</v>
      </c>
      <c r="AC254" s="85"/>
      <c r="AG254" s="82"/>
      <c r="AJ254" s="87" t="s">
        <v>90</v>
      </c>
      <c r="AK254" s="87">
        <v>1</v>
      </c>
      <c r="BB254" s="183" t="s">
        <v>95</v>
      </c>
      <c r="BM254" s="82">
        <f>IFERROR(X254*I254,"0")</f>
        <v>0</v>
      </c>
      <c r="BN254" s="82">
        <f>IFERROR(Y254*I254,"0")</f>
        <v>0</v>
      </c>
      <c r="BO254" s="82">
        <f>IFERROR(X254/J254,"0")</f>
        <v>0</v>
      </c>
      <c r="BP254" s="82">
        <f>IFERROR(Y254/J254,"0")</f>
        <v>0</v>
      </c>
    </row>
    <row r="255" spans="1:68" ht="27" customHeight="1" x14ac:dyDescent="0.25">
      <c r="A255" s="64" t="s">
        <v>353</v>
      </c>
      <c r="B255" s="64" t="s">
        <v>354</v>
      </c>
      <c r="C255" s="37">
        <v>4301132104</v>
      </c>
      <c r="D255" s="261">
        <v>4640242181219</v>
      </c>
      <c r="E255" s="261"/>
      <c r="F255" s="63">
        <v>0.3</v>
      </c>
      <c r="G255" s="38">
        <v>9</v>
      </c>
      <c r="H255" s="63">
        <v>2.7</v>
      </c>
      <c r="I255" s="63">
        <v>2.8450000000000002</v>
      </c>
      <c r="J255" s="38">
        <v>234</v>
      </c>
      <c r="K255" s="38" t="s">
        <v>151</v>
      </c>
      <c r="L255" s="38" t="s">
        <v>89</v>
      </c>
      <c r="M255" s="39" t="s">
        <v>87</v>
      </c>
      <c r="N255" s="39"/>
      <c r="O255" s="38">
        <v>180</v>
      </c>
      <c r="P255" s="377" t="s">
        <v>355</v>
      </c>
      <c r="Q255" s="263"/>
      <c r="R255" s="263"/>
      <c r="S255" s="263"/>
      <c r="T255" s="264"/>
      <c r="U255" s="40" t="s">
        <v>49</v>
      </c>
      <c r="V255" s="40" t="s">
        <v>49</v>
      </c>
      <c r="W255" s="41" t="s">
        <v>42</v>
      </c>
      <c r="X255" s="59">
        <v>0</v>
      </c>
      <c r="Y255" s="56">
        <f>IFERROR(IF(X255="","",X255),"")</f>
        <v>0</v>
      </c>
      <c r="Z255" s="42">
        <f>IFERROR(IF(X255="","",X255*0.00502),"")</f>
        <v>0</v>
      </c>
      <c r="AA255" s="69" t="s">
        <v>49</v>
      </c>
      <c r="AB255" s="70" t="s">
        <v>49</v>
      </c>
      <c r="AC255" s="85"/>
      <c r="AG255" s="82"/>
      <c r="AJ255" s="87" t="s">
        <v>90</v>
      </c>
      <c r="AK255" s="87">
        <v>1</v>
      </c>
      <c r="BB255" s="184" t="s">
        <v>95</v>
      </c>
      <c r="BM255" s="82">
        <f>IFERROR(X255*I255,"0")</f>
        <v>0</v>
      </c>
      <c r="BN255" s="82">
        <f>IFERROR(Y255*I255,"0")</f>
        <v>0</v>
      </c>
      <c r="BO255" s="82">
        <f>IFERROR(X255/J255,"0")</f>
        <v>0</v>
      </c>
      <c r="BP255" s="82">
        <f>IFERROR(Y255/J255,"0")</f>
        <v>0</v>
      </c>
    </row>
    <row r="256" spans="1:68" x14ac:dyDescent="0.2">
      <c r="A256" s="268"/>
      <c r="B256" s="268"/>
      <c r="C256" s="268"/>
      <c r="D256" s="26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9"/>
      <c r="P256" s="265" t="s">
        <v>43</v>
      </c>
      <c r="Q256" s="266"/>
      <c r="R256" s="266"/>
      <c r="S256" s="266"/>
      <c r="T256" s="266"/>
      <c r="U256" s="266"/>
      <c r="V256" s="267"/>
      <c r="W256" s="43" t="s">
        <v>42</v>
      </c>
      <c r="X256" s="44">
        <f>IFERROR(SUM(X254:X255),"0")</f>
        <v>0</v>
      </c>
      <c r="Y256" s="44">
        <f>IFERROR(SUM(Y254:Y255),"0")</f>
        <v>0</v>
      </c>
      <c r="Z256" s="44">
        <f>IFERROR(IF(Z254="",0,Z254),"0")+IFERROR(IF(Z255="",0,Z255),"0")</f>
        <v>0</v>
      </c>
      <c r="AA256" s="68"/>
      <c r="AB256" s="68"/>
      <c r="AC256" s="68"/>
    </row>
    <row r="257" spans="1:68" x14ac:dyDescent="0.2">
      <c r="A257" s="268"/>
      <c r="B257" s="268"/>
      <c r="C257" s="268"/>
      <c r="D257" s="26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9"/>
      <c r="P257" s="265" t="s">
        <v>43</v>
      </c>
      <c r="Q257" s="266"/>
      <c r="R257" s="266"/>
      <c r="S257" s="266"/>
      <c r="T257" s="266"/>
      <c r="U257" s="266"/>
      <c r="V257" s="267"/>
      <c r="W257" s="43" t="s">
        <v>0</v>
      </c>
      <c r="X257" s="44">
        <f>IFERROR(SUMPRODUCT(X254:X255*H254:H255),"0")</f>
        <v>0</v>
      </c>
      <c r="Y257" s="44">
        <f>IFERROR(SUMPRODUCT(Y254:Y255*H254:H255),"0")</f>
        <v>0</v>
      </c>
      <c r="Z257" s="43"/>
      <c r="AA257" s="68"/>
      <c r="AB257" s="68"/>
      <c r="AC257" s="68"/>
    </row>
    <row r="258" spans="1:68" ht="14.25" customHeight="1" x14ac:dyDescent="0.25">
      <c r="A258" s="260" t="s">
        <v>178</v>
      </c>
      <c r="B258" s="260"/>
      <c r="C258" s="260"/>
      <c r="D258" s="260"/>
      <c r="E258" s="260"/>
      <c r="F258" s="260"/>
      <c r="G258" s="260"/>
      <c r="H258" s="260"/>
      <c r="I258" s="260"/>
      <c r="J258" s="260"/>
      <c r="K258" s="260"/>
      <c r="L258" s="260"/>
      <c r="M258" s="260"/>
      <c r="N258" s="260"/>
      <c r="O258" s="260"/>
      <c r="P258" s="260"/>
      <c r="Q258" s="260"/>
      <c r="R258" s="260"/>
      <c r="S258" s="260"/>
      <c r="T258" s="260"/>
      <c r="U258" s="260"/>
      <c r="V258" s="260"/>
      <c r="W258" s="260"/>
      <c r="X258" s="260"/>
      <c r="Y258" s="260"/>
      <c r="Z258" s="260"/>
      <c r="AA258" s="67"/>
      <c r="AB258" s="67"/>
      <c r="AC258" s="84"/>
    </row>
    <row r="259" spans="1:68" ht="27" customHeight="1" x14ac:dyDescent="0.25">
      <c r="A259" s="64" t="s">
        <v>356</v>
      </c>
      <c r="B259" s="64" t="s">
        <v>357</v>
      </c>
      <c r="C259" s="37">
        <v>4301136028</v>
      </c>
      <c r="D259" s="261">
        <v>4640242180304</v>
      </c>
      <c r="E259" s="261"/>
      <c r="F259" s="63">
        <v>2.7</v>
      </c>
      <c r="G259" s="38">
        <v>1</v>
      </c>
      <c r="H259" s="63">
        <v>2.7</v>
      </c>
      <c r="I259" s="63">
        <v>2.8906000000000001</v>
      </c>
      <c r="J259" s="38">
        <v>126</v>
      </c>
      <c r="K259" s="38" t="s">
        <v>96</v>
      </c>
      <c r="L259" s="38" t="s">
        <v>89</v>
      </c>
      <c r="M259" s="39" t="s">
        <v>87</v>
      </c>
      <c r="N259" s="39"/>
      <c r="O259" s="38">
        <v>180</v>
      </c>
      <c r="P259" s="378" t="s">
        <v>358</v>
      </c>
      <c r="Q259" s="263"/>
      <c r="R259" s="263"/>
      <c r="S259" s="263"/>
      <c r="T259" s="264"/>
      <c r="U259" s="40" t="s">
        <v>49</v>
      </c>
      <c r="V259" s="40" t="s">
        <v>49</v>
      </c>
      <c r="W259" s="41" t="s">
        <v>42</v>
      </c>
      <c r="X259" s="59">
        <v>0</v>
      </c>
      <c r="Y259" s="56">
        <f>IFERROR(IF(X259="","",X259),"")</f>
        <v>0</v>
      </c>
      <c r="Z259" s="42">
        <f>IFERROR(IF(X259="","",X259*0.00936),"")</f>
        <v>0</v>
      </c>
      <c r="AA259" s="69" t="s">
        <v>49</v>
      </c>
      <c r="AB259" s="70" t="s">
        <v>49</v>
      </c>
      <c r="AC259" s="85"/>
      <c r="AG259" s="82"/>
      <c r="AJ259" s="87" t="s">
        <v>90</v>
      </c>
      <c r="AK259" s="87">
        <v>1</v>
      </c>
      <c r="BB259" s="185" t="s">
        <v>95</v>
      </c>
      <c r="BM259" s="82">
        <f>IFERROR(X259*I259,"0")</f>
        <v>0</v>
      </c>
      <c r="BN259" s="82">
        <f>IFERROR(Y259*I259,"0")</f>
        <v>0</v>
      </c>
      <c r="BO259" s="82">
        <f>IFERROR(X259/J259,"0")</f>
        <v>0</v>
      </c>
      <c r="BP259" s="82">
        <f>IFERROR(Y259/J259,"0")</f>
        <v>0</v>
      </c>
    </row>
    <row r="260" spans="1:68" ht="27" customHeight="1" x14ac:dyDescent="0.25">
      <c r="A260" s="64" t="s">
        <v>359</v>
      </c>
      <c r="B260" s="64" t="s">
        <v>360</v>
      </c>
      <c r="C260" s="37">
        <v>4301136026</v>
      </c>
      <c r="D260" s="261">
        <v>4640242180236</v>
      </c>
      <c r="E260" s="261"/>
      <c r="F260" s="63">
        <v>5</v>
      </c>
      <c r="G260" s="38">
        <v>1</v>
      </c>
      <c r="H260" s="63">
        <v>5</v>
      </c>
      <c r="I260" s="63">
        <v>5.2350000000000003</v>
      </c>
      <c r="J260" s="38">
        <v>84</v>
      </c>
      <c r="K260" s="38" t="s">
        <v>88</v>
      </c>
      <c r="L260" s="38" t="s">
        <v>188</v>
      </c>
      <c r="M260" s="39" t="s">
        <v>87</v>
      </c>
      <c r="N260" s="39"/>
      <c r="O260" s="38">
        <v>180</v>
      </c>
      <c r="P260" s="379" t="s">
        <v>361</v>
      </c>
      <c r="Q260" s="263"/>
      <c r="R260" s="263"/>
      <c r="S260" s="263"/>
      <c r="T260" s="264"/>
      <c r="U260" s="40" t="s">
        <v>49</v>
      </c>
      <c r="V260" s="40" t="s">
        <v>49</v>
      </c>
      <c r="W260" s="41" t="s">
        <v>42</v>
      </c>
      <c r="X260" s="59">
        <v>0</v>
      </c>
      <c r="Y260" s="56">
        <f>IFERROR(IF(X260="","",X260),"")</f>
        <v>0</v>
      </c>
      <c r="Z260" s="42">
        <f>IFERROR(IF(X260="","",X260*0.0155),"")</f>
        <v>0</v>
      </c>
      <c r="AA260" s="69" t="s">
        <v>49</v>
      </c>
      <c r="AB260" s="70" t="s">
        <v>49</v>
      </c>
      <c r="AC260" s="85"/>
      <c r="AG260" s="82"/>
      <c r="AJ260" s="87" t="s">
        <v>189</v>
      </c>
      <c r="AK260" s="87">
        <v>84</v>
      </c>
      <c r="BB260" s="186" t="s">
        <v>95</v>
      </c>
      <c r="BM260" s="82">
        <f>IFERROR(X260*I260,"0")</f>
        <v>0</v>
      </c>
      <c r="BN260" s="82">
        <f>IFERROR(Y260*I260,"0")</f>
        <v>0</v>
      </c>
      <c r="BO260" s="82">
        <f>IFERROR(X260/J260,"0")</f>
        <v>0</v>
      </c>
      <c r="BP260" s="82">
        <f>IFERROR(Y260/J260,"0")</f>
        <v>0</v>
      </c>
    </row>
    <row r="261" spans="1:68" ht="27" customHeight="1" x14ac:dyDescent="0.25">
      <c r="A261" s="64" t="s">
        <v>362</v>
      </c>
      <c r="B261" s="64" t="s">
        <v>363</v>
      </c>
      <c r="C261" s="37">
        <v>4301136029</v>
      </c>
      <c r="D261" s="261">
        <v>4640242180410</v>
      </c>
      <c r="E261" s="261"/>
      <c r="F261" s="63">
        <v>2.2400000000000002</v>
      </c>
      <c r="G261" s="38">
        <v>1</v>
      </c>
      <c r="H261" s="63">
        <v>2.2400000000000002</v>
      </c>
      <c r="I261" s="63">
        <v>2.4319999999999999</v>
      </c>
      <c r="J261" s="38">
        <v>126</v>
      </c>
      <c r="K261" s="38" t="s">
        <v>96</v>
      </c>
      <c r="L261" s="38" t="s">
        <v>89</v>
      </c>
      <c r="M261" s="39" t="s">
        <v>87</v>
      </c>
      <c r="N261" s="39"/>
      <c r="O261" s="38">
        <v>180</v>
      </c>
      <c r="P261" s="38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63"/>
      <c r="R261" s="263"/>
      <c r="S261" s="263"/>
      <c r="T261" s="264"/>
      <c r="U261" s="40" t="s">
        <v>49</v>
      </c>
      <c r="V261" s="40" t="s">
        <v>49</v>
      </c>
      <c r="W261" s="41" t="s">
        <v>42</v>
      </c>
      <c r="X261" s="59">
        <v>0</v>
      </c>
      <c r="Y261" s="56">
        <f>IFERROR(IF(X261="","",X261),"")</f>
        <v>0</v>
      </c>
      <c r="Z261" s="42">
        <f>IFERROR(IF(X261="","",X261*0.00936),"")</f>
        <v>0</v>
      </c>
      <c r="AA261" s="69" t="s">
        <v>49</v>
      </c>
      <c r="AB261" s="70" t="s">
        <v>49</v>
      </c>
      <c r="AC261" s="85"/>
      <c r="AG261" s="82"/>
      <c r="AJ261" s="87" t="s">
        <v>90</v>
      </c>
      <c r="AK261" s="87">
        <v>1</v>
      </c>
      <c r="BB261" s="187" t="s">
        <v>95</v>
      </c>
      <c r="BM261" s="82">
        <f>IFERROR(X261*I261,"0")</f>
        <v>0</v>
      </c>
      <c r="BN261" s="82">
        <f>IFERROR(Y261*I261,"0")</f>
        <v>0</v>
      </c>
      <c r="BO261" s="82">
        <f>IFERROR(X261/J261,"0")</f>
        <v>0</v>
      </c>
      <c r="BP261" s="82">
        <f>IFERROR(Y261/J261,"0")</f>
        <v>0</v>
      </c>
    </row>
    <row r="262" spans="1:68" x14ac:dyDescent="0.2">
      <c r="A262" s="268"/>
      <c r="B262" s="268"/>
      <c r="C262" s="268"/>
      <c r="D262" s="26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9"/>
      <c r="P262" s="265" t="s">
        <v>43</v>
      </c>
      <c r="Q262" s="266"/>
      <c r="R262" s="266"/>
      <c r="S262" s="266"/>
      <c r="T262" s="266"/>
      <c r="U262" s="266"/>
      <c r="V262" s="267"/>
      <c r="W262" s="43" t="s">
        <v>42</v>
      </c>
      <c r="X262" s="44">
        <f>IFERROR(SUM(X259:X261),"0")</f>
        <v>0</v>
      </c>
      <c r="Y262" s="44">
        <f>IFERROR(SUM(Y259:Y261),"0")</f>
        <v>0</v>
      </c>
      <c r="Z262" s="44">
        <f>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268"/>
      <c r="B263" s="268"/>
      <c r="C263" s="268"/>
      <c r="D263" s="26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9"/>
      <c r="P263" s="265" t="s">
        <v>43</v>
      </c>
      <c r="Q263" s="266"/>
      <c r="R263" s="266"/>
      <c r="S263" s="266"/>
      <c r="T263" s="266"/>
      <c r="U263" s="266"/>
      <c r="V263" s="267"/>
      <c r="W263" s="43" t="s">
        <v>0</v>
      </c>
      <c r="X263" s="44">
        <f>IFERROR(SUMPRODUCT(X259:X261*H259:H261),"0")</f>
        <v>0</v>
      </c>
      <c r="Y263" s="44">
        <f>IFERROR(SUMPRODUCT(Y259:Y261*H259:H261),"0")</f>
        <v>0</v>
      </c>
      <c r="Z263" s="43"/>
      <c r="AA263" s="68"/>
      <c r="AB263" s="68"/>
      <c r="AC263" s="68"/>
    </row>
    <row r="264" spans="1:68" ht="14.25" customHeight="1" x14ac:dyDescent="0.25">
      <c r="A264" s="260" t="s">
        <v>155</v>
      </c>
      <c r="B264" s="260"/>
      <c r="C264" s="260"/>
      <c r="D264" s="260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0"/>
      <c r="T264" s="260"/>
      <c r="U264" s="260"/>
      <c r="V264" s="260"/>
      <c r="W264" s="260"/>
      <c r="X264" s="260"/>
      <c r="Y264" s="260"/>
      <c r="Z264" s="260"/>
      <c r="AA264" s="67"/>
      <c r="AB264" s="67"/>
      <c r="AC264" s="84"/>
    </row>
    <row r="265" spans="1:68" ht="37.5" customHeight="1" x14ac:dyDescent="0.25">
      <c r="A265" s="64" t="s">
        <v>364</v>
      </c>
      <c r="B265" s="64" t="s">
        <v>365</v>
      </c>
      <c r="C265" s="37">
        <v>4301135552</v>
      </c>
      <c r="D265" s="261">
        <v>4640242181431</v>
      </c>
      <c r="E265" s="261"/>
      <c r="F265" s="63">
        <v>3.5</v>
      </c>
      <c r="G265" s="38">
        <v>1</v>
      </c>
      <c r="H265" s="63">
        <v>3.5</v>
      </c>
      <c r="I265" s="63">
        <v>3.6920000000000002</v>
      </c>
      <c r="J265" s="38">
        <v>126</v>
      </c>
      <c r="K265" s="38" t="s">
        <v>96</v>
      </c>
      <c r="L265" s="38" t="s">
        <v>89</v>
      </c>
      <c r="M265" s="39" t="s">
        <v>87</v>
      </c>
      <c r="N265" s="39"/>
      <c r="O265" s="38">
        <v>180</v>
      </c>
      <c r="P265" s="381" t="s">
        <v>366</v>
      </c>
      <c r="Q265" s="263"/>
      <c r="R265" s="263"/>
      <c r="S265" s="263"/>
      <c r="T265" s="264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ref="Y265:Y284" si="24">IFERROR(IF(X265="","",X265),"")</f>
        <v>0</v>
      </c>
      <c r="Z265" s="42">
        <f>IFERROR(IF(X265="","",X265*0.00936),"")</f>
        <v>0</v>
      </c>
      <c r="AA265" s="69" t="s">
        <v>49</v>
      </c>
      <c r="AB265" s="70" t="s">
        <v>49</v>
      </c>
      <c r="AC265" s="85"/>
      <c r="AG265" s="82"/>
      <c r="AJ265" s="87" t="s">
        <v>90</v>
      </c>
      <c r="AK265" s="87">
        <v>1</v>
      </c>
      <c r="BB265" s="188" t="s">
        <v>95</v>
      </c>
      <c r="BM265" s="82">
        <f t="shared" ref="BM265:BM284" si="25">IFERROR(X265*I265,"0")</f>
        <v>0</v>
      </c>
      <c r="BN265" s="82">
        <f t="shared" ref="BN265:BN284" si="26">IFERROR(Y265*I265,"0")</f>
        <v>0</v>
      </c>
      <c r="BO265" s="82">
        <f t="shared" ref="BO265:BO284" si="27">IFERROR(X265/J265,"0")</f>
        <v>0</v>
      </c>
      <c r="BP265" s="82">
        <f t="shared" ref="BP265:BP284" si="28">IFERROR(Y265/J265,"0")</f>
        <v>0</v>
      </c>
    </row>
    <row r="266" spans="1:68" ht="27" customHeight="1" x14ac:dyDescent="0.25">
      <c r="A266" s="64" t="s">
        <v>367</v>
      </c>
      <c r="B266" s="64" t="s">
        <v>368</v>
      </c>
      <c r="C266" s="37">
        <v>4301135504</v>
      </c>
      <c r="D266" s="261">
        <v>4640242181554</v>
      </c>
      <c r="E266" s="261"/>
      <c r="F266" s="63">
        <v>3</v>
      </c>
      <c r="G266" s="38">
        <v>1</v>
      </c>
      <c r="H266" s="63">
        <v>3</v>
      </c>
      <c r="I266" s="63">
        <v>3.1920000000000002</v>
      </c>
      <c r="J266" s="38">
        <v>126</v>
      </c>
      <c r="K266" s="38" t="s">
        <v>96</v>
      </c>
      <c r="L266" s="38" t="s">
        <v>89</v>
      </c>
      <c r="M266" s="39" t="s">
        <v>87</v>
      </c>
      <c r="N266" s="39"/>
      <c r="O266" s="38">
        <v>180</v>
      </c>
      <c r="P266" s="382" t="s">
        <v>369</v>
      </c>
      <c r="Q266" s="263"/>
      <c r="R266" s="263"/>
      <c r="S266" s="263"/>
      <c r="T266" s="264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IFERROR(IF(X266="","",X266*0.00936),"")</f>
        <v>0</v>
      </c>
      <c r="AA266" s="69" t="s">
        <v>49</v>
      </c>
      <c r="AB266" s="70" t="s">
        <v>49</v>
      </c>
      <c r="AC266" s="85"/>
      <c r="AG266" s="82"/>
      <c r="AJ266" s="87" t="s">
        <v>90</v>
      </c>
      <c r="AK266" s="87">
        <v>1</v>
      </c>
      <c r="BB266" s="189" t="s">
        <v>95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370</v>
      </c>
      <c r="B267" s="64" t="s">
        <v>371</v>
      </c>
      <c r="C267" s="37">
        <v>4301135394</v>
      </c>
      <c r="D267" s="261">
        <v>4640242181561</v>
      </c>
      <c r="E267" s="261"/>
      <c r="F267" s="63">
        <v>3.7</v>
      </c>
      <c r="G267" s="38">
        <v>1</v>
      </c>
      <c r="H267" s="63">
        <v>3.7</v>
      </c>
      <c r="I267" s="63">
        <v>3.8919999999999999</v>
      </c>
      <c r="J267" s="38">
        <v>126</v>
      </c>
      <c r="K267" s="38" t="s">
        <v>96</v>
      </c>
      <c r="L267" s="38" t="s">
        <v>89</v>
      </c>
      <c r="M267" s="39" t="s">
        <v>87</v>
      </c>
      <c r="N267" s="39"/>
      <c r="O267" s="38">
        <v>180</v>
      </c>
      <c r="P267" s="383" t="s">
        <v>372</v>
      </c>
      <c r="Q267" s="263"/>
      <c r="R267" s="263"/>
      <c r="S267" s="263"/>
      <c r="T267" s="264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>IFERROR(IF(X267="","",X267*0.00936),"")</f>
        <v>0</v>
      </c>
      <c r="AA267" s="69" t="s">
        <v>49</v>
      </c>
      <c r="AB267" s="70" t="s">
        <v>49</v>
      </c>
      <c r="AC267" s="85"/>
      <c r="AG267" s="82"/>
      <c r="AJ267" s="87" t="s">
        <v>90</v>
      </c>
      <c r="AK267" s="87">
        <v>1</v>
      </c>
      <c r="BB267" s="190" t="s">
        <v>95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373</v>
      </c>
      <c r="B268" s="64" t="s">
        <v>374</v>
      </c>
      <c r="C268" s="37">
        <v>4301135374</v>
      </c>
      <c r="D268" s="261">
        <v>4640242181424</v>
      </c>
      <c r="E268" s="261"/>
      <c r="F268" s="63">
        <v>5.5</v>
      </c>
      <c r="G268" s="38">
        <v>1</v>
      </c>
      <c r="H268" s="63">
        <v>5.5</v>
      </c>
      <c r="I268" s="63">
        <v>5.7350000000000003</v>
      </c>
      <c r="J268" s="38">
        <v>84</v>
      </c>
      <c r="K268" s="38" t="s">
        <v>88</v>
      </c>
      <c r="L268" s="38" t="s">
        <v>89</v>
      </c>
      <c r="M268" s="39" t="s">
        <v>87</v>
      </c>
      <c r="N268" s="39"/>
      <c r="O268" s="38">
        <v>180</v>
      </c>
      <c r="P268" s="384" t="s">
        <v>375</v>
      </c>
      <c r="Q268" s="263"/>
      <c r="R268" s="263"/>
      <c r="S268" s="263"/>
      <c r="T268" s="264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IFERROR(IF(X268="","",X268*0.0155),"")</f>
        <v>0</v>
      </c>
      <c r="AA268" s="69" t="s">
        <v>49</v>
      </c>
      <c r="AB268" s="70" t="s">
        <v>49</v>
      </c>
      <c r="AC268" s="85"/>
      <c r="AG268" s="82"/>
      <c r="AJ268" s="87" t="s">
        <v>90</v>
      </c>
      <c r="AK268" s="87">
        <v>1</v>
      </c>
      <c r="BB268" s="191" t="s">
        <v>95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376</v>
      </c>
      <c r="B269" s="64" t="s">
        <v>377</v>
      </c>
      <c r="C269" s="37">
        <v>4301135320</v>
      </c>
      <c r="D269" s="261">
        <v>4640242181592</v>
      </c>
      <c r="E269" s="261"/>
      <c r="F269" s="63">
        <v>3.5</v>
      </c>
      <c r="G269" s="38">
        <v>1</v>
      </c>
      <c r="H269" s="63">
        <v>3.5</v>
      </c>
      <c r="I269" s="63">
        <v>3.6850000000000001</v>
      </c>
      <c r="J269" s="38">
        <v>126</v>
      </c>
      <c r="K269" s="38" t="s">
        <v>96</v>
      </c>
      <c r="L269" s="38" t="s">
        <v>89</v>
      </c>
      <c r="M269" s="39" t="s">
        <v>87</v>
      </c>
      <c r="N269" s="39"/>
      <c r="O269" s="38">
        <v>180</v>
      </c>
      <c r="P269" s="385" t="s">
        <v>378</v>
      </c>
      <c r="Q269" s="263"/>
      <c r="R269" s="263"/>
      <c r="S269" s="263"/>
      <c r="T269" s="264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 t="shared" ref="Z269:Z276" si="29">IFERROR(IF(X269="","",X269*0.00936),"")</f>
        <v>0</v>
      </c>
      <c r="AA269" s="69" t="s">
        <v>49</v>
      </c>
      <c r="AB269" s="70" t="s">
        <v>49</v>
      </c>
      <c r="AC269" s="85"/>
      <c r="AG269" s="82"/>
      <c r="AJ269" s="87" t="s">
        <v>90</v>
      </c>
      <c r="AK269" s="87">
        <v>1</v>
      </c>
      <c r="BB269" s="192" t="s">
        <v>95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379</v>
      </c>
      <c r="B270" s="64" t="s">
        <v>380</v>
      </c>
      <c r="C270" s="37">
        <v>4301135405</v>
      </c>
      <c r="D270" s="261">
        <v>4640242181523</v>
      </c>
      <c r="E270" s="261"/>
      <c r="F270" s="63">
        <v>3</v>
      </c>
      <c r="G270" s="38">
        <v>1</v>
      </c>
      <c r="H270" s="63">
        <v>3</v>
      </c>
      <c r="I270" s="63">
        <v>3.1920000000000002</v>
      </c>
      <c r="J270" s="38">
        <v>126</v>
      </c>
      <c r="K270" s="38" t="s">
        <v>96</v>
      </c>
      <c r="L270" s="38" t="s">
        <v>89</v>
      </c>
      <c r="M270" s="39" t="s">
        <v>87</v>
      </c>
      <c r="N270" s="39"/>
      <c r="O270" s="38">
        <v>180</v>
      </c>
      <c r="P270" s="386" t="s">
        <v>381</v>
      </c>
      <c r="Q270" s="263"/>
      <c r="R270" s="263"/>
      <c r="S270" s="263"/>
      <c r="T270" s="264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 t="shared" si="29"/>
        <v>0</v>
      </c>
      <c r="AA270" s="69" t="s">
        <v>49</v>
      </c>
      <c r="AB270" s="70" t="s">
        <v>49</v>
      </c>
      <c r="AC270" s="85"/>
      <c r="AG270" s="82"/>
      <c r="AJ270" s="87" t="s">
        <v>90</v>
      </c>
      <c r="AK270" s="87">
        <v>1</v>
      </c>
      <c r="BB270" s="193" t="s">
        <v>95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382</v>
      </c>
      <c r="B271" s="64" t="s">
        <v>383</v>
      </c>
      <c r="C271" s="37">
        <v>4301135404</v>
      </c>
      <c r="D271" s="261">
        <v>4640242181516</v>
      </c>
      <c r="E271" s="261"/>
      <c r="F271" s="63">
        <v>3.7</v>
      </c>
      <c r="G271" s="38">
        <v>1</v>
      </c>
      <c r="H271" s="63">
        <v>3.7</v>
      </c>
      <c r="I271" s="63">
        <v>3.8919999999999999</v>
      </c>
      <c r="J271" s="38">
        <v>126</v>
      </c>
      <c r="K271" s="38" t="s">
        <v>96</v>
      </c>
      <c r="L271" s="38" t="s">
        <v>89</v>
      </c>
      <c r="M271" s="39" t="s">
        <v>87</v>
      </c>
      <c r="N271" s="39"/>
      <c r="O271" s="38">
        <v>180</v>
      </c>
      <c r="P271" s="387" t="s">
        <v>384</v>
      </c>
      <c r="Q271" s="263"/>
      <c r="R271" s="263"/>
      <c r="S271" s="263"/>
      <c r="T271" s="264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 t="shared" si="29"/>
        <v>0</v>
      </c>
      <c r="AA271" s="69" t="s">
        <v>49</v>
      </c>
      <c r="AB271" s="70" t="s">
        <v>49</v>
      </c>
      <c r="AC271" s="85"/>
      <c r="AG271" s="82"/>
      <c r="AJ271" s="87" t="s">
        <v>90</v>
      </c>
      <c r="AK271" s="87">
        <v>1</v>
      </c>
      <c r="BB271" s="194" t="s">
        <v>95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37.5" customHeight="1" x14ac:dyDescent="0.25">
      <c r="A272" s="64" t="s">
        <v>385</v>
      </c>
      <c r="B272" s="64" t="s">
        <v>386</v>
      </c>
      <c r="C272" s="37">
        <v>4301135402</v>
      </c>
      <c r="D272" s="261">
        <v>4640242181493</v>
      </c>
      <c r="E272" s="261"/>
      <c r="F272" s="63">
        <v>3.7</v>
      </c>
      <c r="G272" s="38">
        <v>1</v>
      </c>
      <c r="H272" s="63">
        <v>3.7</v>
      </c>
      <c r="I272" s="63">
        <v>3.8919999999999999</v>
      </c>
      <c r="J272" s="38">
        <v>126</v>
      </c>
      <c r="K272" s="38" t="s">
        <v>96</v>
      </c>
      <c r="L272" s="38" t="s">
        <v>89</v>
      </c>
      <c r="M272" s="39" t="s">
        <v>87</v>
      </c>
      <c r="N272" s="39"/>
      <c r="O272" s="38">
        <v>180</v>
      </c>
      <c r="P272" s="388" t="s">
        <v>387</v>
      </c>
      <c r="Q272" s="263"/>
      <c r="R272" s="263"/>
      <c r="S272" s="263"/>
      <c r="T272" s="264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 t="shared" si="29"/>
        <v>0</v>
      </c>
      <c r="AA272" s="69" t="s">
        <v>49</v>
      </c>
      <c r="AB272" s="70" t="s">
        <v>49</v>
      </c>
      <c r="AC272" s="85"/>
      <c r="AG272" s="82"/>
      <c r="AJ272" s="87" t="s">
        <v>90</v>
      </c>
      <c r="AK272" s="87">
        <v>1</v>
      </c>
      <c r="BB272" s="195" t="s">
        <v>95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388</v>
      </c>
      <c r="B273" s="64" t="s">
        <v>389</v>
      </c>
      <c r="C273" s="37">
        <v>4301135375</v>
      </c>
      <c r="D273" s="261">
        <v>4640242181486</v>
      </c>
      <c r="E273" s="261"/>
      <c r="F273" s="63">
        <v>3.7</v>
      </c>
      <c r="G273" s="38">
        <v>1</v>
      </c>
      <c r="H273" s="63">
        <v>3.7</v>
      </c>
      <c r="I273" s="63">
        <v>3.8919999999999999</v>
      </c>
      <c r="J273" s="38">
        <v>126</v>
      </c>
      <c r="K273" s="38" t="s">
        <v>96</v>
      </c>
      <c r="L273" s="38" t="s">
        <v>89</v>
      </c>
      <c r="M273" s="39" t="s">
        <v>87</v>
      </c>
      <c r="N273" s="39"/>
      <c r="O273" s="38">
        <v>180</v>
      </c>
      <c r="P273" s="389" t="s">
        <v>390</v>
      </c>
      <c r="Q273" s="263"/>
      <c r="R273" s="263"/>
      <c r="S273" s="263"/>
      <c r="T273" s="264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 t="shared" si="29"/>
        <v>0</v>
      </c>
      <c r="AA273" s="69" t="s">
        <v>49</v>
      </c>
      <c r="AB273" s="70" t="s">
        <v>49</v>
      </c>
      <c r="AC273" s="85"/>
      <c r="AG273" s="82"/>
      <c r="AJ273" s="87" t="s">
        <v>90</v>
      </c>
      <c r="AK273" s="87">
        <v>1</v>
      </c>
      <c r="BB273" s="196" t="s">
        <v>95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391</v>
      </c>
      <c r="B274" s="64" t="s">
        <v>392</v>
      </c>
      <c r="C274" s="37">
        <v>4301135403</v>
      </c>
      <c r="D274" s="261">
        <v>4640242181509</v>
      </c>
      <c r="E274" s="261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96</v>
      </c>
      <c r="L274" s="38" t="s">
        <v>89</v>
      </c>
      <c r="M274" s="39" t="s">
        <v>87</v>
      </c>
      <c r="N274" s="39"/>
      <c r="O274" s="38">
        <v>180</v>
      </c>
      <c r="P274" s="390" t="s">
        <v>393</v>
      </c>
      <c r="Q274" s="263"/>
      <c r="R274" s="263"/>
      <c r="S274" s="263"/>
      <c r="T274" s="264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 t="shared" si="29"/>
        <v>0</v>
      </c>
      <c r="AA274" s="69" t="s">
        <v>49</v>
      </c>
      <c r="AB274" s="70" t="s">
        <v>49</v>
      </c>
      <c r="AC274" s="85"/>
      <c r="AG274" s="82"/>
      <c r="AJ274" s="87" t="s">
        <v>90</v>
      </c>
      <c r="AK274" s="87">
        <v>1</v>
      </c>
      <c r="BB274" s="197" t="s">
        <v>95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394</v>
      </c>
      <c r="B275" s="64" t="s">
        <v>395</v>
      </c>
      <c r="C275" s="37">
        <v>4301135304</v>
      </c>
      <c r="D275" s="261">
        <v>4640242181240</v>
      </c>
      <c r="E275" s="261"/>
      <c r="F275" s="63">
        <v>0.3</v>
      </c>
      <c r="G275" s="38">
        <v>9</v>
      </c>
      <c r="H275" s="63">
        <v>2.7</v>
      </c>
      <c r="I275" s="63">
        <v>2.88</v>
      </c>
      <c r="J275" s="38">
        <v>126</v>
      </c>
      <c r="K275" s="38" t="s">
        <v>96</v>
      </c>
      <c r="L275" s="38" t="s">
        <v>89</v>
      </c>
      <c r="M275" s="39" t="s">
        <v>87</v>
      </c>
      <c r="N275" s="39"/>
      <c r="O275" s="38">
        <v>180</v>
      </c>
      <c r="P275" s="391" t="s">
        <v>396</v>
      </c>
      <c r="Q275" s="263"/>
      <c r="R275" s="263"/>
      <c r="S275" s="263"/>
      <c r="T275" s="264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 t="shared" si="29"/>
        <v>0</v>
      </c>
      <c r="AA275" s="69" t="s">
        <v>49</v>
      </c>
      <c r="AB275" s="70" t="s">
        <v>49</v>
      </c>
      <c r="AC275" s="85"/>
      <c r="AG275" s="82"/>
      <c r="AJ275" s="87" t="s">
        <v>90</v>
      </c>
      <c r="AK275" s="87">
        <v>1</v>
      </c>
      <c r="BB275" s="198" t="s">
        <v>95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t="27" customHeight="1" x14ac:dyDescent="0.25">
      <c r="A276" s="64" t="s">
        <v>397</v>
      </c>
      <c r="B276" s="64" t="s">
        <v>398</v>
      </c>
      <c r="C276" s="37">
        <v>4301135310</v>
      </c>
      <c r="D276" s="261">
        <v>4640242181318</v>
      </c>
      <c r="E276" s="261"/>
      <c r="F276" s="63">
        <v>0.3</v>
      </c>
      <c r="G276" s="38">
        <v>9</v>
      </c>
      <c r="H276" s="63">
        <v>2.7</v>
      </c>
      <c r="I276" s="63">
        <v>2.988</v>
      </c>
      <c r="J276" s="38">
        <v>126</v>
      </c>
      <c r="K276" s="38" t="s">
        <v>96</v>
      </c>
      <c r="L276" s="38" t="s">
        <v>89</v>
      </c>
      <c r="M276" s="39" t="s">
        <v>87</v>
      </c>
      <c r="N276" s="39"/>
      <c r="O276" s="38">
        <v>180</v>
      </c>
      <c r="P276" s="392" t="s">
        <v>399</v>
      </c>
      <c r="Q276" s="263"/>
      <c r="R276" s="263"/>
      <c r="S276" s="263"/>
      <c r="T276" s="264"/>
      <c r="U276" s="40" t="s">
        <v>49</v>
      </c>
      <c r="V276" s="40" t="s">
        <v>49</v>
      </c>
      <c r="W276" s="41" t="s">
        <v>42</v>
      </c>
      <c r="X276" s="59">
        <v>0</v>
      </c>
      <c r="Y276" s="56">
        <f t="shared" si="24"/>
        <v>0</v>
      </c>
      <c r="Z276" s="42">
        <f t="shared" si="29"/>
        <v>0</v>
      </c>
      <c r="AA276" s="69" t="s">
        <v>49</v>
      </c>
      <c r="AB276" s="70" t="s">
        <v>49</v>
      </c>
      <c r="AC276" s="85"/>
      <c r="AG276" s="82"/>
      <c r="AJ276" s="87" t="s">
        <v>90</v>
      </c>
      <c r="AK276" s="87">
        <v>1</v>
      </c>
      <c r="BB276" s="199" t="s">
        <v>95</v>
      </c>
      <c r="BM276" s="82">
        <f t="shared" si="25"/>
        <v>0</v>
      </c>
      <c r="BN276" s="82">
        <f t="shared" si="26"/>
        <v>0</v>
      </c>
      <c r="BO276" s="82">
        <f t="shared" si="27"/>
        <v>0</v>
      </c>
      <c r="BP276" s="82">
        <f t="shared" si="28"/>
        <v>0</v>
      </c>
    </row>
    <row r="277" spans="1:68" ht="27" customHeight="1" x14ac:dyDescent="0.25">
      <c r="A277" s="64" t="s">
        <v>400</v>
      </c>
      <c r="B277" s="64" t="s">
        <v>401</v>
      </c>
      <c r="C277" s="37">
        <v>4301135306</v>
      </c>
      <c r="D277" s="261">
        <v>4640242181578</v>
      </c>
      <c r="E277" s="261"/>
      <c r="F277" s="63">
        <v>0.3</v>
      </c>
      <c r="G277" s="38">
        <v>9</v>
      </c>
      <c r="H277" s="63">
        <v>2.7</v>
      </c>
      <c r="I277" s="63">
        <v>2.8450000000000002</v>
      </c>
      <c r="J277" s="38">
        <v>234</v>
      </c>
      <c r="K277" s="38" t="s">
        <v>151</v>
      </c>
      <c r="L277" s="38" t="s">
        <v>89</v>
      </c>
      <c r="M277" s="39" t="s">
        <v>87</v>
      </c>
      <c r="N277" s="39"/>
      <c r="O277" s="38">
        <v>180</v>
      </c>
      <c r="P277" s="393" t="s">
        <v>402</v>
      </c>
      <c r="Q277" s="263"/>
      <c r="R277" s="263"/>
      <c r="S277" s="263"/>
      <c r="T277" s="264"/>
      <c r="U277" s="40" t="s">
        <v>49</v>
      </c>
      <c r="V277" s="40" t="s">
        <v>49</v>
      </c>
      <c r="W277" s="41" t="s">
        <v>42</v>
      </c>
      <c r="X277" s="59">
        <v>0</v>
      </c>
      <c r="Y277" s="56">
        <f t="shared" si="24"/>
        <v>0</v>
      </c>
      <c r="Z277" s="42">
        <f>IFERROR(IF(X277="","",X277*0.00502),"")</f>
        <v>0</v>
      </c>
      <c r="AA277" s="69" t="s">
        <v>49</v>
      </c>
      <c r="AB277" s="70" t="s">
        <v>49</v>
      </c>
      <c r="AC277" s="85"/>
      <c r="AG277" s="82"/>
      <c r="AJ277" s="87" t="s">
        <v>90</v>
      </c>
      <c r="AK277" s="87">
        <v>1</v>
      </c>
      <c r="BB277" s="200" t="s">
        <v>95</v>
      </c>
      <c r="BM277" s="82">
        <f t="shared" si="25"/>
        <v>0</v>
      </c>
      <c r="BN277" s="82">
        <f t="shared" si="26"/>
        <v>0</v>
      </c>
      <c r="BO277" s="82">
        <f t="shared" si="27"/>
        <v>0</v>
      </c>
      <c r="BP277" s="82">
        <f t="shared" si="28"/>
        <v>0</v>
      </c>
    </row>
    <row r="278" spans="1:68" ht="27" customHeight="1" x14ac:dyDescent="0.25">
      <c r="A278" s="64" t="s">
        <v>403</v>
      </c>
      <c r="B278" s="64" t="s">
        <v>404</v>
      </c>
      <c r="C278" s="37">
        <v>4301135305</v>
      </c>
      <c r="D278" s="261">
        <v>4640242181394</v>
      </c>
      <c r="E278" s="261"/>
      <c r="F278" s="63">
        <v>0.3</v>
      </c>
      <c r="G278" s="38">
        <v>9</v>
      </c>
      <c r="H278" s="63">
        <v>2.7</v>
      </c>
      <c r="I278" s="63">
        <v>2.8450000000000002</v>
      </c>
      <c r="J278" s="38">
        <v>234</v>
      </c>
      <c r="K278" s="38" t="s">
        <v>151</v>
      </c>
      <c r="L278" s="38" t="s">
        <v>89</v>
      </c>
      <c r="M278" s="39" t="s">
        <v>87</v>
      </c>
      <c r="N278" s="39"/>
      <c r="O278" s="38">
        <v>180</v>
      </c>
      <c r="P278" s="394" t="s">
        <v>405</v>
      </c>
      <c r="Q278" s="263"/>
      <c r="R278" s="263"/>
      <c r="S278" s="263"/>
      <c r="T278" s="264"/>
      <c r="U278" s="40" t="s">
        <v>49</v>
      </c>
      <c r="V278" s="40" t="s">
        <v>49</v>
      </c>
      <c r="W278" s="41" t="s">
        <v>42</v>
      </c>
      <c r="X278" s="59">
        <v>0</v>
      </c>
      <c r="Y278" s="56">
        <f t="shared" si="24"/>
        <v>0</v>
      </c>
      <c r="Z278" s="42">
        <f>IFERROR(IF(X278="","",X278*0.00502),"")</f>
        <v>0</v>
      </c>
      <c r="AA278" s="69" t="s">
        <v>49</v>
      </c>
      <c r="AB278" s="70" t="s">
        <v>49</v>
      </c>
      <c r="AC278" s="85"/>
      <c r="AG278" s="82"/>
      <c r="AJ278" s="87" t="s">
        <v>90</v>
      </c>
      <c r="AK278" s="87">
        <v>1</v>
      </c>
      <c r="BB278" s="201" t="s">
        <v>95</v>
      </c>
      <c r="BM278" s="82">
        <f t="shared" si="25"/>
        <v>0</v>
      </c>
      <c r="BN278" s="82">
        <f t="shared" si="26"/>
        <v>0</v>
      </c>
      <c r="BO278" s="82">
        <f t="shared" si="27"/>
        <v>0</v>
      </c>
      <c r="BP278" s="82">
        <f t="shared" si="28"/>
        <v>0</v>
      </c>
    </row>
    <row r="279" spans="1:68" ht="27" customHeight="1" x14ac:dyDescent="0.25">
      <c r="A279" s="64" t="s">
        <v>406</v>
      </c>
      <c r="B279" s="64" t="s">
        <v>407</v>
      </c>
      <c r="C279" s="37">
        <v>4301135309</v>
      </c>
      <c r="D279" s="261">
        <v>4640242181332</v>
      </c>
      <c r="E279" s="261"/>
      <c r="F279" s="63">
        <v>0.3</v>
      </c>
      <c r="G279" s="38">
        <v>9</v>
      </c>
      <c r="H279" s="63">
        <v>2.7</v>
      </c>
      <c r="I279" s="63">
        <v>2.9079999999999999</v>
      </c>
      <c r="J279" s="38">
        <v>234</v>
      </c>
      <c r="K279" s="38" t="s">
        <v>151</v>
      </c>
      <c r="L279" s="38" t="s">
        <v>89</v>
      </c>
      <c r="M279" s="39" t="s">
        <v>87</v>
      </c>
      <c r="N279" s="39"/>
      <c r="O279" s="38">
        <v>180</v>
      </c>
      <c r="P279" s="395" t="s">
        <v>408</v>
      </c>
      <c r="Q279" s="263"/>
      <c r="R279" s="263"/>
      <c r="S279" s="263"/>
      <c r="T279" s="264"/>
      <c r="U279" s="40" t="s">
        <v>49</v>
      </c>
      <c r="V279" s="40" t="s">
        <v>49</v>
      </c>
      <c r="W279" s="41" t="s">
        <v>42</v>
      </c>
      <c r="X279" s="59">
        <v>0</v>
      </c>
      <c r="Y279" s="56">
        <f t="shared" si="24"/>
        <v>0</v>
      </c>
      <c r="Z279" s="42">
        <f>IFERROR(IF(X279="","",X279*0.00502),"")</f>
        <v>0</v>
      </c>
      <c r="AA279" s="69" t="s">
        <v>49</v>
      </c>
      <c r="AB279" s="70" t="s">
        <v>49</v>
      </c>
      <c r="AC279" s="85"/>
      <c r="AG279" s="82"/>
      <c r="AJ279" s="87" t="s">
        <v>90</v>
      </c>
      <c r="AK279" s="87">
        <v>1</v>
      </c>
      <c r="BB279" s="202" t="s">
        <v>95</v>
      </c>
      <c r="BM279" s="82">
        <f t="shared" si="25"/>
        <v>0</v>
      </c>
      <c r="BN279" s="82">
        <f t="shared" si="26"/>
        <v>0</v>
      </c>
      <c r="BO279" s="82">
        <f t="shared" si="27"/>
        <v>0</v>
      </c>
      <c r="BP279" s="82">
        <f t="shared" si="28"/>
        <v>0</v>
      </c>
    </row>
    <row r="280" spans="1:68" ht="27" customHeight="1" x14ac:dyDescent="0.25">
      <c r="A280" s="64" t="s">
        <v>409</v>
      </c>
      <c r="B280" s="64" t="s">
        <v>410</v>
      </c>
      <c r="C280" s="37">
        <v>4301135308</v>
      </c>
      <c r="D280" s="261">
        <v>4640242181349</v>
      </c>
      <c r="E280" s="261"/>
      <c r="F280" s="63">
        <v>0.3</v>
      </c>
      <c r="G280" s="38">
        <v>9</v>
      </c>
      <c r="H280" s="63">
        <v>2.7</v>
      </c>
      <c r="I280" s="63">
        <v>2.9079999999999999</v>
      </c>
      <c r="J280" s="38">
        <v>234</v>
      </c>
      <c r="K280" s="38" t="s">
        <v>151</v>
      </c>
      <c r="L280" s="38" t="s">
        <v>89</v>
      </c>
      <c r="M280" s="39" t="s">
        <v>87</v>
      </c>
      <c r="N280" s="39"/>
      <c r="O280" s="38">
        <v>180</v>
      </c>
      <c r="P280" s="396" t="s">
        <v>411</v>
      </c>
      <c r="Q280" s="263"/>
      <c r="R280" s="263"/>
      <c r="S280" s="263"/>
      <c r="T280" s="264"/>
      <c r="U280" s="40" t="s">
        <v>49</v>
      </c>
      <c r="V280" s="40" t="s">
        <v>49</v>
      </c>
      <c r="W280" s="41" t="s">
        <v>42</v>
      </c>
      <c r="X280" s="59">
        <v>0</v>
      </c>
      <c r="Y280" s="56">
        <f t="shared" si="24"/>
        <v>0</v>
      </c>
      <c r="Z280" s="42">
        <f>IFERROR(IF(X280="","",X280*0.00502),"")</f>
        <v>0</v>
      </c>
      <c r="AA280" s="69" t="s">
        <v>49</v>
      </c>
      <c r="AB280" s="70" t="s">
        <v>49</v>
      </c>
      <c r="AC280" s="85"/>
      <c r="AG280" s="82"/>
      <c r="AJ280" s="87" t="s">
        <v>90</v>
      </c>
      <c r="AK280" s="87">
        <v>1</v>
      </c>
      <c r="BB280" s="203" t="s">
        <v>95</v>
      </c>
      <c r="BM280" s="82">
        <f t="shared" si="25"/>
        <v>0</v>
      </c>
      <c r="BN280" s="82">
        <f t="shared" si="26"/>
        <v>0</v>
      </c>
      <c r="BO280" s="82">
        <f t="shared" si="27"/>
        <v>0</v>
      </c>
      <c r="BP280" s="82">
        <f t="shared" si="28"/>
        <v>0</v>
      </c>
    </row>
    <row r="281" spans="1:68" ht="27" customHeight="1" x14ac:dyDescent="0.25">
      <c r="A281" s="64" t="s">
        <v>412</v>
      </c>
      <c r="B281" s="64" t="s">
        <v>413</v>
      </c>
      <c r="C281" s="37">
        <v>4301135307</v>
      </c>
      <c r="D281" s="261">
        <v>4640242181370</v>
      </c>
      <c r="E281" s="261"/>
      <c r="F281" s="63">
        <v>0.3</v>
      </c>
      <c r="G281" s="38">
        <v>9</v>
      </c>
      <c r="H281" s="63">
        <v>2.7</v>
      </c>
      <c r="I281" s="63">
        <v>2.9079999999999999</v>
      </c>
      <c r="J281" s="38">
        <v>234</v>
      </c>
      <c r="K281" s="38" t="s">
        <v>151</v>
      </c>
      <c r="L281" s="38" t="s">
        <v>89</v>
      </c>
      <c r="M281" s="39" t="s">
        <v>87</v>
      </c>
      <c r="N281" s="39"/>
      <c r="O281" s="38">
        <v>180</v>
      </c>
      <c r="P281" s="397" t="s">
        <v>414</v>
      </c>
      <c r="Q281" s="263"/>
      <c r="R281" s="263"/>
      <c r="S281" s="263"/>
      <c r="T281" s="264"/>
      <c r="U281" s="40" t="s">
        <v>49</v>
      </c>
      <c r="V281" s="40" t="s">
        <v>49</v>
      </c>
      <c r="W281" s="41" t="s">
        <v>42</v>
      </c>
      <c r="X281" s="59">
        <v>0</v>
      </c>
      <c r="Y281" s="56">
        <f t="shared" si="24"/>
        <v>0</v>
      </c>
      <c r="Z281" s="42">
        <f>IFERROR(IF(X281="","",X281*0.00502),"")</f>
        <v>0</v>
      </c>
      <c r="AA281" s="69" t="s">
        <v>49</v>
      </c>
      <c r="AB281" s="70" t="s">
        <v>49</v>
      </c>
      <c r="AC281" s="85"/>
      <c r="AG281" s="82"/>
      <c r="AJ281" s="87" t="s">
        <v>90</v>
      </c>
      <c r="AK281" s="87">
        <v>1</v>
      </c>
      <c r="BB281" s="204" t="s">
        <v>95</v>
      </c>
      <c r="BM281" s="82">
        <f t="shared" si="25"/>
        <v>0</v>
      </c>
      <c r="BN281" s="82">
        <f t="shared" si="26"/>
        <v>0</v>
      </c>
      <c r="BO281" s="82">
        <f t="shared" si="27"/>
        <v>0</v>
      </c>
      <c r="BP281" s="82">
        <f t="shared" si="28"/>
        <v>0</v>
      </c>
    </row>
    <row r="282" spans="1:68" ht="27" customHeight="1" x14ac:dyDescent="0.25">
      <c r="A282" s="64" t="s">
        <v>415</v>
      </c>
      <c r="B282" s="64" t="s">
        <v>416</v>
      </c>
      <c r="C282" s="37">
        <v>4301135318</v>
      </c>
      <c r="D282" s="261">
        <v>4607111037480</v>
      </c>
      <c r="E282" s="261"/>
      <c r="F282" s="63">
        <v>1</v>
      </c>
      <c r="G282" s="38">
        <v>4</v>
      </c>
      <c r="H282" s="63">
        <v>4</v>
      </c>
      <c r="I282" s="63">
        <v>4.2724000000000002</v>
      </c>
      <c r="J282" s="38">
        <v>84</v>
      </c>
      <c r="K282" s="38" t="s">
        <v>88</v>
      </c>
      <c r="L282" s="38" t="s">
        <v>89</v>
      </c>
      <c r="M282" s="39" t="s">
        <v>87</v>
      </c>
      <c r="N282" s="39"/>
      <c r="O282" s="38">
        <v>180</v>
      </c>
      <c r="P282" s="398" t="s">
        <v>417</v>
      </c>
      <c r="Q282" s="263"/>
      <c r="R282" s="263"/>
      <c r="S282" s="263"/>
      <c r="T282" s="264"/>
      <c r="U282" s="40" t="s">
        <v>49</v>
      </c>
      <c r="V282" s="40" t="s">
        <v>49</v>
      </c>
      <c r="W282" s="41" t="s">
        <v>42</v>
      </c>
      <c r="X282" s="59">
        <v>0</v>
      </c>
      <c r="Y282" s="56">
        <f t="shared" si="24"/>
        <v>0</v>
      </c>
      <c r="Z282" s="42">
        <f>IFERROR(IF(X282="","",X282*0.0155),"")</f>
        <v>0</v>
      </c>
      <c r="AA282" s="69" t="s">
        <v>49</v>
      </c>
      <c r="AB282" s="70" t="s">
        <v>49</v>
      </c>
      <c r="AC282" s="85"/>
      <c r="AG282" s="82"/>
      <c r="AJ282" s="87" t="s">
        <v>90</v>
      </c>
      <c r="AK282" s="87">
        <v>1</v>
      </c>
      <c r="BB282" s="205" t="s">
        <v>95</v>
      </c>
      <c r="BM282" s="82">
        <f t="shared" si="25"/>
        <v>0</v>
      </c>
      <c r="BN282" s="82">
        <f t="shared" si="26"/>
        <v>0</v>
      </c>
      <c r="BO282" s="82">
        <f t="shared" si="27"/>
        <v>0</v>
      </c>
      <c r="BP282" s="82">
        <f t="shared" si="28"/>
        <v>0</v>
      </c>
    </row>
    <row r="283" spans="1:68" ht="27" customHeight="1" x14ac:dyDescent="0.25">
      <c r="A283" s="64" t="s">
        <v>418</v>
      </c>
      <c r="B283" s="64" t="s">
        <v>419</v>
      </c>
      <c r="C283" s="37">
        <v>4301135319</v>
      </c>
      <c r="D283" s="261">
        <v>4607111037473</v>
      </c>
      <c r="E283" s="261"/>
      <c r="F283" s="63">
        <v>1</v>
      </c>
      <c r="G283" s="38">
        <v>4</v>
      </c>
      <c r="H283" s="63">
        <v>4</v>
      </c>
      <c r="I283" s="63">
        <v>4.2300000000000004</v>
      </c>
      <c r="J283" s="38">
        <v>84</v>
      </c>
      <c r="K283" s="38" t="s">
        <v>88</v>
      </c>
      <c r="L283" s="38" t="s">
        <v>89</v>
      </c>
      <c r="M283" s="39" t="s">
        <v>87</v>
      </c>
      <c r="N283" s="39"/>
      <c r="O283" s="38">
        <v>180</v>
      </c>
      <c r="P283" s="399" t="s">
        <v>420</v>
      </c>
      <c r="Q283" s="263"/>
      <c r="R283" s="263"/>
      <c r="S283" s="263"/>
      <c r="T283" s="264"/>
      <c r="U283" s="40" t="s">
        <v>49</v>
      </c>
      <c r="V283" s="40" t="s">
        <v>49</v>
      </c>
      <c r="W283" s="41" t="s">
        <v>42</v>
      </c>
      <c r="X283" s="59">
        <v>0</v>
      </c>
      <c r="Y283" s="56">
        <f t="shared" si="24"/>
        <v>0</v>
      </c>
      <c r="Z283" s="42">
        <f>IFERROR(IF(X283="","",X283*0.0155),"")</f>
        <v>0</v>
      </c>
      <c r="AA283" s="69" t="s">
        <v>49</v>
      </c>
      <c r="AB283" s="70" t="s">
        <v>49</v>
      </c>
      <c r="AC283" s="85"/>
      <c r="AG283" s="82"/>
      <c r="AJ283" s="87" t="s">
        <v>90</v>
      </c>
      <c r="AK283" s="87">
        <v>1</v>
      </c>
      <c r="BB283" s="206" t="s">
        <v>95</v>
      </c>
      <c r="BM283" s="82">
        <f t="shared" si="25"/>
        <v>0</v>
      </c>
      <c r="BN283" s="82">
        <f t="shared" si="26"/>
        <v>0</v>
      </c>
      <c r="BO283" s="82">
        <f t="shared" si="27"/>
        <v>0</v>
      </c>
      <c r="BP283" s="82">
        <f t="shared" si="28"/>
        <v>0</v>
      </c>
    </row>
    <row r="284" spans="1:68" ht="27" customHeight="1" x14ac:dyDescent="0.25">
      <c r="A284" s="64" t="s">
        <v>421</v>
      </c>
      <c r="B284" s="64" t="s">
        <v>422</v>
      </c>
      <c r="C284" s="37">
        <v>4301135198</v>
      </c>
      <c r="D284" s="261">
        <v>4640242180663</v>
      </c>
      <c r="E284" s="261"/>
      <c r="F284" s="63">
        <v>0.9</v>
      </c>
      <c r="G284" s="38">
        <v>4</v>
      </c>
      <c r="H284" s="63">
        <v>3.6</v>
      </c>
      <c r="I284" s="63">
        <v>3.83</v>
      </c>
      <c r="J284" s="38">
        <v>84</v>
      </c>
      <c r="K284" s="38" t="s">
        <v>88</v>
      </c>
      <c r="L284" s="38" t="s">
        <v>89</v>
      </c>
      <c r="M284" s="39" t="s">
        <v>87</v>
      </c>
      <c r="N284" s="39"/>
      <c r="O284" s="38">
        <v>180</v>
      </c>
      <c r="P284" s="400" t="s">
        <v>423</v>
      </c>
      <c r="Q284" s="263"/>
      <c r="R284" s="263"/>
      <c r="S284" s="263"/>
      <c r="T284" s="264"/>
      <c r="U284" s="40" t="s">
        <v>49</v>
      </c>
      <c r="V284" s="40" t="s">
        <v>49</v>
      </c>
      <c r="W284" s="41" t="s">
        <v>42</v>
      </c>
      <c r="X284" s="59">
        <v>0</v>
      </c>
      <c r="Y284" s="56">
        <f t="shared" si="24"/>
        <v>0</v>
      </c>
      <c r="Z284" s="42">
        <f>IFERROR(IF(X284="","",X284*0.0155),"")</f>
        <v>0</v>
      </c>
      <c r="AA284" s="69" t="s">
        <v>49</v>
      </c>
      <c r="AB284" s="70" t="s">
        <v>49</v>
      </c>
      <c r="AC284" s="85"/>
      <c r="AG284" s="82"/>
      <c r="AJ284" s="87" t="s">
        <v>90</v>
      </c>
      <c r="AK284" s="87">
        <v>1</v>
      </c>
      <c r="BB284" s="207" t="s">
        <v>95</v>
      </c>
      <c r="BM284" s="82">
        <f t="shared" si="25"/>
        <v>0</v>
      </c>
      <c r="BN284" s="82">
        <f t="shared" si="26"/>
        <v>0</v>
      </c>
      <c r="BO284" s="82">
        <f t="shared" si="27"/>
        <v>0</v>
      </c>
      <c r="BP284" s="82">
        <f t="shared" si="28"/>
        <v>0</v>
      </c>
    </row>
    <row r="285" spans="1:68" x14ac:dyDescent="0.2">
      <c r="A285" s="268"/>
      <c r="B285" s="268"/>
      <c r="C285" s="268"/>
      <c r="D285" s="26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9"/>
      <c r="P285" s="265" t="s">
        <v>43</v>
      </c>
      <c r="Q285" s="266"/>
      <c r="R285" s="266"/>
      <c r="S285" s="266"/>
      <c r="T285" s="266"/>
      <c r="U285" s="266"/>
      <c r="V285" s="267"/>
      <c r="W285" s="43" t="s">
        <v>42</v>
      </c>
      <c r="X285" s="44">
        <f>IFERROR(SUM(X265:X284),"0")</f>
        <v>0</v>
      </c>
      <c r="Y285" s="44">
        <f>IFERROR(SUM(Y265:Y284),"0")</f>
        <v>0</v>
      </c>
      <c r="Z285" s="44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8"/>
      <c r="AB285" s="68"/>
      <c r="AC285" s="68"/>
    </row>
    <row r="286" spans="1:68" x14ac:dyDescent="0.2">
      <c r="A286" s="268"/>
      <c r="B286" s="268"/>
      <c r="C286" s="268"/>
      <c r="D286" s="26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9"/>
      <c r="P286" s="265" t="s">
        <v>43</v>
      </c>
      <c r="Q286" s="266"/>
      <c r="R286" s="266"/>
      <c r="S286" s="266"/>
      <c r="T286" s="266"/>
      <c r="U286" s="266"/>
      <c r="V286" s="267"/>
      <c r="W286" s="43" t="s">
        <v>0</v>
      </c>
      <c r="X286" s="44">
        <f>IFERROR(SUMPRODUCT(X265:X284*H265:H284),"0")</f>
        <v>0</v>
      </c>
      <c r="Y286" s="44">
        <f>IFERROR(SUMPRODUCT(Y265:Y284*H265:H284),"0")</f>
        <v>0</v>
      </c>
      <c r="Z286" s="43"/>
      <c r="AA286" s="68"/>
      <c r="AB286" s="68"/>
      <c r="AC286" s="68"/>
    </row>
    <row r="287" spans="1:68" ht="15" customHeight="1" x14ac:dyDescent="0.2">
      <c r="A287" s="268"/>
      <c r="B287" s="268"/>
      <c r="C287" s="268"/>
      <c r="D287" s="26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404"/>
      <c r="P287" s="401" t="s">
        <v>36</v>
      </c>
      <c r="Q287" s="402"/>
      <c r="R287" s="402"/>
      <c r="S287" s="402"/>
      <c r="T287" s="402"/>
      <c r="U287" s="402"/>
      <c r="V287" s="403"/>
      <c r="W287" s="43" t="s">
        <v>0</v>
      </c>
      <c r="X287" s="44">
        <f>IFERROR(X24+X33+X40+X48+X64+X70+X75+X81+X91+X98+X111+X117+X123+X130+X136+X142+X147+X153+X161+X166+X174+X179+X184+X192+X202+X210+X215+X221+X227+X234+X240+X248+X252+X257+X263+X286,"0")</f>
        <v>0</v>
      </c>
      <c r="Y287" s="44">
        <f>IFERROR(Y24+Y33+Y40+Y48+Y64+Y70+Y75+Y81+Y91+Y98+Y111+Y117+Y123+Y130+Y136+Y142+Y147+Y153+Y161+Y166+Y174+Y179+Y184+Y192+Y202+Y210+Y215+Y221+Y227+Y234+Y240+Y248+Y252+Y257+Y263+Y286,"0")</f>
        <v>0</v>
      </c>
      <c r="Z287" s="43"/>
      <c r="AA287" s="68"/>
      <c r="AB287" s="68"/>
      <c r="AC287" s="68"/>
    </row>
    <row r="288" spans="1:68" x14ac:dyDescent="0.2">
      <c r="A288" s="268"/>
      <c r="B288" s="268"/>
      <c r="C288" s="268"/>
      <c r="D288" s="26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404"/>
      <c r="P288" s="401" t="s">
        <v>37</v>
      </c>
      <c r="Q288" s="402"/>
      <c r="R288" s="402"/>
      <c r="S288" s="402"/>
      <c r="T288" s="402"/>
      <c r="U288" s="402"/>
      <c r="V288" s="403"/>
      <c r="W288" s="43" t="s">
        <v>0</v>
      </c>
      <c r="X288" s="44">
        <f>IFERROR(SUM(BM22:BM284),"0")</f>
        <v>0</v>
      </c>
      <c r="Y288" s="44">
        <f>IFERROR(SUM(BN22:BN284),"0")</f>
        <v>0</v>
      </c>
      <c r="Z288" s="43"/>
      <c r="AA288" s="68"/>
      <c r="AB288" s="68"/>
      <c r="AC288" s="68"/>
    </row>
    <row r="289" spans="1:33" x14ac:dyDescent="0.2">
      <c r="A289" s="268"/>
      <c r="B289" s="268"/>
      <c r="C289" s="268"/>
      <c r="D289" s="26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404"/>
      <c r="P289" s="401" t="s">
        <v>38</v>
      </c>
      <c r="Q289" s="402"/>
      <c r="R289" s="402"/>
      <c r="S289" s="402"/>
      <c r="T289" s="402"/>
      <c r="U289" s="402"/>
      <c r="V289" s="403"/>
      <c r="W289" s="43" t="s">
        <v>23</v>
      </c>
      <c r="X289" s="45">
        <f>ROUNDUP(SUM(BO22:BO284),0)</f>
        <v>0</v>
      </c>
      <c r="Y289" s="45">
        <f>ROUNDUP(SUM(BP22:BP284),0)</f>
        <v>0</v>
      </c>
      <c r="Z289" s="43"/>
      <c r="AA289" s="68"/>
      <c r="AB289" s="68"/>
      <c r="AC289" s="68"/>
    </row>
    <row r="290" spans="1:33" x14ac:dyDescent="0.2">
      <c r="A290" s="268"/>
      <c r="B290" s="268"/>
      <c r="C290" s="268"/>
      <c r="D290" s="26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404"/>
      <c r="P290" s="401" t="s">
        <v>39</v>
      </c>
      <c r="Q290" s="402"/>
      <c r="R290" s="402"/>
      <c r="S290" s="402"/>
      <c r="T290" s="402"/>
      <c r="U290" s="402"/>
      <c r="V290" s="403"/>
      <c r="W290" s="43" t="s">
        <v>0</v>
      </c>
      <c r="X290" s="44">
        <f>GrossWeightTotal+PalletQtyTotal*25</f>
        <v>0</v>
      </c>
      <c r="Y290" s="44">
        <f>GrossWeightTotalR+PalletQtyTotalR*25</f>
        <v>0</v>
      </c>
      <c r="Z290" s="43"/>
      <c r="AA290" s="68"/>
      <c r="AB290" s="68"/>
      <c r="AC290" s="68"/>
    </row>
    <row r="291" spans="1:33" x14ac:dyDescent="0.2">
      <c r="A291" s="268"/>
      <c r="B291" s="268"/>
      <c r="C291" s="268"/>
      <c r="D291" s="26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404"/>
      <c r="P291" s="401" t="s">
        <v>40</v>
      </c>
      <c r="Q291" s="402"/>
      <c r="R291" s="402"/>
      <c r="S291" s="402"/>
      <c r="T291" s="402"/>
      <c r="U291" s="402"/>
      <c r="V291" s="403"/>
      <c r="W291" s="43" t="s">
        <v>23</v>
      </c>
      <c r="X291" s="44">
        <f>IFERROR(X23+X32+X39+X47+X63+X69+X74+X80+X90+X97+X110+X116+X122+X129+X135+X141+X146+X152+X160+X165+X173+X178+X183+X191+X201+X209+X214+X220+X226+X233+X239+X247+X251+X256+X262+X285,"0")</f>
        <v>0</v>
      </c>
      <c r="Y291" s="44">
        <f>IFERROR(Y23+Y32+Y39+Y47+Y63+Y69+Y74+Y80+Y90+Y97+Y110+Y116+Y122+Y129+Y135+Y141+Y146+Y152+Y160+Y165+Y173+Y178+Y183+Y191+Y201+Y209+Y214+Y220+Y226+Y233+Y239+Y247+Y251+Y256+Y262+Y285,"0")</f>
        <v>0</v>
      </c>
      <c r="Z291" s="43"/>
      <c r="AA291" s="68"/>
      <c r="AB291" s="68"/>
      <c r="AC291" s="68"/>
    </row>
    <row r="292" spans="1:33" ht="14.25" x14ac:dyDescent="0.2">
      <c r="A292" s="268"/>
      <c r="B292" s="268"/>
      <c r="C292" s="268"/>
      <c r="D292" s="268"/>
      <c r="E292" s="268"/>
      <c r="F292" s="268"/>
      <c r="G292" s="268"/>
      <c r="H292" s="268"/>
      <c r="I292" s="268"/>
      <c r="J292" s="268"/>
      <c r="K292" s="268"/>
      <c r="L292" s="268"/>
      <c r="M292" s="268"/>
      <c r="N292" s="268"/>
      <c r="O292" s="404"/>
      <c r="P292" s="401" t="s">
        <v>41</v>
      </c>
      <c r="Q292" s="402"/>
      <c r="R292" s="402"/>
      <c r="S292" s="402"/>
      <c r="T292" s="402"/>
      <c r="U292" s="402"/>
      <c r="V292" s="403"/>
      <c r="W292" s="46" t="s">
        <v>55</v>
      </c>
      <c r="X292" s="43"/>
      <c r="Y292" s="43"/>
      <c r="Z292" s="43">
        <f>IFERROR(Z23+Z32+Z39+Z47+Z63+Z69+Z74+Z80+Z90+Z97+Z110+Z116+Z122+Z129+Z135+Z141+Z146+Z152+Z160+Z165+Z173+Z178+Z183+Z191+Z201+Z209+Z214+Z220+Z226+Z233+Z239+Z247+Z251+Z256+Z262+Z285,"0")</f>
        <v>0</v>
      </c>
      <c r="AA292" s="68"/>
      <c r="AB292" s="68"/>
      <c r="AC292" s="68"/>
    </row>
    <row r="293" spans="1:33" ht="13.5" thickBot="1" x14ac:dyDescent="0.25"/>
    <row r="294" spans="1:33" ht="27" thickTop="1" thickBot="1" x14ac:dyDescent="0.25">
      <c r="A294" s="47" t="s">
        <v>9</v>
      </c>
      <c r="B294" s="86" t="s">
        <v>83</v>
      </c>
      <c r="C294" s="405" t="s">
        <v>48</v>
      </c>
      <c r="D294" s="405" t="s">
        <v>48</v>
      </c>
      <c r="E294" s="405" t="s">
        <v>48</v>
      </c>
      <c r="F294" s="405" t="s">
        <v>48</v>
      </c>
      <c r="G294" s="405" t="s">
        <v>48</v>
      </c>
      <c r="H294" s="405" t="s">
        <v>48</v>
      </c>
      <c r="I294" s="405" t="s">
        <v>48</v>
      </c>
      <c r="J294" s="405" t="s">
        <v>48</v>
      </c>
      <c r="K294" s="405" t="s">
        <v>48</v>
      </c>
      <c r="L294" s="405" t="s">
        <v>48</v>
      </c>
      <c r="M294" s="405" t="s">
        <v>48</v>
      </c>
      <c r="N294" s="406"/>
      <c r="O294" s="405" t="s">
        <v>48</v>
      </c>
      <c r="P294" s="405" t="s">
        <v>48</v>
      </c>
      <c r="Q294" s="405" t="s">
        <v>48</v>
      </c>
      <c r="R294" s="405" t="s">
        <v>48</v>
      </c>
      <c r="S294" s="405" t="s">
        <v>48</v>
      </c>
      <c r="T294" s="405" t="s">
        <v>242</v>
      </c>
      <c r="U294" s="405" t="s">
        <v>242</v>
      </c>
      <c r="V294" s="405" t="s">
        <v>265</v>
      </c>
      <c r="W294" s="405" t="s">
        <v>265</v>
      </c>
      <c r="X294" s="405" t="s">
        <v>265</v>
      </c>
      <c r="Y294" s="405" t="s">
        <v>283</v>
      </c>
      <c r="Z294" s="405" t="s">
        <v>283</v>
      </c>
      <c r="AA294" s="405" t="s">
        <v>283</v>
      </c>
      <c r="AB294" s="405" t="s">
        <v>283</v>
      </c>
      <c r="AC294" s="405" t="s">
        <v>283</v>
      </c>
      <c r="AD294" s="86" t="s">
        <v>322</v>
      </c>
      <c r="AE294" s="86" t="s">
        <v>327</v>
      </c>
      <c r="AF294" s="86" t="s">
        <v>333</v>
      </c>
      <c r="AG294" s="86" t="s">
        <v>243</v>
      </c>
    </row>
    <row r="295" spans="1:33" ht="14.25" customHeight="1" thickTop="1" x14ac:dyDescent="0.2">
      <c r="A295" s="407" t="s">
        <v>10</v>
      </c>
      <c r="B295" s="405" t="s">
        <v>83</v>
      </c>
      <c r="C295" s="405" t="s">
        <v>91</v>
      </c>
      <c r="D295" s="405" t="s">
        <v>103</v>
      </c>
      <c r="E295" s="405" t="s">
        <v>111</v>
      </c>
      <c r="F295" s="405" t="s">
        <v>122</v>
      </c>
      <c r="G295" s="405" t="s">
        <v>148</v>
      </c>
      <c r="H295" s="405" t="s">
        <v>154</v>
      </c>
      <c r="I295" s="405" t="s">
        <v>158</v>
      </c>
      <c r="J295" s="405" t="s">
        <v>164</v>
      </c>
      <c r="K295" s="405" t="s">
        <v>177</v>
      </c>
      <c r="L295" s="405" t="s">
        <v>185</v>
      </c>
      <c r="M295" s="405" t="s">
        <v>208</v>
      </c>
      <c r="N295" s="1"/>
      <c r="O295" s="405" t="s">
        <v>213</v>
      </c>
      <c r="P295" s="405" t="s">
        <v>218</v>
      </c>
      <c r="Q295" s="405" t="s">
        <v>225</v>
      </c>
      <c r="R295" s="405" t="s">
        <v>231</v>
      </c>
      <c r="S295" s="405" t="s">
        <v>239</v>
      </c>
      <c r="T295" s="405" t="s">
        <v>243</v>
      </c>
      <c r="U295" s="405" t="s">
        <v>247</v>
      </c>
      <c r="V295" s="405" t="s">
        <v>266</v>
      </c>
      <c r="W295" s="405" t="s">
        <v>265</v>
      </c>
      <c r="X295" s="405" t="s">
        <v>280</v>
      </c>
      <c r="Y295" s="405" t="s">
        <v>284</v>
      </c>
      <c r="Z295" s="405" t="s">
        <v>291</v>
      </c>
      <c r="AA295" s="405" t="s">
        <v>304</v>
      </c>
      <c r="AB295" s="405" t="s">
        <v>313</v>
      </c>
      <c r="AC295" s="405" t="s">
        <v>316</v>
      </c>
      <c r="AD295" s="405" t="s">
        <v>323</v>
      </c>
      <c r="AE295" s="405" t="s">
        <v>328</v>
      </c>
      <c r="AF295" s="405" t="s">
        <v>334</v>
      </c>
      <c r="AG295" s="405" t="s">
        <v>243</v>
      </c>
    </row>
    <row r="296" spans="1:33" ht="13.5" thickBot="1" x14ac:dyDescent="0.25">
      <c r="A296" s="408"/>
      <c r="B296" s="405"/>
      <c r="C296" s="405"/>
      <c r="D296" s="405"/>
      <c r="E296" s="405"/>
      <c r="F296" s="405"/>
      <c r="G296" s="405"/>
      <c r="H296" s="405"/>
      <c r="I296" s="405"/>
      <c r="J296" s="405"/>
      <c r="K296" s="405"/>
      <c r="L296" s="405"/>
      <c r="M296" s="405"/>
      <c r="N296" s="1"/>
      <c r="O296" s="405"/>
      <c r="P296" s="405"/>
      <c r="Q296" s="405"/>
      <c r="R296" s="405"/>
      <c r="S296" s="405"/>
      <c r="T296" s="405"/>
      <c r="U296" s="405"/>
      <c r="V296" s="405"/>
      <c r="W296" s="405"/>
      <c r="X296" s="405"/>
      <c r="Y296" s="405"/>
      <c r="Z296" s="405"/>
      <c r="AA296" s="405"/>
      <c r="AB296" s="405"/>
      <c r="AC296" s="405"/>
      <c r="AD296" s="405"/>
      <c r="AE296" s="405"/>
      <c r="AF296" s="405"/>
      <c r="AG296" s="405"/>
    </row>
    <row r="297" spans="1:33" ht="18" thickTop="1" thickBot="1" x14ac:dyDescent="0.25">
      <c r="A297" s="47" t="s">
        <v>13</v>
      </c>
      <c r="B297" s="53">
        <f>IFERROR(X22*H22,"0")</f>
        <v>0</v>
      </c>
      <c r="C297" s="53">
        <f>IFERROR(X28*H28,"0")+IFERROR(X29*H29,"0")+IFERROR(X30*H30,"0")+IFERROR(X31*H31,"0")</f>
        <v>0</v>
      </c>
      <c r="D297" s="53">
        <f>IFERROR(X36*H36,"0")+IFERROR(X37*H37,"0")+IFERROR(X38*H38,"0")</f>
        <v>0</v>
      </c>
      <c r="E297" s="53">
        <f>IFERROR(X43*H43,"0")+IFERROR(X44*H44,"0")+IFERROR(X45*H45,"0")+IFERROR(X46*H46,"0")</f>
        <v>0</v>
      </c>
      <c r="F297" s="53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7" s="53">
        <f>IFERROR(X67*H67,"0")+IFERROR(X68*H68,"0")</f>
        <v>0</v>
      </c>
      <c r="H297" s="53">
        <f>IFERROR(X73*H73,"0")</f>
        <v>0</v>
      </c>
      <c r="I297" s="53">
        <f>IFERROR(X78*H78,"0")+IFERROR(X79*H79,"0")</f>
        <v>0</v>
      </c>
      <c r="J297" s="53">
        <f>IFERROR(X84*H84,"0")+IFERROR(X85*H85,"0")+IFERROR(X86*H86,"0")+IFERROR(X87*H87,"0")+IFERROR(X88*H88,"0")+IFERROR(X89*H89,"0")</f>
        <v>0</v>
      </c>
      <c r="K297" s="53">
        <f>IFERROR(X94*H94,"0")+IFERROR(X95*H95,"0")+IFERROR(X96*H96,"0")</f>
        <v>0</v>
      </c>
      <c r="L297" s="53">
        <f>IFERROR(X101*H101,"0")+IFERROR(X102*H102,"0")+IFERROR(X103*H103,"0")+IFERROR(X104*H104,"0")+IFERROR(X105*H105,"0")+IFERROR(X106*H106,"0")+IFERROR(X107*H107,"0")+IFERROR(X108*H108,"0")+IFERROR(X109*H109,"0")</f>
        <v>0</v>
      </c>
      <c r="M297" s="53">
        <f>IFERROR(X114*H114,"0")+IFERROR(X115*H115,"0")</f>
        <v>0</v>
      </c>
      <c r="N297" s="1"/>
      <c r="O297" s="53">
        <f>IFERROR(X120*H120,"0")+IFERROR(X121*H121,"0")</f>
        <v>0</v>
      </c>
      <c r="P297" s="53">
        <f>IFERROR(X126*H126,"0")+IFERROR(X127*H127,"0")+IFERROR(X128*H128,"0")</f>
        <v>0</v>
      </c>
      <c r="Q297" s="53">
        <f>IFERROR(X133*H133,"0")+IFERROR(X134*H134,"0")</f>
        <v>0</v>
      </c>
      <c r="R297" s="53">
        <f>IFERROR(X139*H139,"0")+IFERROR(X140*H140,"0")</f>
        <v>0</v>
      </c>
      <c r="S297" s="53">
        <f>IFERROR(X145*H145,"0")</f>
        <v>0</v>
      </c>
      <c r="T297" s="53">
        <f>IFERROR(X151*H151,"0")</f>
        <v>0</v>
      </c>
      <c r="U297" s="53">
        <f>IFERROR(X156*H156,"0")+IFERROR(X157*H157,"0")+IFERROR(X158*H158,"0")+IFERROR(X159*H159,"0")+IFERROR(X163*H163,"0")+IFERROR(X164*H164,"0")</f>
        <v>0</v>
      </c>
      <c r="V297" s="53">
        <f>IFERROR(X170*H170,"0")+IFERROR(X171*H171,"0")+IFERROR(X172*H172,"0")</f>
        <v>0</v>
      </c>
      <c r="W297" s="53">
        <f>IFERROR(X177*H177,"0")</f>
        <v>0</v>
      </c>
      <c r="X297" s="53">
        <f>IFERROR(X182*H182,"0")</f>
        <v>0</v>
      </c>
      <c r="Y297" s="53">
        <f>IFERROR(X188*H188,"0")+IFERROR(X189*H189,"0")+IFERROR(X190*H190,"0")</f>
        <v>0</v>
      </c>
      <c r="Z297" s="53">
        <f>IFERROR(X195*H195,"0")+IFERROR(X196*H196,"0")+IFERROR(X197*H197,"0")+IFERROR(X198*H198,"0")+IFERROR(X199*H199,"0")+IFERROR(X200*H200,"0")</f>
        <v>0</v>
      </c>
      <c r="AA297" s="53">
        <f>IFERROR(X205*H205,"0")+IFERROR(X206*H206,"0")+IFERROR(X207*H207,"0")+IFERROR(X208*H208,"0")</f>
        <v>0</v>
      </c>
      <c r="AB297" s="53">
        <f>IFERROR(X213*H213,"0")</f>
        <v>0</v>
      </c>
      <c r="AC297" s="53">
        <f>IFERROR(X218*H218,"0")+IFERROR(X219*H219,"0")</f>
        <v>0</v>
      </c>
      <c r="AD297" s="53">
        <f>IFERROR(X225*H225,"0")</f>
        <v>0</v>
      </c>
      <c r="AE297" s="53">
        <f>IFERROR(X231*H231,"0")+IFERROR(X232*H232,"0")</f>
        <v>0</v>
      </c>
      <c r="AF297" s="53">
        <f>IFERROR(X238*H238,"0")</f>
        <v>0</v>
      </c>
      <c r="AG297" s="53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0</v>
      </c>
    </row>
    <row r="298" spans="1:33" ht="13.5" thickTop="1" x14ac:dyDescent="0.2">
      <c r="C298" s="1"/>
    </row>
    <row r="299" spans="1:33" ht="19.5" customHeight="1" x14ac:dyDescent="0.2">
      <c r="A299" s="71" t="s">
        <v>65</v>
      </c>
      <c r="B299" s="71" t="s">
        <v>66</v>
      </c>
      <c r="C299" s="71" t="s">
        <v>68</v>
      </c>
    </row>
    <row r="300" spans="1:33" x14ac:dyDescent="0.2">
      <c r="A300" s="72">
        <f>SUMPRODUCT(--(BB:BB="ЗПФ"),--(W:W="кор"),H:H,Y:Y)+SUMPRODUCT(--(BB:BB="ЗПФ"),--(W:W="кг"),Y:Y)</f>
        <v>0</v>
      </c>
      <c r="B300" s="73">
        <f>SUMPRODUCT(--(BB:BB="ПГП"),--(W:W="кор"),H:H,Y:Y)+SUMPRODUCT(--(BB:BB="ПГП"),--(W:W="кг"),Y:Y)</f>
        <v>0</v>
      </c>
      <c r="C300" s="73">
        <f>SUMPRODUCT(--(BB:BB="КИЗ"),--(W:W="кор"),H:H,Y:Y)+SUMPRODUCT(--(BB:BB="КИЗ"),--(W:W="кг"),Y:Y)</f>
        <v>0</v>
      </c>
    </row>
  </sheetData>
  <sheetProtection algorithmName="SHA-512" hashValue="oi1eHNgL+SJhhEZtYbOaWWxtyt4sIU54Ap4uSDyzM+Ffr7nC0Zl71sdiWSP24psEN8wSH6lTiaOqc2afvatM1w==" saltValue="M5F0p/szNuoVJrNYE5jiQ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35">
    <mergeCell ref="Y295:Y296"/>
    <mergeCell ref="Z295:Z296"/>
    <mergeCell ref="AA295:AA296"/>
    <mergeCell ref="AB295:AB296"/>
    <mergeCell ref="AC295:AC296"/>
    <mergeCell ref="AD295:AD296"/>
    <mergeCell ref="AE295:AE296"/>
    <mergeCell ref="AF295:AF296"/>
    <mergeCell ref="AG295:AG296"/>
    <mergeCell ref="Y294:AC294"/>
    <mergeCell ref="A295:A296"/>
    <mergeCell ref="B295:B296"/>
    <mergeCell ref="C295:C296"/>
    <mergeCell ref="D295:D296"/>
    <mergeCell ref="E295:E296"/>
    <mergeCell ref="F295:F296"/>
    <mergeCell ref="G295:G296"/>
    <mergeCell ref="H295:H296"/>
    <mergeCell ref="I295:I296"/>
    <mergeCell ref="J295:J296"/>
    <mergeCell ref="K295:K296"/>
    <mergeCell ref="L295:L296"/>
    <mergeCell ref="M295:M296"/>
    <mergeCell ref="O295:O296"/>
    <mergeCell ref="P295:P296"/>
    <mergeCell ref="Q295:Q296"/>
    <mergeCell ref="R295:R296"/>
    <mergeCell ref="S295:S296"/>
    <mergeCell ref="T295:T296"/>
    <mergeCell ref="U295:U296"/>
    <mergeCell ref="V295:V296"/>
    <mergeCell ref="W295:W296"/>
    <mergeCell ref="X295:X296"/>
    <mergeCell ref="P287:V287"/>
    <mergeCell ref="A287:O292"/>
    <mergeCell ref="P288:V288"/>
    <mergeCell ref="P289:V289"/>
    <mergeCell ref="P290:V290"/>
    <mergeCell ref="P291:V291"/>
    <mergeCell ref="P292:V292"/>
    <mergeCell ref="C294:S294"/>
    <mergeCell ref="T294:U294"/>
    <mergeCell ref="V294:X294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60:E260"/>
    <mergeCell ref="P260:T260"/>
    <mergeCell ref="A249:Z249"/>
    <mergeCell ref="D250:E250"/>
    <mergeCell ref="P250:T250"/>
    <mergeCell ref="P251:V251"/>
    <mergeCell ref="A251:O252"/>
    <mergeCell ref="P252:V252"/>
    <mergeCell ref="A253:Z253"/>
    <mergeCell ref="D254:E254"/>
    <mergeCell ref="P254:T254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A236:Z236"/>
    <mergeCell ref="A224:Z224"/>
    <mergeCell ref="D225:E225"/>
    <mergeCell ref="P225:T225"/>
    <mergeCell ref="P226:V226"/>
    <mergeCell ref="A226:O227"/>
    <mergeCell ref="P227:V227"/>
    <mergeCell ref="A228:Z228"/>
    <mergeCell ref="A229:Z229"/>
    <mergeCell ref="A230:Z230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A137:Z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18:Z118"/>
    <mergeCell ref="A119:Z119"/>
    <mergeCell ref="D120:E120"/>
    <mergeCell ref="P120:T120"/>
    <mergeCell ref="D121:E121"/>
    <mergeCell ref="P121:T121"/>
    <mergeCell ref="P122:V122"/>
    <mergeCell ref="A122:O123"/>
    <mergeCell ref="P123:V123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5:X284 X261 X259 X254:X255 X250 X244:X246 X238 X231:X232 X225 X218:X219 X213 X205:X208 X195:X200 X188:X190 X182 X177 X170:X172 X163:X164 X156:X159 X151 X145 X139:X140 X133:X134 X126:X128 X120:X121 X114:X115 X108:X109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60 X107 X105 X103" xr:uid="{00000000-0002-0000-0000-000037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424</v>
      </c>
      <c r="H1" s="9"/>
    </row>
    <row r="3" spans="2:8" x14ac:dyDescent="0.2">
      <c r="B3" s="54" t="s">
        <v>425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81</v>
      </c>
      <c r="C6" s="54" t="s">
        <v>427</v>
      </c>
      <c r="D6" s="54" t="s">
        <v>428</v>
      </c>
      <c r="E6" s="54" t="s">
        <v>49</v>
      </c>
    </row>
    <row r="8" spans="2:8" x14ac:dyDescent="0.2">
      <c r="B8" s="54" t="s">
        <v>82</v>
      </c>
      <c r="C8" s="54" t="s">
        <v>427</v>
      </c>
      <c r="D8" s="54" t="s">
        <v>49</v>
      </c>
      <c r="E8" s="54" t="s">
        <v>49</v>
      </c>
    </row>
    <row r="10" spans="2:8" x14ac:dyDescent="0.2">
      <c r="B10" s="54" t="s">
        <v>429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430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431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432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439</v>
      </c>
      <c r="C20" s="54" t="s">
        <v>49</v>
      </c>
      <c r="D20" s="54" t="s">
        <v>49</v>
      </c>
      <c r="E20" s="54" t="s">
        <v>49</v>
      </c>
    </row>
  </sheetData>
  <sheetProtection algorithmName="SHA-512" hashValue="zbC/gxrPMFSiNLJ/jamAEfS7hXcV/s/rYK1FhjJY0iFDzDBeV1N4ZVI1p9uG5rFpUB9x5O3jPfl8w58HOXY2ww==" saltValue="tCmr6L+ovd2r3dgZ6+bU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2024-10-07T12:38:54Z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