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E4FA1EE6-7A82-480F-B9B1-E176D4D4C3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2" l="1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84" i="2"/>
  <c r="X283" i="2"/>
  <c r="BO282" i="2"/>
  <c r="BM282" i="2"/>
  <c r="Z282" i="2"/>
  <c r="Y282" i="2"/>
  <c r="BN282" i="2" s="1"/>
  <c r="BO281" i="2"/>
  <c r="BM281" i="2"/>
  <c r="Z281" i="2"/>
  <c r="Y281" i="2"/>
  <c r="BP281" i="2" s="1"/>
  <c r="BO280" i="2"/>
  <c r="BM280" i="2"/>
  <c r="Z280" i="2"/>
  <c r="Y280" i="2"/>
  <c r="BN280" i="2" s="1"/>
  <c r="BO279" i="2"/>
  <c r="BM279" i="2"/>
  <c r="Z279" i="2"/>
  <c r="Y279" i="2"/>
  <c r="BP279" i="2" s="1"/>
  <c r="BO278" i="2"/>
  <c r="BM278" i="2"/>
  <c r="Z278" i="2"/>
  <c r="Y278" i="2"/>
  <c r="BN278" i="2" s="1"/>
  <c r="BO277" i="2"/>
  <c r="BM277" i="2"/>
  <c r="Z277" i="2"/>
  <c r="Y277" i="2"/>
  <c r="BP277" i="2" s="1"/>
  <c r="BO276" i="2"/>
  <c r="BM276" i="2"/>
  <c r="Z276" i="2"/>
  <c r="Y276" i="2"/>
  <c r="BN276" i="2" s="1"/>
  <c r="BO275" i="2"/>
  <c r="BM275" i="2"/>
  <c r="Z275" i="2"/>
  <c r="Y275" i="2"/>
  <c r="BP275" i="2" s="1"/>
  <c r="BO274" i="2"/>
  <c r="BM274" i="2"/>
  <c r="Z274" i="2"/>
  <c r="Y274" i="2"/>
  <c r="BN274" i="2" s="1"/>
  <c r="BO273" i="2"/>
  <c r="BM273" i="2"/>
  <c r="Z273" i="2"/>
  <c r="Y273" i="2"/>
  <c r="BP273" i="2" s="1"/>
  <c r="BO272" i="2"/>
  <c r="BM272" i="2"/>
  <c r="Z272" i="2"/>
  <c r="Y272" i="2"/>
  <c r="BN272" i="2" s="1"/>
  <c r="BO271" i="2"/>
  <c r="BM271" i="2"/>
  <c r="Z271" i="2"/>
  <c r="Y271" i="2"/>
  <c r="BP271" i="2" s="1"/>
  <c r="BO270" i="2"/>
  <c r="BM270" i="2"/>
  <c r="Z270" i="2"/>
  <c r="Y270" i="2"/>
  <c r="BN270" i="2" s="1"/>
  <c r="BO269" i="2"/>
  <c r="BM269" i="2"/>
  <c r="Z269" i="2"/>
  <c r="Y269" i="2"/>
  <c r="BP269" i="2" s="1"/>
  <c r="BO268" i="2"/>
  <c r="BM268" i="2"/>
  <c r="Z268" i="2"/>
  <c r="Y268" i="2"/>
  <c r="BN268" i="2" s="1"/>
  <c r="BO267" i="2"/>
  <c r="BM267" i="2"/>
  <c r="Z267" i="2"/>
  <c r="Y267" i="2"/>
  <c r="BP267" i="2" s="1"/>
  <c r="BO266" i="2"/>
  <c r="BM266" i="2"/>
  <c r="Z266" i="2"/>
  <c r="Y266" i="2"/>
  <c r="BN266" i="2" s="1"/>
  <c r="BO265" i="2"/>
  <c r="BM265" i="2"/>
  <c r="Z265" i="2"/>
  <c r="Y265" i="2"/>
  <c r="BP265" i="2" s="1"/>
  <c r="BO264" i="2"/>
  <c r="BM264" i="2"/>
  <c r="Z264" i="2"/>
  <c r="Y264" i="2"/>
  <c r="BN264" i="2" s="1"/>
  <c r="BO263" i="2"/>
  <c r="BM263" i="2"/>
  <c r="Z263" i="2"/>
  <c r="Y263" i="2"/>
  <c r="BP263" i="2" s="1"/>
  <c r="X261" i="2"/>
  <c r="X260" i="2"/>
  <c r="BO259" i="2"/>
  <c r="BM259" i="2"/>
  <c r="Z259" i="2"/>
  <c r="Y259" i="2"/>
  <c r="P259" i="2"/>
  <c r="BO258" i="2"/>
  <c r="BM258" i="2"/>
  <c r="Z258" i="2"/>
  <c r="Y258" i="2"/>
  <c r="BN258" i="2" s="1"/>
  <c r="BO257" i="2"/>
  <c r="BM257" i="2"/>
  <c r="Z257" i="2"/>
  <c r="Z260" i="2" s="1"/>
  <c r="Y257" i="2"/>
  <c r="X255" i="2"/>
  <c r="X254" i="2"/>
  <c r="BO253" i="2"/>
  <c r="BN253" i="2"/>
  <c r="BM253" i="2"/>
  <c r="Z253" i="2"/>
  <c r="Y253" i="2"/>
  <c r="BP253" i="2" s="1"/>
  <c r="BP252" i="2"/>
  <c r="BO252" i="2"/>
  <c r="BN252" i="2"/>
  <c r="BM252" i="2"/>
  <c r="Z252" i="2"/>
  <c r="Z254" i="2" s="1"/>
  <c r="Y252" i="2"/>
  <c r="Y255" i="2" s="1"/>
  <c r="X250" i="2"/>
  <c r="X249" i="2"/>
  <c r="BO248" i="2"/>
  <c r="BN248" i="2"/>
  <c r="BM248" i="2"/>
  <c r="Z248" i="2"/>
  <c r="Z249" i="2" s="1"/>
  <c r="Y248" i="2"/>
  <c r="Y250" i="2" s="1"/>
  <c r="Y246" i="2"/>
  <c r="X246" i="2"/>
  <c r="Y245" i="2"/>
  <c r="X245" i="2"/>
  <c r="BP244" i="2"/>
  <c r="BO244" i="2"/>
  <c r="BN244" i="2"/>
  <c r="BM244" i="2"/>
  <c r="Z244" i="2"/>
  <c r="Y244" i="2"/>
  <c r="BP243" i="2"/>
  <c r="BO243" i="2"/>
  <c r="BN243" i="2"/>
  <c r="BM243" i="2"/>
  <c r="Z243" i="2"/>
  <c r="Y243" i="2"/>
  <c r="BP242" i="2"/>
  <c r="BO242" i="2"/>
  <c r="BN242" i="2"/>
  <c r="BM242" i="2"/>
  <c r="Z242" i="2"/>
  <c r="Z245" i="2" s="1"/>
  <c r="Y242" i="2"/>
  <c r="X238" i="2"/>
  <c r="X237" i="2"/>
  <c r="BO236" i="2"/>
  <c r="BM236" i="2"/>
  <c r="Z236" i="2"/>
  <c r="Z237" i="2" s="1"/>
  <c r="Y236" i="2"/>
  <c r="Y238" i="2" s="1"/>
  <c r="X232" i="2"/>
  <c r="X231" i="2"/>
  <c r="BO230" i="2"/>
  <c r="BM230" i="2"/>
  <c r="Z230" i="2"/>
  <c r="Y230" i="2"/>
  <c r="BP230" i="2" s="1"/>
  <c r="P230" i="2"/>
  <c r="BO229" i="2"/>
  <c r="BN229" i="2"/>
  <c r="BM229" i="2"/>
  <c r="Z229" i="2"/>
  <c r="Y229" i="2"/>
  <c r="Y232" i="2" s="1"/>
  <c r="P229" i="2"/>
  <c r="X225" i="2"/>
  <c r="Z224" i="2"/>
  <c r="X224" i="2"/>
  <c r="BO223" i="2"/>
  <c r="BN223" i="2"/>
  <c r="BM223" i="2"/>
  <c r="Z223" i="2"/>
  <c r="Y223" i="2"/>
  <c r="BP223" i="2" s="1"/>
  <c r="X219" i="2"/>
  <c r="X218" i="2"/>
  <c r="BP217" i="2"/>
  <c r="BO217" i="2"/>
  <c r="BN217" i="2"/>
  <c r="BM217" i="2"/>
  <c r="Z217" i="2"/>
  <c r="Y217" i="2"/>
  <c r="P217" i="2"/>
  <c r="BO216" i="2"/>
  <c r="BM216" i="2"/>
  <c r="Z216" i="2"/>
  <c r="Y216" i="2"/>
  <c r="Y219" i="2" s="1"/>
  <c r="X213" i="2"/>
  <c r="X212" i="2"/>
  <c r="BO211" i="2"/>
  <c r="BM211" i="2"/>
  <c r="Z211" i="2"/>
  <c r="Z212" i="2" s="1"/>
  <c r="Y211" i="2"/>
  <c r="Y213" i="2" s="1"/>
  <c r="P211" i="2"/>
  <c r="X208" i="2"/>
  <c r="X207" i="2"/>
  <c r="BO206" i="2"/>
  <c r="BM206" i="2"/>
  <c r="Z206" i="2"/>
  <c r="Y206" i="2"/>
  <c r="BP206" i="2" s="1"/>
  <c r="P206" i="2"/>
  <c r="BO205" i="2"/>
  <c r="BM205" i="2"/>
  <c r="Z205" i="2"/>
  <c r="Y205" i="2"/>
  <c r="BP205" i="2" s="1"/>
  <c r="P205" i="2"/>
  <c r="BP204" i="2"/>
  <c r="BO204" i="2"/>
  <c r="BN204" i="2"/>
  <c r="BM204" i="2"/>
  <c r="Z204" i="2"/>
  <c r="Z207" i="2" s="1"/>
  <c r="Y204" i="2"/>
  <c r="P204" i="2"/>
  <c r="BO203" i="2"/>
  <c r="BM203" i="2"/>
  <c r="Z203" i="2"/>
  <c r="Y203" i="2"/>
  <c r="P203" i="2"/>
  <c r="X200" i="2"/>
  <c r="X199" i="2"/>
  <c r="BO198" i="2"/>
  <c r="BM198" i="2"/>
  <c r="Z198" i="2"/>
  <c r="Y198" i="2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Z194" i="2"/>
  <c r="Y194" i="2"/>
  <c r="BP194" i="2" s="1"/>
  <c r="P194" i="2"/>
  <c r="BP193" i="2"/>
  <c r="BO193" i="2"/>
  <c r="BN193" i="2"/>
  <c r="BM193" i="2"/>
  <c r="Z193" i="2"/>
  <c r="Z199" i="2" s="1"/>
  <c r="Y193" i="2"/>
  <c r="P193" i="2"/>
  <c r="X190" i="2"/>
  <c r="Z189" i="2"/>
  <c r="X189" i="2"/>
  <c r="BO188" i="2"/>
  <c r="BM188" i="2"/>
  <c r="Z188" i="2"/>
  <c r="Y188" i="2"/>
  <c r="P188" i="2"/>
  <c r="BO187" i="2"/>
  <c r="BM187" i="2"/>
  <c r="Z187" i="2"/>
  <c r="Y187" i="2"/>
  <c r="P187" i="2"/>
  <c r="BO186" i="2"/>
  <c r="BM186" i="2"/>
  <c r="Z186" i="2"/>
  <c r="Y186" i="2"/>
  <c r="P186" i="2"/>
  <c r="Y182" i="2"/>
  <c r="X182" i="2"/>
  <c r="X181" i="2"/>
  <c r="BO180" i="2"/>
  <c r="BN180" i="2"/>
  <c r="BM180" i="2"/>
  <c r="Z180" i="2"/>
  <c r="Z181" i="2" s="1"/>
  <c r="Y180" i="2"/>
  <c r="BP180" i="2" s="1"/>
  <c r="P180" i="2"/>
  <c r="X177" i="2"/>
  <c r="Y176" i="2"/>
  <c r="X176" i="2"/>
  <c r="BO175" i="2"/>
  <c r="BM175" i="2"/>
  <c r="Z175" i="2"/>
  <c r="Z176" i="2" s="1"/>
  <c r="Y175" i="2"/>
  <c r="X173" i="2"/>
  <c r="X172" i="2"/>
  <c r="BO171" i="2"/>
  <c r="BM171" i="2"/>
  <c r="Z171" i="2"/>
  <c r="Y171" i="2"/>
  <c r="BN171" i="2" s="1"/>
  <c r="P171" i="2"/>
  <c r="BP170" i="2"/>
  <c r="BO170" i="2"/>
  <c r="BN170" i="2"/>
  <c r="BM170" i="2"/>
  <c r="Z170" i="2"/>
  <c r="Z172" i="2" s="1"/>
  <c r="Y170" i="2"/>
  <c r="P170" i="2"/>
  <c r="BO169" i="2"/>
  <c r="BM169" i="2"/>
  <c r="Z169" i="2"/>
  <c r="Y169" i="2"/>
  <c r="Y172" i="2" s="1"/>
  <c r="P169" i="2"/>
  <c r="X165" i="2"/>
  <c r="X164" i="2"/>
  <c r="BO163" i="2"/>
  <c r="BM163" i="2"/>
  <c r="Z163" i="2"/>
  <c r="Z164" i="2" s="1"/>
  <c r="Y163" i="2"/>
  <c r="P163" i="2"/>
  <c r="BO162" i="2"/>
  <c r="BM162" i="2"/>
  <c r="Z162" i="2"/>
  <c r="Y162" i="2"/>
  <c r="P162" i="2"/>
  <c r="X160" i="2"/>
  <c r="X159" i="2"/>
  <c r="BP158" i="2"/>
  <c r="BO158" i="2"/>
  <c r="BN158" i="2"/>
  <c r="BM158" i="2"/>
  <c r="Z158" i="2"/>
  <c r="Y158" i="2"/>
  <c r="BO157" i="2"/>
  <c r="BM157" i="2"/>
  <c r="Z157" i="2"/>
  <c r="Y157" i="2"/>
  <c r="BP157" i="2" s="1"/>
  <c r="BP156" i="2"/>
  <c r="BO156" i="2"/>
  <c r="BN156" i="2"/>
  <c r="BM156" i="2"/>
  <c r="Z156" i="2"/>
  <c r="Y156" i="2"/>
  <c r="BO155" i="2"/>
  <c r="BM155" i="2"/>
  <c r="Z155" i="2"/>
  <c r="Z159" i="2" s="1"/>
  <c r="Y155" i="2"/>
  <c r="BP155" i="2" s="1"/>
  <c r="Y152" i="2"/>
  <c r="X152" i="2"/>
  <c r="X151" i="2"/>
  <c r="BO150" i="2"/>
  <c r="BM150" i="2"/>
  <c r="Z150" i="2"/>
  <c r="Z151" i="2" s="1"/>
  <c r="Y150" i="2"/>
  <c r="Y151" i="2" s="1"/>
  <c r="Y146" i="2"/>
  <c r="X146" i="2"/>
  <c r="X145" i="2"/>
  <c r="BO144" i="2"/>
  <c r="BN144" i="2"/>
  <c r="BM144" i="2"/>
  <c r="Z144" i="2"/>
  <c r="Z145" i="2" s="1"/>
  <c r="Y144" i="2"/>
  <c r="BP144" i="2" s="1"/>
  <c r="P144" i="2"/>
  <c r="X141" i="2"/>
  <c r="X140" i="2"/>
  <c r="BO139" i="2"/>
  <c r="BN139" i="2"/>
  <c r="BM139" i="2"/>
  <c r="Z139" i="2"/>
  <c r="Y139" i="2"/>
  <c r="BP139" i="2" s="1"/>
  <c r="P139" i="2"/>
  <c r="BO138" i="2"/>
  <c r="BM138" i="2"/>
  <c r="Z138" i="2"/>
  <c r="Y138" i="2"/>
  <c r="BN138" i="2" s="1"/>
  <c r="X135" i="2"/>
  <c r="X134" i="2"/>
  <c r="BP133" i="2"/>
  <c r="BO133" i="2"/>
  <c r="BN133" i="2"/>
  <c r="BM133" i="2"/>
  <c r="Z133" i="2"/>
  <c r="Z134" i="2" s="1"/>
  <c r="Y133" i="2"/>
  <c r="Y135" i="2" s="1"/>
  <c r="P133" i="2"/>
  <c r="X130" i="2"/>
  <c r="X129" i="2"/>
  <c r="BO128" i="2"/>
  <c r="BM128" i="2"/>
  <c r="Z128" i="2"/>
  <c r="Y128" i="2"/>
  <c r="P128" i="2"/>
  <c r="BO127" i="2"/>
  <c r="BM127" i="2"/>
  <c r="Z127" i="2"/>
  <c r="Y127" i="2"/>
  <c r="BP127" i="2" s="1"/>
  <c r="P127" i="2"/>
  <c r="BO126" i="2"/>
  <c r="BM126" i="2"/>
  <c r="Z126" i="2"/>
  <c r="Y126" i="2"/>
  <c r="P126" i="2"/>
  <c r="X123" i="2"/>
  <c r="X122" i="2"/>
  <c r="BP121" i="2"/>
  <c r="BO121" i="2"/>
  <c r="BN121" i="2"/>
  <c r="BM121" i="2"/>
  <c r="Z121" i="2"/>
  <c r="Y121" i="2"/>
  <c r="P121" i="2"/>
  <c r="BO120" i="2"/>
  <c r="BM120" i="2"/>
  <c r="Z120" i="2"/>
  <c r="Y120" i="2"/>
  <c r="Y123" i="2" s="1"/>
  <c r="P120" i="2"/>
  <c r="X117" i="2"/>
  <c r="X116" i="2"/>
  <c r="BO115" i="2"/>
  <c r="BM115" i="2"/>
  <c r="Z115" i="2"/>
  <c r="Y115" i="2"/>
  <c r="P115" i="2"/>
  <c r="BO114" i="2"/>
  <c r="BM114" i="2"/>
  <c r="Z114" i="2"/>
  <c r="Y114" i="2"/>
  <c r="P114" i="2"/>
  <c r="X111" i="2"/>
  <c r="X110" i="2"/>
  <c r="BO109" i="2"/>
  <c r="BM109" i="2"/>
  <c r="Z109" i="2"/>
  <c r="Y109" i="2"/>
  <c r="P109" i="2"/>
  <c r="BO108" i="2"/>
  <c r="BM108" i="2"/>
  <c r="Z108" i="2"/>
  <c r="Y108" i="2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BN106" i="2" s="1"/>
  <c r="P106" i="2"/>
  <c r="BO105" i="2"/>
  <c r="BM105" i="2"/>
  <c r="Z105" i="2"/>
  <c r="Y105" i="2"/>
  <c r="BP105" i="2" s="1"/>
  <c r="P105" i="2"/>
  <c r="BO104" i="2"/>
  <c r="BM104" i="2"/>
  <c r="Z104" i="2"/>
  <c r="Y104" i="2"/>
  <c r="P104" i="2"/>
  <c r="BO103" i="2"/>
  <c r="BM103" i="2"/>
  <c r="Z103" i="2"/>
  <c r="Y103" i="2"/>
  <c r="P103" i="2"/>
  <c r="BO102" i="2"/>
  <c r="BM102" i="2"/>
  <c r="Z102" i="2"/>
  <c r="Y102" i="2"/>
  <c r="BN102" i="2" s="1"/>
  <c r="P102" i="2"/>
  <c r="BP101" i="2"/>
  <c r="BO101" i="2"/>
  <c r="BN101" i="2"/>
  <c r="BM101" i="2"/>
  <c r="Z101" i="2"/>
  <c r="Y101" i="2"/>
  <c r="P101" i="2"/>
  <c r="X98" i="2"/>
  <c r="X97" i="2"/>
  <c r="BO96" i="2"/>
  <c r="BM96" i="2"/>
  <c r="Z96" i="2"/>
  <c r="Y96" i="2"/>
  <c r="P96" i="2"/>
  <c r="BO95" i="2"/>
  <c r="BM95" i="2"/>
  <c r="Z95" i="2"/>
  <c r="Y95" i="2"/>
  <c r="BP95" i="2" s="1"/>
  <c r="P95" i="2"/>
  <c r="BO94" i="2"/>
  <c r="BM94" i="2"/>
  <c r="Z94" i="2"/>
  <c r="Y94" i="2"/>
  <c r="P94" i="2"/>
  <c r="X91" i="2"/>
  <c r="X90" i="2"/>
  <c r="BP89" i="2"/>
  <c r="BO89" i="2"/>
  <c r="BN89" i="2"/>
  <c r="BM89" i="2"/>
  <c r="Z89" i="2"/>
  <c r="Y89" i="2"/>
  <c r="P89" i="2"/>
  <c r="BO88" i="2"/>
  <c r="BM88" i="2"/>
  <c r="Z88" i="2"/>
  <c r="Y88" i="2"/>
  <c r="BP88" i="2" s="1"/>
  <c r="P88" i="2"/>
  <c r="BP87" i="2"/>
  <c r="BO87" i="2"/>
  <c r="BN87" i="2"/>
  <c r="BM87" i="2"/>
  <c r="Z87" i="2"/>
  <c r="Y87" i="2"/>
  <c r="P87" i="2"/>
  <c r="BO86" i="2"/>
  <c r="BN86" i="2"/>
  <c r="BM86" i="2"/>
  <c r="Z86" i="2"/>
  <c r="Y86" i="2"/>
  <c r="BP86" i="2" s="1"/>
  <c r="BO85" i="2"/>
  <c r="BM85" i="2"/>
  <c r="Z85" i="2"/>
  <c r="Y85" i="2"/>
  <c r="BN85" i="2" s="1"/>
  <c r="P85" i="2"/>
  <c r="BP84" i="2"/>
  <c r="BO84" i="2"/>
  <c r="BN84" i="2"/>
  <c r="BM84" i="2"/>
  <c r="Z84" i="2"/>
  <c r="Z90" i="2" s="1"/>
  <c r="Y84" i="2"/>
  <c r="P84" i="2"/>
  <c r="X81" i="2"/>
  <c r="X80" i="2"/>
  <c r="BO79" i="2"/>
  <c r="BM79" i="2"/>
  <c r="Z79" i="2"/>
  <c r="Y79" i="2"/>
  <c r="P79" i="2"/>
  <c r="BO78" i="2"/>
  <c r="BM78" i="2"/>
  <c r="Z78" i="2"/>
  <c r="Z80" i="2" s="1"/>
  <c r="Y78" i="2"/>
  <c r="P78" i="2"/>
  <c r="X75" i="2"/>
  <c r="X74" i="2"/>
  <c r="BO73" i="2"/>
  <c r="BM73" i="2"/>
  <c r="Z73" i="2"/>
  <c r="Z74" i="2" s="1"/>
  <c r="Y73" i="2"/>
  <c r="P73" i="2"/>
  <c r="X70" i="2"/>
  <c r="X69" i="2"/>
  <c r="BO68" i="2"/>
  <c r="BM68" i="2"/>
  <c r="Z68" i="2"/>
  <c r="Z69" i="2" s="1"/>
  <c r="Y68" i="2"/>
  <c r="P68" i="2"/>
  <c r="BO67" i="2"/>
  <c r="BM67" i="2"/>
  <c r="Z67" i="2"/>
  <c r="Y67" i="2"/>
  <c r="P67" i="2"/>
  <c r="X64" i="2"/>
  <c r="X63" i="2"/>
  <c r="BP62" i="2"/>
  <c r="BO62" i="2"/>
  <c r="BN62" i="2"/>
  <c r="BM62" i="2"/>
  <c r="Z62" i="2"/>
  <c r="Y62" i="2"/>
  <c r="P62" i="2"/>
  <c r="BO61" i="2"/>
  <c r="BM61" i="2"/>
  <c r="Z61" i="2"/>
  <c r="Y61" i="2"/>
  <c r="BP61" i="2" s="1"/>
  <c r="P61" i="2"/>
  <c r="BP60" i="2"/>
  <c r="BO60" i="2"/>
  <c r="BN60" i="2"/>
  <c r="BM60" i="2"/>
  <c r="Z60" i="2"/>
  <c r="Y60" i="2"/>
  <c r="P60" i="2"/>
  <c r="BO59" i="2"/>
  <c r="BN59" i="2"/>
  <c r="BM59" i="2"/>
  <c r="Z59" i="2"/>
  <c r="Y59" i="2"/>
  <c r="BP59" i="2" s="1"/>
  <c r="P59" i="2"/>
  <c r="BO58" i="2"/>
  <c r="BM58" i="2"/>
  <c r="Z58" i="2"/>
  <c r="Y58" i="2"/>
  <c r="P58" i="2"/>
  <c r="BO57" i="2"/>
  <c r="BM57" i="2"/>
  <c r="Z57" i="2"/>
  <c r="Y57" i="2"/>
  <c r="BN57" i="2" s="1"/>
  <c r="P57" i="2"/>
  <c r="BO56" i="2"/>
  <c r="BM56" i="2"/>
  <c r="Z56" i="2"/>
  <c r="Y56" i="2"/>
  <c r="BP56" i="2" s="1"/>
  <c r="P56" i="2"/>
  <c r="BO55" i="2"/>
  <c r="BN55" i="2"/>
  <c r="BM55" i="2"/>
  <c r="Z55" i="2"/>
  <c r="Y55" i="2"/>
  <c r="BP55" i="2" s="1"/>
  <c r="BO54" i="2"/>
  <c r="BM54" i="2"/>
  <c r="Z54" i="2"/>
  <c r="Y54" i="2"/>
  <c r="BP54" i="2" s="1"/>
  <c r="P54" i="2"/>
  <c r="BO53" i="2"/>
  <c r="BM53" i="2"/>
  <c r="Z53" i="2"/>
  <c r="Y53" i="2"/>
  <c r="P53" i="2"/>
  <c r="BO52" i="2"/>
  <c r="BM52" i="2"/>
  <c r="Z52" i="2"/>
  <c r="Y52" i="2"/>
  <c r="P52" i="2"/>
  <c r="BP51" i="2"/>
  <c r="BO51" i="2"/>
  <c r="BN51" i="2"/>
  <c r="BM51" i="2"/>
  <c r="Z51" i="2"/>
  <c r="Y51" i="2"/>
  <c r="P51" i="2"/>
  <c r="X48" i="2"/>
  <c r="X47" i="2"/>
  <c r="BP46" i="2"/>
  <c r="BO46" i="2"/>
  <c r="BN46" i="2"/>
  <c r="BM46" i="2"/>
  <c r="Z46" i="2"/>
  <c r="Y46" i="2"/>
  <c r="P46" i="2"/>
  <c r="BO45" i="2"/>
  <c r="BM45" i="2"/>
  <c r="Z45" i="2"/>
  <c r="Y45" i="2"/>
  <c r="BN45" i="2" s="1"/>
  <c r="P45" i="2"/>
  <c r="BO44" i="2"/>
  <c r="BM44" i="2"/>
  <c r="Z44" i="2"/>
  <c r="Y44" i="2"/>
  <c r="P44" i="2"/>
  <c r="BO43" i="2"/>
  <c r="BM43" i="2"/>
  <c r="Z43" i="2"/>
  <c r="Y43" i="2"/>
  <c r="P43" i="2"/>
  <c r="X40" i="2"/>
  <c r="X39" i="2"/>
  <c r="BO38" i="2"/>
  <c r="BN38" i="2"/>
  <c r="BM38" i="2"/>
  <c r="Z38" i="2"/>
  <c r="Y38" i="2"/>
  <c r="BP38" i="2" s="1"/>
  <c r="P38" i="2"/>
  <c r="BO37" i="2"/>
  <c r="BN37" i="2"/>
  <c r="BM37" i="2"/>
  <c r="Z37" i="2"/>
  <c r="Y37" i="2"/>
  <c r="BP37" i="2" s="1"/>
  <c r="P37" i="2"/>
  <c r="BO36" i="2"/>
  <c r="BM36" i="2"/>
  <c r="Z36" i="2"/>
  <c r="Y36" i="2"/>
  <c r="BN36" i="2" s="1"/>
  <c r="X33" i="2"/>
  <c r="X32" i="2"/>
  <c r="BP31" i="2"/>
  <c r="BO31" i="2"/>
  <c r="BN31" i="2"/>
  <c r="BM31" i="2"/>
  <c r="Z31" i="2"/>
  <c r="Y31" i="2"/>
  <c r="P31" i="2"/>
  <c r="BO30" i="2"/>
  <c r="BN30" i="2"/>
  <c r="BM30" i="2"/>
  <c r="Z30" i="2"/>
  <c r="Y30" i="2"/>
  <c r="BP30" i="2" s="1"/>
  <c r="P30" i="2"/>
  <c r="BO29" i="2"/>
  <c r="BM29" i="2"/>
  <c r="Z29" i="2"/>
  <c r="Y29" i="2"/>
  <c r="P29" i="2"/>
  <c r="BO28" i="2"/>
  <c r="BM28" i="2"/>
  <c r="Z28" i="2"/>
  <c r="Z32" i="2" s="1"/>
  <c r="Y28" i="2"/>
  <c r="BN28" i="2" s="1"/>
  <c r="P28" i="2"/>
  <c r="X24" i="2"/>
  <c r="X23" i="2"/>
  <c r="BO22" i="2"/>
  <c r="BM22" i="2"/>
  <c r="X286" i="2" s="1"/>
  <c r="Z22" i="2"/>
  <c r="Z23" i="2" s="1"/>
  <c r="Y22" i="2"/>
  <c r="BN22" i="2" s="1"/>
  <c r="P22" i="2"/>
  <c r="H10" i="2"/>
  <c r="A9" i="2"/>
  <c r="F9" i="2" s="1"/>
  <c r="D7" i="2"/>
  <c r="Q6" i="2"/>
  <c r="P2" i="2"/>
  <c r="BP22" i="2" l="1"/>
  <c r="BP43" i="2"/>
  <c r="Y48" i="2"/>
  <c r="BN43" i="2"/>
  <c r="BP53" i="2"/>
  <c r="BN53" i="2"/>
  <c r="BP57" i="2"/>
  <c r="BP58" i="2"/>
  <c r="BN58" i="2"/>
  <c r="BP67" i="2"/>
  <c r="BN67" i="2"/>
  <c r="Y70" i="2"/>
  <c r="Y74" i="2"/>
  <c r="Y75" i="2"/>
  <c r="BP79" i="2"/>
  <c r="BN79" i="2"/>
  <c r="BP85" i="2"/>
  <c r="Y98" i="2"/>
  <c r="BP94" i="2"/>
  <c r="BN94" i="2"/>
  <c r="BP96" i="2"/>
  <c r="BN96" i="2"/>
  <c r="BP102" i="2"/>
  <c r="BP103" i="2"/>
  <c r="BN103" i="2"/>
  <c r="BP109" i="2"/>
  <c r="BN109" i="2"/>
  <c r="BP187" i="2"/>
  <c r="BN187" i="2"/>
  <c r="BP198" i="2"/>
  <c r="BN198" i="2"/>
  <c r="Z231" i="2"/>
  <c r="BP268" i="2"/>
  <c r="BP276" i="2"/>
  <c r="X287" i="2"/>
  <c r="X289" i="2"/>
  <c r="Y24" i="2"/>
  <c r="BP28" i="2"/>
  <c r="BP29" i="2"/>
  <c r="BN29" i="2"/>
  <c r="Y32" i="2"/>
  <c r="Z39" i="2"/>
  <c r="Z290" i="2" s="1"/>
  <c r="Y47" i="2"/>
  <c r="BP52" i="2"/>
  <c r="BN52" i="2"/>
  <c r="BP104" i="2"/>
  <c r="BN104" i="2"/>
  <c r="BP108" i="2"/>
  <c r="BN108" i="2"/>
  <c r="Y116" i="2"/>
  <c r="BP114" i="2"/>
  <c r="BN114" i="2"/>
  <c r="Y130" i="2"/>
  <c r="BP126" i="2"/>
  <c r="BN126" i="2"/>
  <c r="BP128" i="2"/>
  <c r="BN128" i="2"/>
  <c r="Z140" i="2"/>
  <c r="BP162" i="2"/>
  <c r="BN162" i="2"/>
  <c r="Y165" i="2"/>
  <c r="BP171" i="2"/>
  <c r="BP175" i="2"/>
  <c r="Y177" i="2"/>
  <c r="BN175" i="2"/>
  <c r="BP186" i="2"/>
  <c r="Y189" i="2"/>
  <c r="BN186" i="2"/>
  <c r="BP188" i="2"/>
  <c r="BN188" i="2"/>
  <c r="Y208" i="2"/>
  <c r="BP203" i="2"/>
  <c r="BN203" i="2"/>
  <c r="Y260" i="2"/>
  <c r="Y261" i="2"/>
  <c r="BP258" i="2"/>
  <c r="BP259" i="2"/>
  <c r="BN259" i="2"/>
  <c r="BP264" i="2"/>
  <c r="BP272" i="2"/>
  <c r="BP280" i="2"/>
  <c r="X285" i="2"/>
  <c r="BP36" i="2"/>
  <c r="Y39" i="2"/>
  <c r="Z47" i="2"/>
  <c r="BP45" i="2"/>
  <c r="Y64" i="2"/>
  <c r="Z63" i="2"/>
  <c r="Y69" i="2"/>
  <c r="Y81" i="2"/>
  <c r="Y91" i="2"/>
  <c r="Z97" i="2"/>
  <c r="Y111" i="2"/>
  <c r="Z110" i="2"/>
  <c r="BP106" i="2"/>
  <c r="Y110" i="2"/>
  <c r="Z116" i="2"/>
  <c r="Y117" i="2"/>
  <c r="Z122" i="2"/>
  <c r="Z129" i="2"/>
  <c r="BP138" i="2"/>
  <c r="Y140" i="2"/>
  <c r="Y141" i="2"/>
  <c r="Y145" i="2"/>
  <c r="Y164" i="2"/>
  <c r="Y181" i="2"/>
  <c r="Y199" i="2"/>
  <c r="Z218" i="2"/>
  <c r="Y224" i="2"/>
  <c r="Y254" i="2"/>
  <c r="Z283" i="2"/>
  <c r="BP266" i="2"/>
  <c r="BP270" i="2"/>
  <c r="BP274" i="2"/>
  <c r="BP278" i="2"/>
  <c r="BP282" i="2"/>
  <c r="X288" i="2"/>
  <c r="Y63" i="2"/>
  <c r="Y90" i="2"/>
  <c r="Y122" i="2"/>
  <c r="Y159" i="2"/>
  <c r="Y218" i="2"/>
  <c r="Y33" i="2"/>
  <c r="BN115" i="2"/>
  <c r="BN120" i="2"/>
  <c r="Y190" i="2"/>
  <c r="BN194" i="2"/>
  <c r="BN216" i="2"/>
  <c r="BN236" i="2"/>
  <c r="BP248" i="2"/>
  <c r="Y283" i="2"/>
  <c r="Y173" i="2"/>
  <c r="Y200" i="2"/>
  <c r="Y23" i="2"/>
  <c r="BN54" i="2"/>
  <c r="BN61" i="2"/>
  <c r="BN88" i="2"/>
  <c r="A10" i="2"/>
  <c r="Y40" i="2"/>
  <c r="BN44" i="2"/>
  <c r="BN56" i="2"/>
  <c r="Y80" i="2"/>
  <c r="Y97" i="2"/>
  <c r="BN105" i="2"/>
  <c r="Y129" i="2"/>
  <c r="Y134" i="2"/>
  <c r="BN155" i="2"/>
  <c r="BN157" i="2"/>
  <c r="BN206" i="2"/>
  <c r="BN211" i="2"/>
  <c r="Y225" i="2"/>
  <c r="BN230" i="2"/>
  <c r="J9" i="2"/>
  <c r="F10" i="2"/>
  <c r="BN68" i="2"/>
  <c r="BN73" i="2"/>
  <c r="BN78" i="2"/>
  <c r="BN95" i="2"/>
  <c r="BP115" i="2"/>
  <c r="BP120" i="2"/>
  <c r="BN127" i="2"/>
  <c r="BN150" i="2"/>
  <c r="Y160" i="2"/>
  <c r="BN163" i="2"/>
  <c r="BN169" i="2"/>
  <c r="BN196" i="2"/>
  <c r="BP216" i="2"/>
  <c r="BP236" i="2"/>
  <c r="Y249" i="2"/>
  <c r="BN257" i="2"/>
  <c r="BN263" i="2"/>
  <c r="BN265" i="2"/>
  <c r="BN267" i="2"/>
  <c r="BN269" i="2"/>
  <c r="BN271" i="2"/>
  <c r="BN273" i="2"/>
  <c r="BN275" i="2"/>
  <c r="BN277" i="2"/>
  <c r="BN279" i="2"/>
  <c r="BN281" i="2"/>
  <c r="H9" i="2"/>
  <c r="BP44" i="2"/>
  <c r="BP211" i="2"/>
  <c r="Y284" i="2"/>
  <c r="BP68" i="2"/>
  <c r="BP73" i="2"/>
  <c r="BP78" i="2"/>
  <c r="BP150" i="2"/>
  <c r="BP163" i="2"/>
  <c r="BP169" i="2"/>
  <c r="Y237" i="2"/>
  <c r="BP257" i="2"/>
  <c r="Y207" i="2"/>
  <c r="Y212" i="2"/>
  <c r="Y231" i="2"/>
  <c r="BN205" i="2"/>
  <c r="BP229" i="2"/>
  <c r="Y285" i="2" l="1"/>
  <c r="Y287" i="2"/>
  <c r="Y286" i="2"/>
  <c r="Y288" i="2"/>
  <c r="B298" i="2"/>
  <c r="Y289" i="2"/>
  <c r="C298" i="2" s="1"/>
  <c r="A298" i="2" l="1"/>
</calcChain>
</file>

<file path=xl/sharedStrings.xml><?xml version="1.0" encoding="utf-8"?>
<sst xmlns="http://schemas.openxmlformats.org/spreadsheetml/2006/main" count="2011" uniqueCount="499">
  <si>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</si>
  <si>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</si>
  <si>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</si>
  <si>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</si>
  <si>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</si>
  <si>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</si>
  <si>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</si>
  <si>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</si>
  <si>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</si>
  <si>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</si>
  <si>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</si>
  <si>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</si>
  <si>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</si>
  <si>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</si>
  <si>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</si>
  <si>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</si>
  <si>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</si>
  <si>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</si>
  <si>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</si>
  <si>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</si>
  <si>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</si>
  <si>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</si>
  <si>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</si>
  <si>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</si>
  <si>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</si>
  <si>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</si>
  <si>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</si>
  <si>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</si>
  <si>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</si>
  <si>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</si>
  <si>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</si>
  <si>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</si>
  <si>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</si>
  <si>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</si>
  <si>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</si>
  <si>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</si>
  <si>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</si>
  <si>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</si>
  <si>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</si>
  <si>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</si>
  <si>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</si>
  <si>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</si>
  <si>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</si>
  <si>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</si>
  <si>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</si>
  <si>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</si>
  <si>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</si>
  <si>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</si>
  <si>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</si>
  <si>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</si>
  <si>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</si>
  <si>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</si>
  <si>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</si>
  <si>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</si>
  <si>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</si>
  <si>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</si>
  <si>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</si>
  <si>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</si>
  <si>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</si>
  <si>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</si>
  <si>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</si>
  <si>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</si>
  <si>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</si>
  <si>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</si>
  <si>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</si>
  <si>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</si>
  <si>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</si>
  <si>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</si>
  <si>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</si>
  <si>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</si>
  <si>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</si>
  <si>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11.10.2024</t>
  </si>
  <si>
    <t>10.10.2024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</si>
  <si>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</si>
  <si>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</si>
  <si>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</si>
  <si>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</si>
  <si>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</si>
  <si>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</si>
  <si>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</si>
  <si>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</si>
  <si>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</si>
  <si>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</si>
  <si>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</si>
  <si>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</si>
  <si>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</si>
  <si>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</si>
  <si>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</si>
  <si>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</si>
  <si>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</si>
  <si>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</si>
  <si>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</si>
  <si>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</si>
  <si>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</si>
  <si>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</si>
  <si>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</si>
  <si>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</si>
  <si>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</si>
  <si>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</si>
  <si>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Слой, мин. 1</t>
  </si>
  <si>
    <t>Слой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</si>
  <si>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</si>
  <si>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</si>
  <si>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</si>
  <si>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</si>
  <si>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</si>
  <si>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</si>
  <si>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</si>
  <si>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</si>
  <si>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</si>
  <si>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</si>
  <si>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</si>
  <si>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</si>
  <si>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</si>
  <si>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</si>
  <si>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</si>
  <si>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</si>
  <si>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</si>
  <si>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</si>
  <si>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</si>
  <si>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</si>
  <si>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ЕАЭС N RU Д-RU.РА01.В.02026/24</t>
  </si>
  <si>
    <t>10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</si>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</sst>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7" t="s">
        <v>26</v>
      </c>
      <c r="E1" s="327"/>
      <c r="F1" s="327"/>
      <c r="G1" s="14" t="s">
        <v>70</v>
      </c>
      <c r="H1" s="327" t="s">
        <v>47</v>
      </c>
      <c r="I1" s="327"/>
      <c r="J1" s="327"/>
      <c r="K1" s="327"/>
      <c r="L1" s="327"/>
      <c r="M1" s="327"/>
      <c r="N1" s="327"/>
      <c r="O1" s="327"/>
      <c r="P1" s="327"/>
      <c r="Q1" s="327"/>
      <c r="R1" s="328" t="s">
        <v>71</v>
      </c>
      <c r="S1" s="329"/>
      <c r="T1" s="32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0"/>
      <c r="Q3" s="330"/>
      <c r="R3" s="330"/>
      <c r="S3" s="330"/>
      <c r="T3" s="330"/>
      <c r="U3" s="330"/>
      <c r="V3" s="330"/>
      <c r="W3" s="33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M5" s="332"/>
      <c r="N5" s="75"/>
      <c r="P5" s="27" t="s">
        <v>4</v>
      </c>
      <c r="Q5" s="334">
        <v>45579</v>
      </c>
      <c r="R5" s="334"/>
      <c r="T5" s="335" t="s">
        <v>3</v>
      </c>
      <c r="U5" s="336"/>
      <c r="V5" s="337" t="s">
        <v>485</v>
      </c>
      <c r="W5" s="338"/>
      <c r="AB5" s="59"/>
      <c r="AC5" s="59"/>
      <c r="AD5" s="59"/>
      <c r="AE5" s="59"/>
    </row>
    <row r="6" spans="1:32" s="17" customFormat="1" ht="24" customHeight="1" x14ac:dyDescent="0.2">
      <c r="A6" s="331" t="s">
        <v>1</v>
      </c>
      <c r="B6" s="331"/>
      <c r="C6" s="331"/>
      <c r="D6" s="339" t="s">
        <v>79</v>
      </c>
      <c r="E6" s="339"/>
      <c r="F6" s="339"/>
      <c r="G6" s="339"/>
      <c r="H6" s="339"/>
      <c r="I6" s="339"/>
      <c r="J6" s="339"/>
      <c r="K6" s="339"/>
      <c r="L6" s="339"/>
      <c r="M6" s="339"/>
      <c r="N6" s="76"/>
      <c r="P6" s="27" t="s">
        <v>27</v>
      </c>
      <c r="Q6" s="3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341" t="s">
        <v>5</v>
      </c>
      <c r="U6" s="342"/>
      <c r="V6" s="343" t="s">
        <v>73</v>
      </c>
      <c r="W6" s="3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9" t="str">
        <f>IFERROR(VLOOKUP(DeliveryAddress,Table,3,0),1)</f>
        <v>1</v>
      </c>
      <c r="E7" s="350"/>
      <c r="F7" s="350"/>
      <c r="G7" s="350"/>
      <c r="H7" s="350"/>
      <c r="I7" s="350"/>
      <c r="J7" s="350"/>
      <c r="K7" s="350"/>
      <c r="L7" s="350"/>
      <c r="M7" s="351"/>
      <c r="N7" s="77"/>
      <c r="P7" s="29"/>
      <c r="Q7" s="48"/>
      <c r="R7" s="48"/>
      <c r="T7" s="341"/>
      <c r="U7" s="342"/>
      <c r="V7" s="345"/>
      <c r="W7" s="346"/>
      <c r="AB7" s="59"/>
      <c r="AC7" s="59"/>
      <c r="AD7" s="59"/>
      <c r="AE7" s="59"/>
    </row>
    <row r="8" spans="1:32" s="17" customFormat="1" ht="25.5" customHeight="1" x14ac:dyDescent="0.2">
      <c r="A8" s="352" t="s">
        <v>58</v>
      </c>
      <c r="B8" s="352"/>
      <c r="C8" s="352"/>
      <c r="D8" s="353" t="s">
        <v>80</v>
      </c>
      <c r="E8" s="353"/>
      <c r="F8" s="353"/>
      <c r="G8" s="353"/>
      <c r="H8" s="353"/>
      <c r="I8" s="353"/>
      <c r="J8" s="353"/>
      <c r="K8" s="353"/>
      <c r="L8" s="353"/>
      <c r="M8" s="353"/>
      <c r="N8" s="78"/>
      <c r="P8" s="27" t="s">
        <v>11</v>
      </c>
      <c r="Q8" s="354">
        <v>0.41666666666666669</v>
      </c>
      <c r="R8" s="354"/>
      <c r="T8" s="341"/>
      <c r="U8" s="342"/>
      <c r="V8" s="345"/>
      <c r="W8" s="346"/>
      <c r="AB8" s="59"/>
      <c r="AC8" s="59"/>
      <c r="AD8" s="59"/>
      <c r="AE8" s="59"/>
    </row>
    <row r="9" spans="1:32" s="17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356" t="s">
        <v>46</v>
      </c>
      <c r="E9" s="357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73"/>
      <c r="P9" s="31" t="s">
        <v>15</v>
      </c>
      <c r="Q9" s="359"/>
      <c r="R9" s="359"/>
      <c r="T9" s="341"/>
      <c r="U9" s="342"/>
      <c r="V9" s="347"/>
      <c r="W9" s="3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356"/>
      <c r="E10" s="357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360" t="str">
        <f>IFERROR(VLOOKUP($D$10,Proxy,2,FALSE),"")</f>
        <v/>
      </c>
      <c r="I10" s="360"/>
      <c r="J10" s="360"/>
      <c r="K10" s="360"/>
      <c r="L10" s="360"/>
      <c r="M10" s="360"/>
      <c r="N10" s="74"/>
      <c r="P10" s="31" t="s">
        <v>32</v>
      </c>
      <c r="Q10" s="361"/>
      <c r="R10" s="361"/>
      <c r="U10" s="29" t="s">
        <v>12</v>
      </c>
      <c r="V10" s="362" t="s">
        <v>74</v>
      </c>
      <c r="W10" s="3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4"/>
      <c r="R11" s="364"/>
      <c r="U11" s="29" t="s">
        <v>28</v>
      </c>
      <c r="V11" s="365" t="s">
        <v>55</v>
      </c>
      <c r="W11" s="36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6" t="s">
        <v>75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79"/>
      <c r="P12" s="27" t="s">
        <v>30</v>
      </c>
      <c r="Q12" s="354"/>
      <c r="R12" s="354"/>
      <c r="S12" s="28"/>
      <c r="T12"/>
      <c r="U12" s="29" t="s">
        <v>46</v>
      </c>
      <c r="V12" s="367"/>
      <c r="W12" s="367"/>
      <c r="X12"/>
      <c r="AB12" s="59"/>
      <c r="AC12" s="59"/>
      <c r="AD12" s="59"/>
      <c r="AE12" s="59"/>
    </row>
    <row r="13" spans="1:32" s="17" customFormat="1" ht="23.25" customHeight="1" x14ac:dyDescent="0.2">
      <c r="A13" s="366" t="s">
        <v>76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79"/>
      <c r="O13" s="31"/>
      <c r="P13" s="31" t="s">
        <v>31</v>
      </c>
      <c r="Q13" s="365"/>
      <c r="R13" s="36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6" t="s">
        <v>77</v>
      </c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6"/>
      <c r="M14" s="36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8" t="s">
        <v>78</v>
      </c>
      <c r="B15" s="368"/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80"/>
      <c r="O15"/>
      <c r="P15" s="369" t="s">
        <v>61</v>
      </c>
      <c r="Q15" s="369"/>
      <c r="R15" s="369"/>
      <c r="S15" s="369"/>
      <c r="T15" s="3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0"/>
      <c r="Q16" s="370"/>
      <c r="R16" s="370"/>
      <c r="S16" s="370"/>
      <c r="T16" s="3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3" t="s">
        <v>59</v>
      </c>
      <c r="B17" s="373" t="s">
        <v>49</v>
      </c>
      <c r="C17" s="375" t="s">
        <v>48</v>
      </c>
      <c r="D17" s="377" t="s">
        <v>50</v>
      </c>
      <c r="E17" s="378"/>
      <c r="F17" s="373" t="s">
        <v>21</v>
      </c>
      <c r="G17" s="373" t="s">
        <v>24</v>
      </c>
      <c r="H17" s="373" t="s">
        <v>22</v>
      </c>
      <c r="I17" s="373" t="s">
        <v>23</v>
      </c>
      <c r="J17" s="373" t="s">
        <v>16</v>
      </c>
      <c r="K17" s="373" t="s">
        <v>66</v>
      </c>
      <c r="L17" s="373" t="s">
        <v>68</v>
      </c>
      <c r="M17" s="373" t="s">
        <v>2</v>
      </c>
      <c r="N17" s="373" t="s">
        <v>67</v>
      </c>
      <c r="O17" s="373" t="s">
        <v>25</v>
      </c>
      <c r="P17" s="377" t="s">
        <v>17</v>
      </c>
      <c r="Q17" s="381"/>
      <c r="R17" s="381"/>
      <c r="S17" s="381"/>
      <c r="T17" s="378"/>
      <c r="U17" s="371" t="s">
        <v>56</v>
      </c>
      <c r="V17" s="372"/>
      <c r="W17" s="373" t="s">
        <v>6</v>
      </c>
      <c r="X17" s="373" t="s">
        <v>41</v>
      </c>
      <c r="Y17" s="383" t="s">
        <v>54</v>
      </c>
      <c r="Z17" s="385" t="s">
        <v>18</v>
      </c>
      <c r="AA17" s="387" t="s">
        <v>60</v>
      </c>
      <c r="AB17" s="387" t="s">
        <v>19</v>
      </c>
      <c r="AC17" s="387" t="s">
        <v>69</v>
      </c>
      <c r="AD17" s="389" t="s">
        <v>57</v>
      </c>
      <c r="AE17" s="390"/>
      <c r="AF17" s="391"/>
      <c r="AG17" s="85"/>
      <c r="BD17" s="84" t="s">
        <v>64</v>
      </c>
    </row>
    <row r="18" spans="1:68" ht="14.25" customHeight="1" x14ac:dyDescent="0.2">
      <c r="A18" s="374"/>
      <c r="B18" s="374"/>
      <c r="C18" s="376"/>
      <c r="D18" s="379"/>
      <c r="E18" s="380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79"/>
      <c r="Q18" s="382"/>
      <c r="R18" s="382"/>
      <c r="S18" s="382"/>
      <c r="T18" s="380"/>
      <c r="U18" s="86" t="s">
        <v>44</v>
      </c>
      <c r="V18" s="86" t="s">
        <v>43</v>
      </c>
      <c r="W18" s="374"/>
      <c r="X18" s="374"/>
      <c r="Y18" s="384"/>
      <c r="Z18" s="386"/>
      <c r="AA18" s="388"/>
      <c r="AB18" s="388"/>
      <c r="AC18" s="388"/>
      <c r="AD18" s="392"/>
      <c r="AE18" s="393"/>
      <c r="AF18" s="394"/>
      <c r="AG18" s="85"/>
      <c r="BD18" s="84"/>
    </row>
    <row r="19" spans="1:68" ht="27.75" customHeight="1" x14ac:dyDescent="0.2">
      <c r="A19" s="395" t="s">
        <v>81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54"/>
      <c r="AB19" s="54"/>
      <c r="AC19" s="54"/>
    </row>
    <row r="20" spans="1:68" ht="16.5" customHeight="1" x14ac:dyDescent="0.25">
      <c r="A20" s="396" t="s">
        <v>81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65"/>
      <c r="AB20" s="65"/>
      <c r="AC20" s="82"/>
    </row>
    <row r="21" spans="1:68" ht="14.25" customHeight="1" x14ac:dyDescent="0.25">
      <c r="A21" s="397" t="s">
        <v>82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8">
        <v>4607111035752</v>
      </c>
      <c r="E22" s="39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0"/>
      <c r="R22" s="400"/>
      <c r="S22" s="400"/>
      <c r="T22" s="40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402" t="s">
        <v>40</v>
      </c>
      <c r="Q23" s="403"/>
      <c r="R23" s="403"/>
      <c r="S23" s="403"/>
      <c r="T23" s="403"/>
      <c r="U23" s="403"/>
      <c r="V23" s="40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402" t="s">
        <v>40</v>
      </c>
      <c r="Q24" s="403"/>
      <c r="R24" s="403"/>
      <c r="S24" s="403"/>
      <c r="T24" s="403"/>
      <c r="U24" s="403"/>
      <c r="V24" s="40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5" t="s">
        <v>45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54"/>
      <c r="AB25" s="54"/>
      <c r="AC25" s="54"/>
    </row>
    <row r="26" spans="1:68" ht="16.5" customHeight="1" x14ac:dyDescent="0.25">
      <c r="A26" s="396" t="s">
        <v>90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96"/>
      <c r="AA26" s="65"/>
      <c r="AB26" s="65"/>
      <c r="AC26" s="82"/>
    </row>
    <row r="27" spans="1:68" ht="14.25" customHeight="1" x14ac:dyDescent="0.25">
      <c r="A27" s="397" t="s">
        <v>91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39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398">
        <v>4607111036605</v>
      </c>
      <c r="E28" s="39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0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0"/>
      <c r="R28" s="400"/>
      <c r="S28" s="400"/>
      <c r="T28" s="40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398">
        <v>4607111036520</v>
      </c>
      <c r="E29" s="39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99</v>
      </c>
      <c r="M29" s="38" t="s">
        <v>86</v>
      </c>
      <c r="N29" s="38"/>
      <c r="O29" s="37">
        <v>180</v>
      </c>
      <c r="P29" s="40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0"/>
      <c r="R29" s="400"/>
      <c r="S29" s="400"/>
      <c r="T29" s="40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100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4301132092</v>
      </c>
      <c r="D30" s="398">
        <v>4607111036537</v>
      </c>
      <c r="E30" s="398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0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0"/>
      <c r="R30" s="400"/>
      <c r="S30" s="400"/>
      <c r="T30" s="401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398">
        <v>4607111036599</v>
      </c>
      <c r="E31" s="398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1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0"/>
      <c r="R31" s="400"/>
      <c r="S31" s="400"/>
      <c r="T31" s="401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5"/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6"/>
      <c r="P32" s="402" t="s">
        <v>40</v>
      </c>
      <c r="Q32" s="403"/>
      <c r="R32" s="403"/>
      <c r="S32" s="403"/>
      <c r="T32" s="403"/>
      <c r="U32" s="403"/>
      <c r="V32" s="404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5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6"/>
      <c r="P33" s="402" t="s">
        <v>40</v>
      </c>
      <c r="Q33" s="403"/>
      <c r="R33" s="403"/>
      <c r="S33" s="403"/>
      <c r="T33" s="403"/>
      <c r="U33" s="403"/>
      <c r="V33" s="404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6" t="s">
        <v>107</v>
      </c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65"/>
      <c r="AB34" s="65"/>
      <c r="AC34" s="82"/>
    </row>
    <row r="35" spans="1:68" ht="14.25" customHeight="1" x14ac:dyDescent="0.25">
      <c r="A35" s="397" t="s">
        <v>82</v>
      </c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  <c r="S35" s="397"/>
      <c r="T35" s="397"/>
      <c r="U35" s="397"/>
      <c r="V35" s="397"/>
      <c r="W35" s="397"/>
      <c r="X35" s="397"/>
      <c r="Y35" s="397"/>
      <c r="Z35" s="397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4301070861</v>
      </c>
      <c r="D36" s="398">
        <v>4607111036308</v>
      </c>
      <c r="E36" s="398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1" t="s">
        <v>110</v>
      </c>
      <c r="Q36" s="400"/>
      <c r="R36" s="400"/>
      <c r="S36" s="400"/>
      <c r="T36" s="40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4301070884</v>
      </c>
      <c r="D37" s="398">
        <v>4607111036315</v>
      </c>
      <c r="E37" s="398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1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400"/>
      <c r="R37" s="400"/>
      <c r="S37" s="400"/>
      <c r="T37" s="401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4301070864</v>
      </c>
      <c r="D38" s="398">
        <v>4607111036292</v>
      </c>
      <c r="E38" s="398"/>
      <c r="F38" s="62">
        <v>0.75</v>
      </c>
      <c r="G38" s="37">
        <v>8</v>
      </c>
      <c r="H38" s="62">
        <v>6</v>
      </c>
      <c r="I38" s="62">
        <v>6.27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1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400"/>
      <c r="R38" s="400"/>
      <c r="S38" s="400"/>
      <c r="T38" s="401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111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05"/>
      <c r="O39" s="406"/>
      <c r="P39" s="402" t="s">
        <v>40</v>
      </c>
      <c r="Q39" s="403"/>
      <c r="R39" s="403"/>
      <c r="S39" s="403"/>
      <c r="T39" s="403"/>
      <c r="U39" s="403"/>
      <c r="V39" s="404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5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6"/>
      <c r="P40" s="402" t="s">
        <v>40</v>
      </c>
      <c r="Q40" s="403"/>
      <c r="R40" s="403"/>
      <c r="S40" s="403"/>
      <c r="T40" s="403"/>
      <c r="U40" s="403"/>
      <c r="V40" s="404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6" t="s">
        <v>117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65"/>
      <c r="AB41" s="65"/>
      <c r="AC41" s="82"/>
    </row>
    <row r="42" spans="1:68" ht="14.25" customHeight="1" x14ac:dyDescent="0.25">
      <c r="A42" s="397" t="s">
        <v>118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66"/>
      <c r="AB42" s="66"/>
      <c r="AC42" s="83"/>
    </row>
    <row r="43" spans="1:68" ht="16.5" customHeight="1" x14ac:dyDescent="0.25">
      <c r="A43" s="63" t="s">
        <v>119</v>
      </c>
      <c r="B43" s="63" t="s">
        <v>120</v>
      </c>
      <c r="C43" s="36">
        <v>4301190046</v>
      </c>
      <c r="D43" s="398">
        <v>4607111038951</v>
      </c>
      <c r="E43" s="398"/>
      <c r="F43" s="62">
        <v>0.2</v>
      </c>
      <c r="G43" s="37">
        <v>6</v>
      </c>
      <c r="H43" s="62">
        <v>1.2</v>
      </c>
      <c r="I43" s="62">
        <v>1.5918000000000001</v>
      </c>
      <c r="J43" s="37">
        <v>130</v>
      </c>
      <c r="K43" s="37" t="s">
        <v>122</v>
      </c>
      <c r="L43" s="37" t="s">
        <v>88</v>
      </c>
      <c r="M43" s="38" t="s">
        <v>86</v>
      </c>
      <c r="N43" s="38"/>
      <c r="O43" s="37">
        <v>365</v>
      </c>
      <c r="P43" s="4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400"/>
      <c r="R43" s="400"/>
      <c r="S43" s="400"/>
      <c r="T43" s="40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IFERROR(IF(X43="","",X43*0.0095),"")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89</v>
      </c>
      <c r="AK43" s="87">
        <v>1</v>
      </c>
      <c r="BB43" s="106" t="s">
        <v>95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4301190010</v>
      </c>
      <c r="D44" s="398">
        <v>4607111037596</v>
      </c>
      <c r="E44" s="398"/>
      <c r="F44" s="62">
        <v>0.2</v>
      </c>
      <c r="G44" s="37">
        <v>6</v>
      </c>
      <c r="H44" s="62">
        <v>1.2</v>
      </c>
      <c r="I44" s="62">
        <v>1.5918000000000001</v>
      </c>
      <c r="J44" s="37">
        <v>130</v>
      </c>
      <c r="K44" s="37" t="s">
        <v>122</v>
      </c>
      <c r="L44" s="37" t="s">
        <v>88</v>
      </c>
      <c r="M44" s="38" t="s">
        <v>86</v>
      </c>
      <c r="N44" s="38"/>
      <c r="O44" s="37">
        <v>365</v>
      </c>
      <c r="P44" s="4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400"/>
      <c r="R44" s="400"/>
      <c r="S44" s="400"/>
      <c r="T44" s="40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IFERROR(IF(X44="","",X44*0.0095),"")</f>
        <v>0</v>
      </c>
      <c r="AA44" s="68" t="s">
        <v>46</v>
      </c>
      <c r="AB44" s="69" t="s">
        <v>46</v>
      </c>
      <c r="AC44" s="107" t="s">
        <v>125</v>
      </c>
      <c r="AG44" s="81"/>
      <c r="AJ44" s="87" t="s">
        <v>89</v>
      </c>
      <c r="AK44" s="87">
        <v>1</v>
      </c>
      <c r="BB44" s="108" t="s">
        <v>95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4301190022</v>
      </c>
      <c r="D45" s="398">
        <v>4607111037053</v>
      </c>
      <c r="E45" s="398"/>
      <c r="F45" s="62">
        <v>0.2</v>
      </c>
      <c r="G45" s="37">
        <v>6</v>
      </c>
      <c r="H45" s="62">
        <v>1.2</v>
      </c>
      <c r="I45" s="62">
        <v>1.5918000000000001</v>
      </c>
      <c r="J45" s="37">
        <v>130</v>
      </c>
      <c r="K45" s="37" t="s">
        <v>122</v>
      </c>
      <c r="L45" s="37" t="s">
        <v>99</v>
      </c>
      <c r="M45" s="38" t="s">
        <v>86</v>
      </c>
      <c r="N45" s="38"/>
      <c r="O45" s="37">
        <v>365</v>
      </c>
      <c r="P45" s="41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400"/>
      <c r="R45" s="400"/>
      <c r="S45" s="400"/>
      <c r="T45" s="401"/>
      <c r="U45" s="39" t="s">
        <v>46</v>
      </c>
      <c r="V45" s="39" t="s">
        <v>46</v>
      </c>
      <c r="W45" s="40" t="s">
        <v>39</v>
      </c>
      <c r="X45" s="58">
        <v>0</v>
      </c>
      <c r="Y45" s="55">
        <f>IFERROR(IF(X45="","",X45),"")</f>
        <v>0</v>
      </c>
      <c r="Z45" s="41">
        <f>IFERROR(IF(X45="","",X45*0.0095),"")</f>
        <v>0</v>
      </c>
      <c r="AA45" s="68" t="s">
        <v>46</v>
      </c>
      <c r="AB45" s="69" t="s">
        <v>46</v>
      </c>
      <c r="AC45" s="109" t="s">
        <v>125</v>
      </c>
      <c r="AG45" s="81"/>
      <c r="AJ45" s="87" t="s">
        <v>100</v>
      </c>
      <c r="AK45" s="87">
        <v>10</v>
      </c>
      <c r="BB45" s="110" t="s">
        <v>95</v>
      </c>
      <c r="BM45" s="81">
        <f>IFERROR(X45*I45,"0")</f>
        <v>0</v>
      </c>
      <c r="BN45" s="81">
        <f>IFERROR(Y45*I45,"0")</f>
        <v>0</v>
      </c>
      <c r="BO45" s="81">
        <f>IFERROR(X45/J45,"0")</f>
        <v>0</v>
      </c>
      <c r="BP45" s="81">
        <f>IFERROR(Y45/J45,"0")</f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4301190023</v>
      </c>
      <c r="D46" s="398">
        <v>4607111037060</v>
      </c>
      <c r="E46" s="398"/>
      <c r="F46" s="62">
        <v>0.2</v>
      </c>
      <c r="G46" s="37">
        <v>6</v>
      </c>
      <c r="H46" s="62">
        <v>1.2</v>
      </c>
      <c r="I46" s="62">
        <v>1.5918000000000001</v>
      </c>
      <c r="J46" s="37">
        <v>130</v>
      </c>
      <c r="K46" s="37" t="s">
        <v>122</v>
      </c>
      <c r="L46" s="37" t="s">
        <v>99</v>
      </c>
      <c r="M46" s="38" t="s">
        <v>86</v>
      </c>
      <c r="N46" s="38"/>
      <c r="O46" s="37">
        <v>365</v>
      </c>
      <c r="P46" s="41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400"/>
      <c r="R46" s="400"/>
      <c r="S46" s="400"/>
      <c r="T46" s="401"/>
      <c r="U46" s="39" t="s">
        <v>46</v>
      </c>
      <c r="V46" s="39" t="s">
        <v>46</v>
      </c>
      <c r="W46" s="40" t="s">
        <v>39</v>
      </c>
      <c r="X46" s="58">
        <v>0</v>
      </c>
      <c r="Y46" s="55">
        <f>IFERROR(IF(X46="","",X46),"")</f>
        <v>0</v>
      </c>
      <c r="Z46" s="41">
        <f>IFERROR(IF(X46="","",X46*0.0095),"")</f>
        <v>0</v>
      </c>
      <c r="AA46" s="68" t="s">
        <v>46</v>
      </c>
      <c r="AB46" s="69" t="s">
        <v>46</v>
      </c>
      <c r="AC46" s="111" t="s">
        <v>125</v>
      </c>
      <c r="AG46" s="81"/>
      <c r="AJ46" s="87" t="s">
        <v>100</v>
      </c>
      <c r="AK46" s="87">
        <v>10</v>
      </c>
      <c r="BB46" s="112" t="s">
        <v>95</v>
      </c>
      <c r="BM46" s="81">
        <f>IFERROR(X46*I46,"0")</f>
        <v>0</v>
      </c>
      <c r="BN46" s="81">
        <f>IFERROR(Y46*I46,"0")</f>
        <v>0</v>
      </c>
      <c r="BO46" s="81">
        <f>IFERROR(X46/J46,"0")</f>
        <v>0</v>
      </c>
      <c r="BP46" s="81">
        <f>IFERROR(Y46/J46,"0")</f>
        <v>0</v>
      </c>
    </row>
    <row r="47" spans="1:68" x14ac:dyDescent="0.2">
      <c r="A47" s="405"/>
      <c r="B47" s="405"/>
      <c r="C47" s="405"/>
      <c r="D47" s="405"/>
      <c r="E47" s="405"/>
      <c r="F47" s="405"/>
      <c r="G47" s="405"/>
      <c r="H47" s="405"/>
      <c r="I47" s="405"/>
      <c r="J47" s="405"/>
      <c r="K47" s="405"/>
      <c r="L47" s="405"/>
      <c r="M47" s="405"/>
      <c r="N47" s="405"/>
      <c r="O47" s="406"/>
      <c r="P47" s="402" t="s">
        <v>40</v>
      </c>
      <c r="Q47" s="403"/>
      <c r="R47" s="403"/>
      <c r="S47" s="403"/>
      <c r="T47" s="403"/>
      <c r="U47" s="403"/>
      <c r="V47" s="404"/>
      <c r="W47" s="42" t="s">
        <v>39</v>
      </c>
      <c r="X47" s="43">
        <f>IFERROR(SUM(X43:X46),"0")</f>
        <v>0</v>
      </c>
      <c r="Y47" s="43">
        <f>IFERROR(SUM(Y43:Y46),"0")</f>
        <v>0</v>
      </c>
      <c r="Z47" s="43">
        <f>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405"/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6"/>
      <c r="P48" s="402" t="s">
        <v>40</v>
      </c>
      <c r="Q48" s="403"/>
      <c r="R48" s="403"/>
      <c r="S48" s="403"/>
      <c r="T48" s="403"/>
      <c r="U48" s="403"/>
      <c r="V48" s="404"/>
      <c r="W48" s="42" t="s">
        <v>0</v>
      </c>
      <c r="X48" s="43">
        <f>IFERROR(SUMPRODUCT(X43:X46*H43:H46),"0")</f>
        <v>0</v>
      </c>
      <c r="Y48" s="43">
        <f>IFERROR(SUMPRODUCT(Y43:Y46*H43:H46),"0")</f>
        <v>0</v>
      </c>
      <c r="Z48" s="42"/>
      <c r="AA48" s="67"/>
      <c r="AB48" s="67"/>
      <c r="AC48" s="67"/>
    </row>
    <row r="49" spans="1:68" ht="16.5" customHeight="1" x14ac:dyDescent="0.25">
      <c r="A49" s="396" t="s">
        <v>130</v>
      </c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6"/>
      <c r="P49" s="396"/>
      <c r="Q49" s="396"/>
      <c r="R49" s="396"/>
      <c r="S49" s="396"/>
      <c r="T49" s="396"/>
      <c r="U49" s="396"/>
      <c r="V49" s="396"/>
      <c r="W49" s="396"/>
      <c r="X49" s="396"/>
      <c r="Y49" s="396"/>
      <c r="Z49" s="396"/>
      <c r="AA49" s="65"/>
      <c r="AB49" s="65"/>
      <c r="AC49" s="82"/>
    </row>
    <row r="50" spans="1:68" ht="14.25" customHeight="1" x14ac:dyDescent="0.25">
      <c r="A50" s="397" t="s">
        <v>82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66"/>
      <c r="AB50" s="66"/>
      <c r="AC50" s="83"/>
    </row>
    <row r="51" spans="1:68" ht="27" customHeight="1" x14ac:dyDescent="0.25">
      <c r="A51" s="63" t="s">
        <v>131</v>
      </c>
      <c r="B51" s="63" t="s">
        <v>132</v>
      </c>
      <c r="C51" s="36">
        <v>4301071032</v>
      </c>
      <c r="D51" s="398">
        <v>4607111038999</v>
      </c>
      <c r="E51" s="398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400"/>
      <c r="R51" s="400"/>
      <c r="S51" s="400"/>
      <c r="T51" s="401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ref="Y51:Y62" si="0">IFERROR(IF(X51="","",X51),"")</f>
        <v>0</v>
      </c>
      <c r="Z51" s="41">
        <f t="shared" ref="Z51:Z62" si="1">IFERROR(IF(X51="","",X51*0.0155),"")</f>
        <v>0</v>
      </c>
      <c r="AA51" s="68" t="s">
        <v>46</v>
      </c>
      <c r="AB51" s="69" t="s">
        <v>46</v>
      </c>
      <c r="AC51" s="113" t="s">
        <v>133</v>
      </c>
      <c r="AG51" s="81"/>
      <c r="AJ51" s="87" t="s">
        <v>89</v>
      </c>
      <c r="AK51" s="87">
        <v>1</v>
      </c>
      <c r="BB51" s="114" t="s">
        <v>70</v>
      </c>
      <c r="BM51" s="81">
        <f t="shared" ref="BM51:BM62" si="2">IFERROR(X51*I51,"0")</f>
        <v>0</v>
      </c>
      <c r="BN51" s="81">
        <f t="shared" ref="BN51:BN62" si="3">IFERROR(Y51*I51,"0")</f>
        <v>0</v>
      </c>
      <c r="BO51" s="81">
        <f t="shared" ref="BO51:BO62" si="4">IFERROR(X51/J51,"0")</f>
        <v>0</v>
      </c>
      <c r="BP51" s="81">
        <f t="shared" ref="BP51:BP62" si="5">IFERROR(Y51/J51,"0")</f>
        <v>0</v>
      </c>
    </row>
    <row r="52" spans="1:68" ht="27" customHeight="1" x14ac:dyDescent="0.25">
      <c r="A52" s="63" t="s">
        <v>134</v>
      </c>
      <c r="B52" s="63" t="s">
        <v>135</v>
      </c>
      <c r="C52" s="36">
        <v>4301070989</v>
      </c>
      <c r="D52" s="398">
        <v>4607111037190</v>
      </c>
      <c r="E52" s="398"/>
      <c r="F52" s="62">
        <v>0.43</v>
      </c>
      <c r="G52" s="37">
        <v>16</v>
      </c>
      <c r="H52" s="62">
        <v>6.88</v>
      </c>
      <c r="I52" s="62">
        <v>7.1996000000000002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1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400"/>
      <c r="R52" s="400"/>
      <c r="S52" s="400"/>
      <c r="T52" s="401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133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4301071044</v>
      </c>
      <c r="D53" s="398">
        <v>4607111039385</v>
      </c>
      <c r="E53" s="398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400"/>
      <c r="R53" s="400"/>
      <c r="S53" s="400"/>
      <c r="T53" s="401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133</v>
      </c>
      <c r="AG53" s="81"/>
      <c r="AJ53" s="87" t="s">
        <v>89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4301070972</v>
      </c>
      <c r="D54" s="398">
        <v>4607111037183</v>
      </c>
      <c r="E54" s="398"/>
      <c r="F54" s="62">
        <v>0.9</v>
      </c>
      <c r="G54" s="37">
        <v>8</v>
      </c>
      <c r="H54" s="62">
        <v>7.2</v>
      </c>
      <c r="I54" s="62">
        <v>7.4859999999999998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400"/>
      <c r="R54" s="400"/>
      <c r="S54" s="400"/>
      <c r="T54" s="401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133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4301071045</v>
      </c>
      <c r="D55" s="398">
        <v>4607111039392</v>
      </c>
      <c r="E55" s="398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87</v>
      </c>
      <c r="L55" s="37" t="s">
        <v>88</v>
      </c>
      <c r="M55" s="38" t="s">
        <v>86</v>
      </c>
      <c r="N55" s="38"/>
      <c r="O55" s="37">
        <v>180</v>
      </c>
      <c r="P55" s="422" t="s">
        <v>142</v>
      </c>
      <c r="Q55" s="400"/>
      <c r="R55" s="400"/>
      <c r="S55" s="400"/>
      <c r="T55" s="401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143</v>
      </c>
      <c r="AG55" s="81"/>
      <c r="AJ55" s="87" t="s">
        <v>89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4301070970</v>
      </c>
      <c r="D56" s="398">
        <v>4607111037091</v>
      </c>
      <c r="E56" s="398"/>
      <c r="F56" s="62">
        <v>0.43</v>
      </c>
      <c r="G56" s="37">
        <v>16</v>
      </c>
      <c r="H56" s="62">
        <v>6.88</v>
      </c>
      <c r="I56" s="62">
        <v>7.11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400"/>
      <c r="R56" s="400"/>
      <c r="S56" s="400"/>
      <c r="T56" s="401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143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146</v>
      </c>
      <c r="B57" s="63" t="s">
        <v>147</v>
      </c>
      <c r="C57" s="36">
        <v>4301071031</v>
      </c>
      <c r="D57" s="398">
        <v>4607111038982</v>
      </c>
      <c r="E57" s="398"/>
      <c r="F57" s="62">
        <v>0.7</v>
      </c>
      <c r="G57" s="37">
        <v>10</v>
      </c>
      <c r="H57" s="62">
        <v>7</v>
      </c>
      <c r="I57" s="62">
        <v>7.2859999999999996</v>
      </c>
      <c r="J57" s="37">
        <v>84</v>
      </c>
      <c r="K57" s="37" t="s">
        <v>87</v>
      </c>
      <c r="L57" s="37" t="s">
        <v>88</v>
      </c>
      <c r="M57" s="38" t="s">
        <v>86</v>
      </c>
      <c r="N57" s="38"/>
      <c r="O57" s="37">
        <v>180</v>
      </c>
      <c r="P57" s="4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400"/>
      <c r="R57" s="400"/>
      <c r="S57" s="400"/>
      <c r="T57" s="401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143</v>
      </c>
      <c r="AG57" s="81"/>
      <c r="AJ57" s="87" t="s">
        <v>89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148</v>
      </c>
      <c r="B58" s="63" t="s">
        <v>149</v>
      </c>
      <c r="C58" s="36">
        <v>4301070971</v>
      </c>
      <c r="D58" s="398">
        <v>4607111036902</v>
      </c>
      <c r="E58" s="398"/>
      <c r="F58" s="62">
        <v>0.9</v>
      </c>
      <c r="G58" s="37">
        <v>8</v>
      </c>
      <c r="H58" s="62">
        <v>7.2</v>
      </c>
      <c r="I58" s="62">
        <v>7.43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400"/>
      <c r="R58" s="400"/>
      <c r="S58" s="400"/>
      <c r="T58" s="401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143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ht="27" customHeight="1" x14ac:dyDescent="0.25">
      <c r="A59" s="63" t="s">
        <v>150</v>
      </c>
      <c r="B59" s="63" t="s">
        <v>151</v>
      </c>
      <c r="C59" s="36">
        <v>4301071046</v>
      </c>
      <c r="D59" s="398">
        <v>4607111039354</v>
      </c>
      <c r="E59" s="398"/>
      <c r="F59" s="62">
        <v>0.4</v>
      </c>
      <c r="G59" s="37">
        <v>16</v>
      </c>
      <c r="H59" s="62">
        <v>6.4</v>
      </c>
      <c r="I59" s="62">
        <v>6.7195999999999998</v>
      </c>
      <c r="J59" s="37">
        <v>84</v>
      </c>
      <c r="K59" s="37" t="s">
        <v>87</v>
      </c>
      <c r="L59" s="37" t="s">
        <v>99</v>
      </c>
      <c r="M59" s="38" t="s">
        <v>86</v>
      </c>
      <c r="N59" s="38"/>
      <c r="O59" s="37">
        <v>180</v>
      </c>
      <c r="P59" s="42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400"/>
      <c r="R59" s="400"/>
      <c r="S59" s="400"/>
      <c r="T59" s="401"/>
      <c r="U59" s="39" t="s">
        <v>46</v>
      </c>
      <c r="V59" s="39" t="s">
        <v>46</v>
      </c>
      <c r="W59" s="40" t="s">
        <v>39</v>
      </c>
      <c r="X59" s="58">
        <v>0</v>
      </c>
      <c r="Y59" s="55">
        <f t="shared" si="0"/>
        <v>0</v>
      </c>
      <c r="Z59" s="41">
        <f t="shared" si="1"/>
        <v>0</v>
      </c>
      <c r="AA59" s="68" t="s">
        <v>46</v>
      </c>
      <c r="AB59" s="69" t="s">
        <v>46</v>
      </c>
      <c r="AC59" s="129" t="s">
        <v>143</v>
      </c>
      <c r="AG59" s="81"/>
      <c r="AJ59" s="87" t="s">
        <v>100</v>
      </c>
      <c r="AK59" s="87">
        <v>12</v>
      </c>
      <c r="BB59" s="130" t="s">
        <v>70</v>
      </c>
      <c r="BM59" s="81">
        <f t="shared" si="2"/>
        <v>0</v>
      </c>
      <c r="BN59" s="81">
        <f t="shared" si="3"/>
        <v>0</v>
      </c>
      <c r="BO59" s="81">
        <f t="shared" si="4"/>
        <v>0</v>
      </c>
      <c r="BP59" s="81">
        <f t="shared" si="5"/>
        <v>0</v>
      </c>
    </row>
    <row r="60" spans="1:68" ht="27" customHeight="1" x14ac:dyDescent="0.25">
      <c r="A60" s="63" t="s">
        <v>152</v>
      </c>
      <c r="B60" s="63" t="s">
        <v>153</v>
      </c>
      <c r="C60" s="36">
        <v>4301070969</v>
      </c>
      <c r="D60" s="398">
        <v>4607111036858</v>
      </c>
      <c r="E60" s="398"/>
      <c r="F60" s="62">
        <v>0.43</v>
      </c>
      <c r="G60" s="37">
        <v>16</v>
      </c>
      <c r="H60" s="62">
        <v>6.88</v>
      </c>
      <c r="I60" s="62">
        <v>7.1996000000000002</v>
      </c>
      <c r="J60" s="37">
        <v>84</v>
      </c>
      <c r="K60" s="37" t="s">
        <v>87</v>
      </c>
      <c r="L60" s="37" t="s">
        <v>99</v>
      </c>
      <c r="M60" s="38" t="s">
        <v>86</v>
      </c>
      <c r="N60" s="38"/>
      <c r="O60" s="37">
        <v>180</v>
      </c>
      <c r="P60" s="4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400"/>
      <c r="R60" s="400"/>
      <c r="S60" s="400"/>
      <c r="T60" s="401"/>
      <c r="U60" s="39" t="s">
        <v>46</v>
      </c>
      <c r="V60" s="39" t="s">
        <v>46</v>
      </c>
      <c r="W60" s="40" t="s">
        <v>39</v>
      </c>
      <c r="X60" s="58">
        <v>0</v>
      </c>
      <c r="Y60" s="55">
        <f t="shared" si="0"/>
        <v>0</v>
      </c>
      <c r="Z60" s="41">
        <f t="shared" si="1"/>
        <v>0</v>
      </c>
      <c r="AA60" s="68" t="s">
        <v>46</v>
      </c>
      <c r="AB60" s="69" t="s">
        <v>46</v>
      </c>
      <c r="AC60" s="131" t="s">
        <v>143</v>
      </c>
      <c r="AG60" s="81"/>
      <c r="AJ60" s="87" t="s">
        <v>100</v>
      </c>
      <c r="AK60" s="87">
        <v>12</v>
      </c>
      <c r="BB60" s="132" t="s">
        <v>70</v>
      </c>
      <c r="BM60" s="81">
        <f t="shared" si="2"/>
        <v>0</v>
      </c>
      <c r="BN60" s="81">
        <f t="shared" si="3"/>
        <v>0</v>
      </c>
      <c r="BO60" s="81">
        <f t="shared" si="4"/>
        <v>0</v>
      </c>
      <c r="BP60" s="81">
        <f t="shared" si="5"/>
        <v>0</v>
      </c>
    </row>
    <row r="61" spans="1:68" ht="27" customHeight="1" x14ac:dyDescent="0.25">
      <c r="A61" s="63" t="s">
        <v>154</v>
      </c>
      <c r="B61" s="63" t="s">
        <v>155</v>
      </c>
      <c r="C61" s="36">
        <v>4301071047</v>
      </c>
      <c r="D61" s="398">
        <v>4607111039330</v>
      </c>
      <c r="E61" s="398"/>
      <c r="F61" s="62">
        <v>0.7</v>
      </c>
      <c r="G61" s="37">
        <v>10</v>
      </c>
      <c r="H61" s="62">
        <v>7</v>
      </c>
      <c r="I61" s="62">
        <v>7.3</v>
      </c>
      <c r="J61" s="37">
        <v>84</v>
      </c>
      <c r="K61" s="37" t="s">
        <v>87</v>
      </c>
      <c r="L61" s="37" t="s">
        <v>99</v>
      </c>
      <c r="M61" s="38" t="s">
        <v>86</v>
      </c>
      <c r="N61" s="38"/>
      <c r="O61" s="37">
        <v>180</v>
      </c>
      <c r="P61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400"/>
      <c r="R61" s="400"/>
      <c r="S61" s="400"/>
      <c r="T61" s="401"/>
      <c r="U61" s="39" t="s">
        <v>46</v>
      </c>
      <c r="V61" s="39" t="s">
        <v>46</v>
      </c>
      <c r="W61" s="40" t="s">
        <v>39</v>
      </c>
      <c r="X61" s="58">
        <v>0</v>
      </c>
      <c r="Y61" s="55">
        <f t="shared" si="0"/>
        <v>0</v>
      </c>
      <c r="Z61" s="41">
        <f t="shared" si="1"/>
        <v>0</v>
      </c>
      <c r="AA61" s="68" t="s">
        <v>46</v>
      </c>
      <c r="AB61" s="69" t="s">
        <v>46</v>
      </c>
      <c r="AC61" s="133" t="s">
        <v>143</v>
      </c>
      <c r="AG61" s="81"/>
      <c r="AJ61" s="87" t="s">
        <v>100</v>
      </c>
      <c r="AK61" s="87">
        <v>12</v>
      </c>
      <c r="BB61" s="134" t="s">
        <v>70</v>
      </c>
      <c r="BM61" s="81">
        <f t="shared" si="2"/>
        <v>0</v>
      </c>
      <c r="BN61" s="81">
        <f t="shared" si="3"/>
        <v>0</v>
      </c>
      <c r="BO61" s="81">
        <f t="shared" si="4"/>
        <v>0</v>
      </c>
      <c r="BP61" s="81">
        <f t="shared" si="5"/>
        <v>0</v>
      </c>
    </row>
    <row r="62" spans="1:68" ht="27" customHeight="1" x14ac:dyDescent="0.25">
      <c r="A62" s="63" t="s">
        <v>156</v>
      </c>
      <c r="B62" s="63" t="s">
        <v>157</v>
      </c>
      <c r="C62" s="36">
        <v>4301070968</v>
      </c>
      <c r="D62" s="398">
        <v>4607111036889</v>
      </c>
      <c r="E62" s="398"/>
      <c r="F62" s="62">
        <v>0.9</v>
      </c>
      <c r="G62" s="37">
        <v>8</v>
      </c>
      <c r="H62" s="62">
        <v>7.2</v>
      </c>
      <c r="I62" s="62">
        <v>7.4859999999999998</v>
      </c>
      <c r="J62" s="37">
        <v>84</v>
      </c>
      <c r="K62" s="37" t="s">
        <v>87</v>
      </c>
      <c r="L62" s="37" t="s">
        <v>99</v>
      </c>
      <c r="M62" s="38" t="s">
        <v>86</v>
      </c>
      <c r="N62" s="38"/>
      <c r="O62" s="37">
        <v>180</v>
      </c>
      <c r="P62" s="42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400"/>
      <c r="R62" s="400"/>
      <c r="S62" s="400"/>
      <c r="T62" s="401"/>
      <c r="U62" s="39" t="s">
        <v>46</v>
      </c>
      <c r="V62" s="39" t="s">
        <v>46</v>
      </c>
      <c r="W62" s="40" t="s">
        <v>39</v>
      </c>
      <c r="X62" s="58">
        <v>0</v>
      </c>
      <c r="Y62" s="55">
        <f t="shared" si="0"/>
        <v>0</v>
      </c>
      <c r="Z62" s="41">
        <f t="shared" si="1"/>
        <v>0</v>
      </c>
      <c r="AA62" s="68" t="s">
        <v>46</v>
      </c>
      <c r="AB62" s="69" t="s">
        <v>46</v>
      </c>
      <c r="AC62" s="135" t="s">
        <v>143</v>
      </c>
      <c r="AG62" s="81"/>
      <c r="AJ62" s="87" t="s">
        <v>100</v>
      </c>
      <c r="AK62" s="87">
        <v>12</v>
      </c>
      <c r="BB62" s="136" t="s">
        <v>70</v>
      </c>
      <c r="BM62" s="81">
        <f t="shared" si="2"/>
        <v>0</v>
      </c>
      <c r="BN62" s="81">
        <f t="shared" si="3"/>
        <v>0</v>
      </c>
      <c r="BO62" s="81">
        <f t="shared" si="4"/>
        <v>0</v>
      </c>
      <c r="BP62" s="81">
        <f t="shared" si="5"/>
        <v>0</v>
      </c>
    </row>
    <row r="63" spans="1:68" x14ac:dyDescent="0.2">
      <c r="A63" s="405"/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6"/>
      <c r="P63" s="402" t="s">
        <v>40</v>
      </c>
      <c r="Q63" s="403"/>
      <c r="R63" s="403"/>
      <c r="S63" s="403"/>
      <c r="T63" s="403"/>
      <c r="U63" s="403"/>
      <c r="V63" s="404"/>
      <c r="W63" s="42" t="s">
        <v>39</v>
      </c>
      <c r="X63" s="43">
        <f>IFERROR(SUM(X51:X62),"0")</f>
        <v>0</v>
      </c>
      <c r="Y63" s="43">
        <f>IFERROR(SUM(Y51:Y62),"0")</f>
        <v>0</v>
      </c>
      <c r="Z63" s="43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405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P64" s="402" t="s">
        <v>40</v>
      </c>
      <c r="Q64" s="403"/>
      <c r="R64" s="403"/>
      <c r="S64" s="403"/>
      <c r="T64" s="403"/>
      <c r="U64" s="403"/>
      <c r="V64" s="404"/>
      <c r="W64" s="42" t="s">
        <v>0</v>
      </c>
      <c r="X64" s="43">
        <f>IFERROR(SUMPRODUCT(X51:X62*H51:H62),"0")</f>
        <v>0</v>
      </c>
      <c r="Y64" s="43">
        <f>IFERROR(SUMPRODUCT(Y51:Y62*H51:H62),"0")</f>
        <v>0</v>
      </c>
      <c r="Z64" s="42"/>
      <c r="AA64" s="67"/>
      <c r="AB64" s="67"/>
      <c r="AC64" s="67"/>
    </row>
    <row r="65" spans="1:68" ht="16.5" customHeight="1" x14ac:dyDescent="0.25">
      <c r="A65" s="396" t="s">
        <v>158</v>
      </c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6"/>
      <c r="P65" s="396"/>
      <c r="Q65" s="396"/>
      <c r="R65" s="396"/>
      <c r="S65" s="396"/>
      <c r="T65" s="396"/>
      <c r="U65" s="396"/>
      <c r="V65" s="396"/>
      <c r="W65" s="396"/>
      <c r="X65" s="396"/>
      <c r="Y65" s="396"/>
      <c r="Z65" s="396"/>
      <c r="AA65" s="65"/>
      <c r="AB65" s="65"/>
      <c r="AC65" s="82"/>
    </row>
    <row r="66" spans="1:68" ht="14.25" customHeight="1" x14ac:dyDescent="0.25">
      <c r="A66" s="397" t="s">
        <v>82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66"/>
      <c r="AB66" s="66"/>
      <c r="AC66" s="83"/>
    </row>
    <row r="67" spans="1:68" ht="27" customHeight="1" x14ac:dyDescent="0.25">
      <c r="A67" s="63" t="s">
        <v>159</v>
      </c>
      <c r="B67" s="63" t="s">
        <v>160</v>
      </c>
      <c r="C67" s="36">
        <v>4301070977</v>
      </c>
      <c r="D67" s="398">
        <v>4607111037411</v>
      </c>
      <c r="E67" s="398"/>
      <c r="F67" s="62">
        <v>2.7</v>
      </c>
      <c r="G67" s="37">
        <v>1</v>
      </c>
      <c r="H67" s="62">
        <v>2.7</v>
      </c>
      <c r="I67" s="62">
        <v>2.8132000000000001</v>
      </c>
      <c r="J67" s="37">
        <v>234</v>
      </c>
      <c r="K67" s="37" t="s">
        <v>162</v>
      </c>
      <c r="L67" s="37" t="s">
        <v>99</v>
      </c>
      <c r="M67" s="38" t="s">
        <v>86</v>
      </c>
      <c r="N67" s="38"/>
      <c r="O67" s="37">
        <v>180</v>
      </c>
      <c r="P67" s="43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400"/>
      <c r="R67" s="400"/>
      <c r="S67" s="400"/>
      <c r="T67" s="40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IFERROR(IF(X67="","",X67*0.00502),"")</f>
        <v>0</v>
      </c>
      <c r="AA67" s="68" t="s">
        <v>46</v>
      </c>
      <c r="AB67" s="69" t="s">
        <v>46</v>
      </c>
      <c r="AC67" s="137" t="s">
        <v>161</v>
      </c>
      <c r="AG67" s="81"/>
      <c r="AJ67" s="87" t="s">
        <v>100</v>
      </c>
      <c r="AK67" s="87">
        <v>18</v>
      </c>
      <c r="BB67" s="138" t="s">
        <v>70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163</v>
      </c>
      <c r="B68" s="63" t="s">
        <v>164</v>
      </c>
      <c r="C68" s="36">
        <v>4301070981</v>
      </c>
      <c r="D68" s="398">
        <v>4607111036728</v>
      </c>
      <c r="E68" s="398"/>
      <c r="F68" s="62">
        <v>5</v>
      </c>
      <c r="G68" s="37">
        <v>1</v>
      </c>
      <c r="H68" s="62">
        <v>5</v>
      </c>
      <c r="I68" s="62">
        <v>5.2131999999999996</v>
      </c>
      <c r="J68" s="37">
        <v>144</v>
      </c>
      <c r="K68" s="37" t="s">
        <v>87</v>
      </c>
      <c r="L68" s="37" t="s">
        <v>99</v>
      </c>
      <c r="M68" s="38" t="s">
        <v>86</v>
      </c>
      <c r="N68" s="38"/>
      <c r="O68" s="37">
        <v>180</v>
      </c>
      <c r="P68" s="4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400"/>
      <c r="R68" s="400"/>
      <c r="S68" s="400"/>
      <c r="T68" s="40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IFERROR(IF(X68="","",X68*0.00866),"")</f>
        <v>0</v>
      </c>
      <c r="AA68" s="68" t="s">
        <v>46</v>
      </c>
      <c r="AB68" s="69" t="s">
        <v>46</v>
      </c>
      <c r="AC68" s="139" t="s">
        <v>161</v>
      </c>
      <c r="AG68" s="81"/>
      <c r="AJ68" s="87" t="s">
        <v>100</v>
      </c>
      <c r="AK68" s="87">
        <v>12</v>
      </c>
      <c r="BB68" s="140" t="s">
        <v>70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5"/>
      <c r="B69" s="405"/>
      <c r="C69" s="405"/>
      <c r="D69" s="405"/>
      <c r="E69" s="405"/>
      <c r="F69" s="405"/>
      <c r="G69" s="405"/>
      <c r="H69" s="405"/>
      <c r="I69" s="405"/>
      <c r="J69" s="405"/>
      <c r="K69" s="405"/>
      <c r="L69" s="405"/>
      <c r="M69" s="405"/>
      <c r="N69" s="405"/>
      <c r="O69" s="406"/>
      <c r="P69" s="402" t="s">
        <v>40</v>
      </c>
      <c r="Q69" s="403"/>
      <c r="R69" s="403"/>
      <c r="S69" s="403"/>
      <c r="T69" s="403"/>
      <c r="U69" s="403"/>
      <c r="V69" s="404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</row>
    <row r="70" spans="1:68" x14ac:dyDescent="0.2">
      <c r="A70" s="405"/>
      <c r="B70" s="405"/>
      <c r="C70" s="405"/>
      <c r="D70" s="405"/>
      <c r="E70" s="405"/>
      <c r="F70" s="405"/>
      <c r="G70" s="405"/>
      <c r="H70" s="405"/>
      <c r="I70" s="405"/>
      <c r="J70" s="405"/>
      <c r="K70" s="405"/>
      <c r="L70" s="405"/>
      <c r="M70" s="405"/>
      <c r="N70" s="405"/>
      <c r="O70" s="406"/>
      <c r="P70" s="402" t="s">
        <v>40</v>
      </c>
      <c r="Q70" s="403"/>
      <c r="R70" s="403"/>
      <c r="S70" s="403"/>
      <c r="T70" s="403"/>
      <c r="U70" s="403"/>
      <c r="V70" s="404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</row>
    <row r="71" spans="1:68" ht="16.5" customHeight="1" x14ac:dyDescent="0.25">
      <c r="A71" s="396" t="s">
        <v>165</v>
      </c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6"/>
      <c r="P71" s="396"/>
      <c r="Q71" s="396"/>
      <c r="R71" s="396"/>
      <c r="S71" s="396"/>
      <c r="T71" s="396"/>
      <c r="U71" s="396"/>
      <c r="V71" s="396"/>
      <c r="W71" s="396"/>
      <c r="X71" s="396"/>
      <c r="Y71" s="396"/>
      <c r="Z71" s="396"/>
      <c r="AA71" s="65"/>
      <c r="AB71" s="65"/>
      <c r="AC71" s="82"/>
    </row>
    <row r="72" spans="1:68" ht="14.25" customHeight="1" x14ac:dyDescent="0.25">
      <c r="A72" s="397" t="s">
        <v>166</v>
      </c>
      <c r="B72" s="397"/>
      <c r="C72" s="397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397"/>
      <c r="AA72" s="66"/>
      <c r="AB72" s="66"/>
      <c r="AC72" s="83"/>
    </row>
    <row r="73" spans="1:68" ht="27" customHeight="1" x14ac:dyDescent="0.25">
      <c r="A73" s="63" t="s">
        <v>167</v>
      </c>
      <c r="B73" s="63" t="s">
        <v>168</v>
      </c>
      <c r="C73" s="36">
        <v>4301135271</v>
      </c>
      <c r="D73" s="398">
        <v>4607111033659</v>
      </c>
      <c r="E73" s="398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96</v>
      </c>
      <c r="L73" s="37" t="s">
        <v>99</v>
      </c>
      <c r="M73" s="38" t="s">
        <v>86</v>
      </c>
      <c r="N73" s="38"/>
      <c r="O73" s="37">
        <v>180</v>
      </c>
      <c r="P73" s="43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400"/>
      <c r="R73" s="400"/>
      <c r="S73" s="400"/>
      <c r="T73" s="40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IFERROR(IF(X73="","",X73*0.01788),"")</f>
        <v>0</v>
      </c>
      <c r="AA73" s="68" t="s">
        <v>46</v>
      </c>
      <c r="AB73" s="69" t="s">
        <v>46</v>
      </c>
      <c r="AC73" s="141" t="s">
        <v>169</v>
      </c>
      <c r="AG73" s="81"/>
      <c r="AJ73" s="87" t="s">
        <v>100</v>
      </c>
      <c r="AK73" s="87">
        <v>14</v>
      </c>
      <c r="BB73" s="142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05"/>
      <c r="B74" s="405"/>
      <c r="C74" s="405"/>
      <c r="D74" s="405"/>
      <c r="E74" s="405"/>
      <c r="F74" s="405"/>
      <c r="G74" s="405"/>
      <c r="H74" s="405"/>
      <c r="I74" s="405"/>
      <c r="J74" s="405"/>
      <c r="K74" s="405"/>
      <c r="L74" s="405"/>
      <c r="M74" s="405"/>
      <c r="N74" s="405"/>
      <c r="O74" s="406"/>
      <c r="P74" s="402" t="s">
        <v>40</v>
      </c>
      <c r="Q74" s="403"/>
      <c r="R74" s="403"/>
      <c r="S74" s="403"/>
      <c r="T74" s="403"/>
      <c r="U74" s="403"/>
      <c r="V74" s="404"/>
      <c r="W74" s="42" t="s">
        <v>39</v>
      </c>
      <c r="X74" s="43">
        <f>IFERROR(SUM(X73:X73),"0")</f>
        <v>0</v>
      </c>
      <c r="Y74" s="43">
        <f>IFERROR(SUM(Y73:Y73),"0")</f>
        <v>0</v>
      </c>
      <c r="Z74" s="43">
        <f>IFERROR(IF(Z73="",0,Z73),"0")</f>
        <v>0</v>
      </c>
      <c r="AA74" s="67"/>
      <c r="AB74" s="67"/>
      <c r="AC74" s="67"/>
    </row>
    <row r="75" spans="1:68" x14ac:dyDescent="0.2">
      <c r="A75" s="405"/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6"/>
      <c r="P75" s="402" t="s">
        <v>40</v>
      </c>
      <c r="Q75" s="403"/>
      <c r="R75" s="403"/>
      <c r="S75" s="403"/>
      <c r="T75" s="403"/>
      <c r="U75" s="403"/>
      <c r="V75" s="404"/>
      <c r="W75" s="42" t="s">
        <v>0</v>
      </c>
      <c r="X75" s="43">
        <f>IFERROR(SUMPRODUCT(X73:X73*H73:H73),"0")</f>
        <v>0</v>
      </c>
      <c r="Y75" s="43">
        <f>IFERROR(SUMPRODUCT(Y73:Y73*H73:H73),"0")</f>
        <v>0</v>
      </c>
      <c r="Z75" s="42"/>
      <c r="AA75" s="67"/>
      <c r="AB75" s="67"/>
      <c r="AC75" s="67"/>
    </row>
    <row r="76" spans="1:68" ht="16.5" customHeight="1" x14ac:dyDescent="0.25">
      <c r="A76" s="396" t="s">
        <v>170</v>
      </c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6"/>
      <c r="P76" s="396"/>
      <c r="Q76" s="396"/>
      <c r="R76" s="396"/>
      <c r="S76" s="396"/>
      <c r="T76" s="396"/>
      <c r="U76" s="396"/>
      <c r="V76" s="396"/>
      <c r="W76" s="396"/>
      <c r="X76" s="396"/>
      <c r="Y76" s="396"/>
      <c r="Z76" s="396"/>
      <c r="AA76" s="65"/>
      <c r="AB76" s="65"/>
      <c r="AC76" s="82"/>
    </row>
    <row r="77" spans="1:68" ht="14.25" customHeight="1" x14ac:dyDescent="0.25">
      <c r="A77" s="397" t="s">
        <v>171</v>
      </c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66"/>
      <c r="AB77" s="66"/>
      <c r="AC77" s="83"/>
    </row>
    <row r="78" spans="1:68" ht="27" customHeight="1" x14ac:dyDescent="0.25">
      <c r="A78" s="63" t="s">
        <v>172</v>
      </c>
      <c r="B78" s="63" t="s">
        <v>173</v>
      </c>
      <c r="C78" s="36">
        <v>4301131021</v>
      </c>
      <c r="D78" s="398">
        <v>4607111034137</v>
      </c>
      <c r="E78" s="398"/>
      <c r="F78" s="62">
        <v>0.3</v>
      </c>
      <c r="G78" s="37">
        <v>12</v>
      </c>
      <c r="H78" s="62">
        <v>3.6</v>
      </c>
      <c r="I78" s="62">
        <v>4.3036000000000003</v>
      </c>
      <c r="J78" s="37">
        <v>70</v>
      </c>
      <c r="K78" s="37" t="s">
        <v>96</v>
      </c>
      <c r="L78" s="37" t="s">
        <v>99</v>
      </c>
      <c r="M78" s="38" t="s">
        <v>86</v>
      </c>
      <c r="N78" s="38"/>
      <c r="O78" s="37">
        <v>180</v>
      </c>
      <c r="P78" s="4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400"/>
      <c r="R78" s="400"/>
      <c r="S78" s="400"/>
      <c r="T78" s="401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IFERROR(IF(X78="","",X78*0.01788),"")</f>
        <v>0</v>
      </c>
      <c r="AA78" s="68" t="s">
        <v>46</v>
      </c>
      <c r="AB78" s="69" t="s">
        <v>46</v>
      </c>
      <c r="AC78" s="143" t="s">
        <v>174</v>
      </c>
      <c r="AG78" s="81"/>
      <c r="AJ78" s="87" t="s">
        <v>100</v>
      </c>
      <c r="AK78" s="87">
        <v>14</v>
      </c>
      <c r="BB78" s="144" t="s">
        <v>95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175</v>
      </c>
      <c r="B79" s="63" t="s">
        <v>176</v>
      </c>
      <c r="C79" s="36">
        <v>4301131022</v>
      </c>
      <c r="D79" s="398">
        <v>4607111034120</v>
      </c>
      <c r="E79" s="39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99</v>
      </c>
      <c r="M79" s="38" t="s">
        <v>86</v>
      </c>
      <c r="N79" s="38"/>
      <c r="O79" s="37">
        <v>180</v>
      </c>
      <c r="P79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400"/>
      <c r="R79" s="400"/>
      <c r="S79" s="400"/>
      <c r="T79" s="40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45" t="s">
        <v>177</v>
      </c>
      <c r="AG79" s="81"/>
      <c r="AJ79" s="87" t="s">
        <v>100</v>
      </c>
      <c r="AK79" s="87">
        <v>14</v>
      </c>
      <c r="BB79" s="146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05"/>
      <c r="B80" s="405"/>
      <c r="C80" s="405"/>
      <c r="D80" s="405"/>
      <c r="E80" s="405"/>
      <c r="F80" s="405"/>
      <c r="G80" s="405"/>
      <c r="H80" s="405"/>
      <c r="I80" s="405"/>
      <c r="J80" s="405"/>
      <c r="K80" s="405"/>
      <c r="L80" s="405"/>
      <c r="M80" s="405"/>
      <c r="N80" s="405"/>
      <c r="O80" s="406"/>
      <c r="P80" s="402" t="s">
        <v>40</v>
      </c>
      <c r="Q80" s="403"/>
      <c r="R80" s="403"/>
      <c r="S80" s="403"/>
      <c r="T80" s="403"/>
      <c r="U80" s="403"/>
      <c r="V80" s="404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05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6"/>
      <c r="P81" s="402" t="s">
        <v>40</v>
      </c>
      <c r="Q81" s="403"/>
      <c r="R81" s="403"/>
      <c r="S81" s="403"/>
      <c r="T81" s="403"/>
      <c r="U81" s="403"/>
      <c r="V81" s="404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396" t="s">
        <v>178</v>
      </c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6"/>
      <c r="P82" s="396"/>
      <c r="Q82" s="396"/>
      <c r="R82" s="396"/>
      <c r="S82" s="396"/>
      <c r="T82" s="396"/>
      <c r="U82" s="396"/>
      <c r="V82" s="396"/>
      <c r="W82" s="396"/>
      <c r="X82" s="396"/>
      <c r="Y82" s="396"/>
      <c r="Z82" s="396"/>
      <c r="AA82" s="65"/>
      <c r="AB82" s="65"/>
      <c r="AC82" s="82"/>
    </row>
    <row r="83" spans="1:68" ht="14.25" customHeight="1" x14ac:dyDescent="0.25">
      <c r="A83" s="397" t="s">
        <v>166</v>
      </c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7"/>
      <c r="O83" s="397"/>
      <c r="P83" s="397"/>
      <c r="Q83" s="397"/>
      <c r="R83" s="397"/>
      <c r="S83" s="397"/>
      <c r="T83" s="397"/>
      <c r="U83" s="397"/>
      <c r="V83" s="397"/>
      <c r="W83" s="397"/>
      <c r="X83" s="397"/>
      <c r="Y83" s="397"/>
      <c r="Z83" s="397"/>
      <c r="AA83" s="66"/>
      <c r="AB83" s="66"/>
      <c r="AC83" s="83"/>
    </row>
    <row r="84" spans="1:68" ht="27" customHeight="1" x14ac:dyDescent="0.25">
      <c r="A84" s="63" t="s">
        <v>179</v>
      </c>
      <c r="B84" s="63" t="s">
        <v>180</v>
      </c>
      <c r="C84" s="36">
        <v>4301135285</v>
      </c>
      <c r="D84" s="398">
        <v>4607111036407</v>
      </c>
      <c r="E84" s="398"/>
      <c r="F84" s="62">
        <v>0.3</v>
      </c>
      <c r="G84" s="37">
        <v>14</v>
      </c>
      <c r="H84" s="62">
        <v>4.2</v>
      </c>
      <c r="I84" s="62">
        <v>4.5292000000000003</v>
      </c>
      <c r="J84" s="37">
        <v>70</v>
      </c>
      <c r="K84" s="37" t="s">
        <v>96</v>
      </c>
      <c r="L84" s="37" t="s">
        <v>103</v>
      </c>
      <c r="M84" s="38" t="s">
        <v>86</v>
      </c>
      <c r="N84" s="38"/>
      <c r="O84" s="37">
        <v>180</v>
      </c>
      <c r="P84" s="43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400"/>
      <c r="R84" s="400"/>
      <c r="S84" s="400"/>
      <c r="T84" s="401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ref="Y84:Y89" si="6">IFERROR(IF(X84="","",X84),"")</f>
        <v>0</v>
      </c>
      <c r="Z84" s="41">
        <f t="shared" ref="Z84:Z89" si="7">IFERROR(IF(X84="","",X84*0.01788),"")</f>
        <v>0</v>
      </c>
      <c r="AA84" s="68" t="s">
        <v>46</v>
      </c>
      <c r="AB84" s="69" t="s">
        <v>46</v>
      </c>
      <c r="AC84" s="147" t="s">
        <v>181</v>
      </c>
      <c r="AG84" s="81"/>
      <c r="AJ84" s="87" t="s">
        <v>104</v>
      </c>
      <c r="AK84" s="87">
        <v>70</v>
      </c>
      <c r="BB84" s="148" t="s">
        <v>95</v>
      </c>
      <c r="BM84" s="81">
        <f t="shared" ref="BM84:BM89" si="8">IFERROR(X84*I84,"0")</f>
        <v>0</v>
      </c>
      <c r="BN84" s="81">
        <f t="shared" ref="BN84:BN89" si="9">IFERROR(Y84*I84,"0")</f>
        <v>0</v>
      </c>
      <c r="BO84" s="81">
        <f t="shared" ref="BO84:BO89" si="10">IFERROR(X84/J84,"0")</f>
        <v>0</v>
      </c>
      <c r="BP84" s="81">
        <f t="shared" ref="BP84:BP89" si="11">IFERROR(Y84/J84,"0")</f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4301135286</v>
      </c>
      <c r="D85" s="398">
        <v>4607111033628</v>
      </c>
      <c r="E85" s="39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103</v>
      </c>
      <c r="M85" s="38" t="s">
        <v>86</v>
      </c>
      <c r="N85" s="38"/>
      <c r="O85" s="37">
        <v>180</v>
      </c>
      <c r="P85" s="43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400"/>
      <c r="R85" s="400"/>
      <c r="S85" s="400"/>
      <c r="T85" s="401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184</v>
      </c>
      <c r="AG85" s="81"/>
      <c r="AJ85" s="87" t="s">
        <v>104</v>
      </c>
      <c r="AK85" s="87">
        <v>70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ht="27" customHeight="1" x14ac:dyDescent="0.25">
      <c r="A86" s="63" t="s">
        <v>185</v>
      </c>
      <c r="B86" s="63" t="s">
        <v>186</v>
      </c>
      <c r="C86" s="36">
        <v>4301135565</v>
      </c>
      <c r="D86" s="398">
        <v>4607111033451</v>
      </c>
      <c r="E86" s="398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37" t="s">
        <v>187</v>
      </c>
      <c r="Q86" s="400"/>
      <c r="R86" s="400"/>
      <c r="S86" s="400"/>
      <c r="T86" s="401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si="6"/>
        <v>0</v>
      </c>
      <c r="Z86" s="41">
        <f t="shared" si="7"/>
        <v>0</v>
      </c>
      <c r="AA86" s="68" t="s">
        <v>46</v>
      </c>
      <c r="AB86" s="69" t="s">
        <v>46</v>
      </c>
      <c r="AC86" s="151" t="s">
        <v>188</v>
      </c>
      <c r="AG86" s="81"/>
      <c r="AJ86" s="87" t="s">
        <v>89</v>
      </c>
      <c r="AK86" s="87">
        <v>1</v>
      </c>
      <c r="BB86" s="152" t="s">
        <v>95</v>
      </c>
      <c r="BM86" s="81">
        <f t="shared" si="8"/>
        <v>0</v>
      </c>
      <c r="BN86" s="81">
        <f t="shared" si="9"/>
        <v>0</v>
      </c>
      <c r="BO86" s="81">
        <f t="shared" si="10"/>
        <v>0</v>
      </c>
      <c r="BP86" s="81">
        <f t="shared" si="11"/>
        <v>0</v>
      </c>
    </row>
    <row r="87" spans="1:68" ht="27" customHeight="1" x14ac:dyDescent="0.25">
      <c r="A87" s="63" t="s">
        <v>189</v>
      </c>
      <c r="B87" s="63" t="s">
        <v>190</v>
      </c>
      <c r="C87" s="36">
        <v>4301135295</v>
      </c>
      <c r="D87" s="398">
        <v>4607111035141</v>
      </c>
      <c r="E87" s="398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99</v>
      </c>
      <c r="M87" s="38" t="s">
        <v>86</v>
      </c>
      <c r="N87" s="38"/>
      <c r="O87" s="37">
        <v>180</v>
      </c>
      <c r="P87" s="43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400"/>
      <c r="R87" s="400"/>
      <c r="S87" s="400"/>
      <c r="T87" s="401"/>
      <c r="U87" s="39" t="s">
        <v>46</v>
      </c>
      <c r="V87" s="39" t="s">
        <v>46</v>
      </c>
      <c r="W87" s="40" t="s">
        <v>39</v>
      </c>
      <c r="X87" s="58">
        <v>0</v>
      </c>
      <c r="Y87" s="55">
        <f t="shared" si="6"/>
        <v>0</v>
      </c>
      <c r="Z87" s="41">
        <f t="shared" si="7"/>
        <v>0</v>
      </c>
      <c r="AA87" s="68" t="s">
        <v>46</v>
      </c>
      <c r="AB87" s="69" t="s">
        <v>46</v>
      </c>
      <c r="AC87" s="153" t="s">
        <v>191</v>
      </c>
      <c r="AG87" s="81"/>
      <c r="AJ87" s="87" t="s">
        <v>100</v>
      </c>
      <c r="AK87" s="87">
        <v>14</v>
      </c>
      <c r="BB87" s="154" t="s">
        <v>95</v>
      </c>
      <c r="BM87" s="81">
        <f t="shared" si="8"/>
        <v>0</v>
      </c>
      <c r="BN87" s="81">
        <f t="shared" si="9"/>
        <v>0</v>
      </c>
      <c r="BO87" s="81">
        <f t="shared" si="10"/>
        <v>0</v>
      </c>
      <c r="BP87" s="81">
        <f t="shared" si="11"/>
        <v>0</v>
      </c>
    </row>
    <row r="88" spans="1:68" ht="27" customHeight="1" x14ac:dyDescent="0.25">
      <c r="A88" s="63" t="s">
        <v>192</v>
      </c>
      <c r="B88" s="63" t="s">
        <v>193</v>
      </c>
      <c r="C88" s="36">
        <v>4301135296</v>
      </c>
      <c r="D88" s="398">
        <v>4607111033444</v>
      </c>
      <c r="E88" s="398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103</v>
      </c>
      <c r="M88" s="38" t="s">
        <v>86</v>
      </c>
      <c r="N88" s="38"/>
      <c r="O88" s="37">
        <v>180</v>
      </c>
      <c r="P88" s="4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400"/>
      <c r="R88" s="400"/>
      <c r="S88" s="400"/>
      <c r="T88" s="401"/>
      <c r="U88" s="39" t="s">
        <v>46</v>
      </c>
      <c r="V88" s="39" t="s">
        <v>46</v>
      </c>
      <c r="W88" s="40" t="s">
        <v>39</v>
      </c>
      <c r="X88" s="58">
        <v>0</v>
      </c>
      <c r="Y88" s="55">
        <f t="shared" si="6"/>
        <v>0</v>
      </c>
      <c r="Z88" s="41">
        <f t="shared" si="7"/>
        <v>0</v>
      </c>
      <c r="AA88" s="68" t="s">
        <v>46</v>
      </c>
      <c r="AB88" s="69" t="s">
        <v>46</v>
      </c>
      <c r="AC88" s="155" t="s">
        <v>188</v>
      </c>
      <c r="AG88" s="81"/>
      <c r="AJ88" s="87" t="s">
        <v>104</v>
      </c>
      <c r="AK88" s="87">
        <v>70</v>
      </c>
      <c r="BB88" s="156" t="s">
        <v>95</v>
      </c>
      <c r="BM88" s="81">
        <f t="shared" si="8"/>
        <v>0</v>
      </c>
      <c r="BN88" s="81">
        <f t="shared" si="9"/>
        <v>0</v>
      </c>
      <c r="BO88" s="81">
        <f t="shared" si="10"/>
        <v>0</v>
      </c>
      <c r="BP88" s="81">
        <f t="shared" si="11"/>
        <v>0</v>
      </c>
    </row>
    <row r="89" spans="1:68" ht="27" customHeight="1" x14ac:dyDescent="0.25">
      <c r="A89" s="63" t="s">
        <v>194</v>
      </c>
      <c r="B89" s="63" t="s">
        <v>195</v>
      </c>
      <c r="C89" s="36">
        <v>4301135290</v>
      </c>
      <c r="D89" s="398">
        <v>4607111035028</v>
      </c>
      <c r="E89" s="398"/>
      <c r="F89" s="62">
        <v>0.48</v>
      </c>
      <c r="G89" s="37">
        <v>8</v>
      </c>
      <c r="H89" s="62">
        <v>3.84</v>
      </c>
      <c r="I89" s="62">
        <v>4.4488000000000003</v>
      </c>
      <c r="J89" s="37">
        <v>70</v>
      </c>
      <c r="K89" s="37" t="s">
        <v>96</v>
      </c>
      <c r="L89" s="37" t="s">
        <v>88</v>
      </c>
      <c r="M89" s="38" t="s">
        <v>86</v>
      </c>
      <c r="N89" s="38"/>
      <c r="O89" s="37">
        <v>180</v>
      </c>
      <c r="P89" s="44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400"/>
      <c r="R89" s="400"/>
      <c r="S89" s="400"/>
      <c r="T89" s="401"/>
      <c r="U89" s="39" t="s">
        <v>46</v>
      </c>
      <c r="V89" s="39" t="s">
        <v>46</v>
      </c>
      <c r="W89" s="40" t="s">
        <v>39</v>
      </c>
      <c r="X89" s="58">
        <v>0</v>
      </c>
      <c r="Y89" s="55">
        <f t="shared" si="6"/>
        <v>0</v>
      </c>
      <c r="Z89" s="41">
        <f t="shared" si="7"/>
        <v>0</v>
      </c>
      <c r="AA89" s="68" t="s">
        <v>46</v>
      </c>
      <c r="AB89" s="69" t="s">
        <v>46</v>
      </c>
      <c r="AC89" s="157" t="s">
        <v>191</v>
      </c>
      <c r="AG89" s="81"/>
      <c r="AJ89" s="87" t="s">
        <v>89</v>
      </c>
      <c r="AK89" s="87">
        <v>1</v>
      </c>
      <c r="BB89" s="158" t="s">
        <v>95</v>
      </c>
      <c r="BM89" s="81">
        <f t="shared" si="8"/>
        <v>0</v>
      </c>
      <c r="BN89" s="81">
        <f t="shared" si="9"/>
        <v>0</v>
      </c>
      <c r="BO89" s="81">
        <f t="shared" si="10"/>
        <v>0</v>
      </c>
      <c r="BP89" s="81">
        <f t="shared" si="11"/>
        <v>0</v>
      </c>
    </row>
    <row r="90" spans="1:68" x14ac:dyDescent="0.2">
      <c r="A90" s="405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6"/>
      <c r="P90" s="402" t="s">
        <v>40</v>
      </c>
      <c r="Q90" s="403"/>
      <c r="R90" s="403"/>
      <c r="S90" s="403"/>
      <c r="T90" s="403"/>
      <c r="U90" s="403"/>
      <c r="V90" s="404"/>
      <c r="W90" s="42" t="s">
        <v>39</v>
      </c>
      <c r="X90" s="43">
        <f>IFERROR(SUM(X84:X89),"0")</f>
        <v>0</v>
      </c>
      <c r="Y90" s="43">
        <f>IFERROR(SUM(Y84:Y89),"0")</f>
        <v>0</v>
      </c>
      <c r="Z90" s="43">
        <f>IFERROR(IF(Z84="",0,Z84),"0")+IFERROR(IF(Z85="",0,Z85),"0")+IFERROR(IF(Z86="",0,Z86),"0")+IFERROR(IF(Z87="",0,Z87),"0")+IFERROR(IF(Z88="",0,Z88),"0")+IFERROR(IF(Z89="",0,Z89),"0")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05"/>
      <c r="B91" s="405"/>
      <c r="C91" s="405"/>
      <c r="D91" s="405"/>
      <c r="E91" s="405"/>
      <c r="F91" s="405"/>
      <c r="G91" s="405"/>
      <c r="H91" s="405"/>
      <c r="I91" s="405"/>
      <c r="J91" s="405"/>
      <c r="K91" s="405"/>
      <c r="L91" s="405"/>
      <c r="M91" s="405"/>
      <c r="N91" s="405"/>
      <c r="O91" s="406"/>
      <c r="P91" s="402" t="s">
        <v>40</v>
      </c>
      <c r="Q91" s="403"/>
      <c r="R91" s="403"/>
      <c r="S91" s="403"/>
      <c r="T91" s="403"/>
      <c r="U91" s="403"/>
      <c r="V91" s="404"/>
      <c r="W91" s="42" t="s">
        <v>0</v>
      </c>
      <c r="X91" s="43">
        <f>IFERROR(SUMPRODUCT(X84:X89*H84:H89),"0")</f>
        <v>0</v>
      </c>
      <c r="Y91" s="43">
        <f>IFERROR(SUMPRODUCT(Y84:Y89*H84:H89),"0")</f>
        <v>0</v>
      </c>
      <c r="Z91" s="42"/>
      <c r="AA91" s="67"/>
      <c r="AB91" s="67"/>
      <c r="AC91" s="67"/>
    </row>
    <row r="92" spans="1:68" ht="16.5" customHeight="1" x14ac:dyDescent="0.25">
      <c r="A92" s="396" t="s">
        <v>196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65"/>
      <c r="AB92" s="65"/>
      <c r="AC92" s="82"/>
    </row>
    <row r="93" spans="1:68" ht="14.25" customHeight="1" x14ac:dyDescent="0.25">
      <c r="A93" s="397" t="s">
        <v>197</v>
      </c>
      <c r="B93" s="397"/>
      <c r="C93" s="397"/>
      <c r="D93" s="397"/>
      <c r="E93" s="397"/>
      <c r="F93" s="397"/>
      <c r="G93" s="397"/>
      <c r="H93" s="397"/>
      <c r="I93" s="397"/>
      <c r="J93" s="397"/>
      <c r="K93" s="397"/>
      <c r="L93" s="397"/>
      <c r="M93" s="397"/>
      <c r="N93" s="397"/>
      <c r="O93" s="397"/>
      <c r="P93" s="397"/>
      <c r="Q93" s="397"/>
      <c r="R93" s="397"/>
      <c r="S93" s="397"/>
      <c r="T93" s="397"/>
      <c r="U93" s="397"/>
      <c r="V93" s="397"/>
      <c r="W93" s="397"/>
      <c r="X93" s="397"/>
      <c r="Y93" s="397"/>
      <c r="Z93" s="397"/>
      <c r="AA93" s="66"/>
      <c r="AB93" s="66"/>
      <c r="AC93" s="83"/>
    </row>
    <row r="94" spans="1:68" ht="27" customHeight="1" x14ac:dyDescent="0.25">
      <c r="A94" s="63" t="s">
        <v>198</v>
      </c>
      <c r="B94" s="63" t="s">
        <v>199</v>
      </c>
      <c r="C94" s="36">
        <v>4301136042</v>
      </c>
      <c r="D94" s="398">
        <v>4607025784012</v>
      </c>
      <c r="E94" s="398"/>
      <c r="F94" s="62">
        <v>0.09</v>
      </c>
      <c r="G94" s="37">
        <v>24</v>
      </c>
      <c r="H94" s="62">
        <v>2.16</v>
      </c>
      <c r="I94" s="62">
        <v>2.4912000000000001</v>
      </c>
      <c r="J94" s="37">
        <v>126</v>
      </c>
      <c r="K94" s="37" t="s">
        <v>96</v>
      </c>
      <c r="L94" s="37" t="s">
        <v>99</v>
      </c>
      <c r="M94" s="38" t="s">
        <v>86</v>
      </c>
      <c r="N94" s="38"/>
      <c r="O94" s="37">
        <v>180</v>
      </c>
      <c r="P94" s="44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400"/>
      <c r="R94" s="400"/>
      <c r="S94" s="400"/>
      <c r="T94" s="401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IFERROR(IF(X94="","",X94*0.00936),"")</f>
        <v>0</v>
      </c>
      <c r="AA94" s="68" t="s">
        <v>46</v>
      </c>
      <c r="AB94" s="69" t="s">
        <v>46</v>
      </c>
      <c r="AC94" s="159" t="s">
        <v>200</v>
      </c>
      <c r="AG94" s="81"/>
      <c r="AJ94" s="87" t="s">
        <v>100</v>
      </c>
      <c r="AK94" s="87">
        <v>14</v>
      </c>
      <c r="BB94" s="160" t="s">
        <v>95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201</v>
      </c>
      <c r="B95" s="63" t="s">
        <v>202</v>
      </c>
      <c r="C95" s="36">
        <v>4301136040</v>
      </c>
      <c r="D95" s="398">
        <v>4607025784319</v>
      </c>
      <c r="E95" s="398"/>
      <c r="F95" s="62">
        <v>0.36</v>
      </c>
      <c r="G95" s="37">
        <v>10</v>
      </c>
      <c r="H95" s="62">
        <v>3.6</v>
      </c>
      <c r="I95" s="62">
        <v>4.2439999999999998</v>
      </c>
      <c r="J95" s="37">
        <v>70</v>
      </c>
      <c r="K95" s="37" t="s">
        <v>96</v>
      </c>
      <c r="L95" s="37" t="s">
        <v>99</v>
      </c>
      <c r="M95" s="38" t="s">
        <v>86</v>
      </c>
      <c r="N95" s="38"/>
      <c r="O95" s="37">
        <v>180</v>
      </c>
      <c r="P95" s="44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400"/>
      <c r="R95" s="400"/>
      <c r="S95" s="400"/>
      <c r="T95" s="401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61" t="s">
        <v>184</v>
      </c>
      <c r="AG95" s="81"/>
      <c r="AJ95" s="87" t="s">
        <v>100</v>
      </c>
      <c r="AK95" s="87">
        <v>14</v>
      </c>
      <c r="BB95" s="162" t="s">
        <v>95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16.5" customHeight="1" x14ac:dyDescent="0.25">
      <c r="A96" s="63" t="s">
        <v>203</v>
      </c>
      <c r="B96" s="63" t="s">
        <v>204</v>
      </c>
      <c r="C96" s="36">
        <v>4301136039</v>
      </c>
      <c r="D96" s="398">
        <v>4607111035370</v>
      </c>
      <c r="E96" s="398"/>
      <c r="F96" s="62">
        <v>0.14000000000000001</v>
      </c>
      <c r="G96" s="37">
        <v>22</v>
      </c>
      <c r="H96" s="62">
        <v>3.08</v>
      </c>
      <c r="I96" s="62">
        <v>3.464</v>
      </c>
      <c r="J96" s="37">
        <v>84</v>
      </c>
      <c r="K96" s="37" t="s">
        <v>87</v>
      </c>
      <c r="L96" s="37" t="s">
        <v>99</v>
      </c>
      <c r="M96" s="38" t="s">
        <v>86</v>
      </c>
      <c r="N96" s="38"/>
      <c r="O96" s="37">
        <v>180</v>
      </c>
      <c r="P96" s="44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400"/>
      <c r="R96" s="400"/>
      <c r="S96" s="400"/>
      <c r="T96" s="401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63" t="s">
        <v>205</v>
      </c>
      <c r="AG96" s="81"/>
      <c r="AJ96" s="87" t="s">
        <v>100</v>
      </c>
      <c r="AK96" s="87">
        <v>12</v>
      </c>
      <c r="BB96" s="164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x14ac:dyDescent="0.2">
      <c r="A97" s="405"/>
      <c r="B97" s="405"/>
      <c r="C97" s="405"/>
      <c r="D97" s="405"/>
      <c r="E97" s="405"/>
      <c r="F97" s="405"/>
      <c r="G97" s="405"/>
      <c r="H97" s="405"/>
      <c r="I97" s="405"/>
      <c r="J97" s="405"/>
      <c r="K97" s="405"/>
      <c r="L97" s="405"/>
      <c r="M97" s="405"/>
      <c r="N97" s="405"/>
      <c r="O97" s="406"/>
      <c r="P97" s="402" t="s">
        <v>40</v>
      </c>
      <c r="Q97" s="403"/>
      <c r="R97" s="403"/>
      <c r="S97" s="403"/>
      <c r="T97" s="403"/>
      <c r="U97" s="403"/>
      <c r="V97" s="404"/>
      <c r="W97" s="42" t="s">
        <v>39</v>
      </c>
      <c r="X97" s="43">
        <f>IFERROR(SUM(X94:X96),"0")</f>
        <v>0</v>
      </c>
      <c r="Y97" s="43">
        <f>IFERROR(SUM(Y94:Y96),"0")</f>
        <v>0</v>
      </c>
      <c r="Z97" s="43">
        <f>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405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05"/>
      <c r="O98" s="406"/>
      <c r="P98" s="402" t="s">
        <v>40</v>
      </c>
      <c r="Q98" s="403"/>
      <c r="R98" s="403"/>
      <c r="S98" s="403"/>
      <c r="T98" s="403"/>
      <c r="U98" s="403"/>
      <c r="V98" s="404"/>
      <c r="W98" s="42" t="s">
        <v>0</v>
      </c>
      <c r="X98" s="43">
        <f>IFERROR(SUMPRODUCT(X94:X96*H94:H96),"0")</f>
        <v>0</v>
      </c>
      <c r="Y98" s="43">
        <f>IFERROR(SUMPRODUCT(Y94:Y96*H94:H96),"0")</f>
        <v>0</v>
      </c>
      <c r="Z98" s="42"/>
      <c r="AA98" s="67"/>
      <c r="AB98" s="67"/>
      <c r="AC98" s="67"/>
    </row>
    <row r="99" spans="1:68" ht="16.5" customHeight="1" x14ac:dyDescent="0.25">
      <c r="A99" s="396" t="s">
        <v>206</v>
      </c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6"/>
      <c r="P99" s="396"/>
      <c r="Q99" s="396"/>
      <c r="R99" s="396"/>
      <c r="S99" s="396"/>
      <c r="T99" s="396"/>
      <c r="U99" s="396"/>
      <c r="V99" s="396"/>
      <c r="W99" s="396"/>
      <c r="X99" s="396"/>
      <c r="Y99" s="396"/>
      <c r="Z99" s="396"/>
      <c r="AA99" s="65"/>
      <c r="AB99" s="65"/>
      <c r="AC99" s="82"/>
    </row>
    <row r="100" spans="1:68" ht="14.25" customHeight="1" x14ac:dyDescent="0.25">
      <c r="A100" s="397" t="s">
        <v>82</v>
      </c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397"/>
      <c r="P100" s="397"/>
      <c r="Q100" s="397"/>
      <c r="R100" s="397"/>
      <c r="S100" s="397"/>
      <c r="T100" s="397"/>
      <c r="U100" s="397"/>
      <c r="V100" s="397"/>
      <c r="W100" s="397"/>
      <c r="X100" s="397"/>
      <c r="Y100" s="397"/>
      <c r="Z100" s="397"/>
      <c r="AA100" s="66"/>
      <c r="AB100" s="66"/>
      <c r="AC100" s="83"/>
    </row>
    <row r="101" spans="1:68" ht="27" customHeight="1" x14ac:dyDescent="0.25">
      <c r="A101" s="63" t="s">
        <v>207</v>
      </c>
      <c r="B101" s="63" t="s">
        <v>208</v>
      </c>
      <c r="C101" s="36">
        <v>4301071051</v>
      </c>
      <c r="D101" s="398">
        <v>4607111039262</v>
      </c>
      <c r="E101" s="398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99</v>
      </c>
      <c r="M101" s="38" t="s">
        <v>86</v>
      </c>
      <c r="N101" s="38"/>
      <c r="O101" s="37">
        <v>180</v>
      </c>
      <c r="P101" s="44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400"/>
      <c r="R101" s="400"/>
      <c r="S101" s="400"/>
      <c r="T101" s="401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ref="Y101:Y109" si="12">IFERROR(IF(X101="","",X101),"")</f>
        <v>0</v>
      </c>
      <c r="Z101" s="41">
        <f t="shared" ref="Z101:Z109" si="13">IFERROR(IF(X101="","",X101*0.0155),"")</f>
        <v>0</v>
      </c>
      <c r="AA101" s="68" t="s">
        <v>46</v>
      </c>
      <c r="AB101" s="69" t="s">
        <v>46</v>
      </c>
      <c r="AC101" s="165" t="s">
        <v>161</v>
      </c>
      <c r="AG101" s="81"/>
      <c r="AJ101" s="87" t="s">
        <v>100</v>
      </c>
      <c r="AK101" s="87">
        <v>12</v>
      </c>
      <c r="BB101" s="166" t="s">
        <v>70</v>
      </c>
      <c r="BM101" s="81">
        <f t="shared" ref="BM101:BM109" si="14">IFERROR(X101*I101,"0")</f>
        <v>0</v>
      </c>
      <c r="BN101" s="81">
        <f t="shared" ref="BN101:BN109" si="15">IFERROR(Y101*I101,"0")</f>
        <v>0</v>
      </c>
      <c r="BO101" s="81">
        <f t="shared" ref="BO101:BO109" si="16">IFERROR(X101/J101,"0")</f>
        <v>0</v>
      </c>
      <c r="BP101" s="81">
        <f t="shared" ref="BP101:BP109" si="17">IFERROR(Y101/J101,"0")</f>
        <v>0</v>
      </c>
    </row>
    <row r="102" spans="1:68" ht="27" customHeight="1" x14ac:dyDescent="0.25">
      <c r="A102" s="63" t="s">
        <v>209</v>
      </c>
      <c r="B102" s="63" t="s">
        <v>210</v>
      </c>
      <c r="C102" s="36">
        <v>4301070975</v>
      </c>
      <c r="D102" s="398">
        <v>4607111033970</v>
      </c>
      <c r="E102" s="398"/>
      <c r="F102" s="62">
        <v>0.43</v>
      </c>
      <c r="G102" s="37">
        <v>16</v>
      </c>
      <c r="H102" s="62">
        <v>6.88</v>
      </c>
      <c r="I102" s="62">
        <v>7.1996000000000002</v>
      </c>
      <c r="J102" s="37">
        <v>84</v>
      </c>
      <c r="K102" s="37" t="s">
        <v>87</v>
      </c>
      <c r="L102" s="37" t="s">
        <v>99</v>
      </c>
      <c r="M102" s="38" t="s">
        <v>86</v>
      </c>
      <c r="N102" s="38"/>
      <c r="O102" s="37">
        <v>180</v>
      </c>
      <c r="P102" s="4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400"/>
      <c r="R102" s="400"/>
      <c r="S102" s="400"/>
      <c r="T102" s="401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161</v>
      </c>
      <c r="AG102" s="81"/>
      <c r="AJ102" s="87" t="s">
        <v>100</v>
      </c>
      <c r="AK102" s="87">
        <v>12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4301071038</v>
      </c>
      <c r="D103" s="398">
        <v>4607111039248</v>
      </c>
      <c r="E103" s="398"/>
      <c r="F103" s="62">
        <v>0.7</v>
      </c>
      <c r="G103" s="37">
        <v>10</v>
      </c>
      <c r="H103" s="62">
        <v>7</v>
      </c>
      <c r="I103" s="62">
        <v>7.3</v>
      </c>
      <c r="J103" s="37">
        <v>84</v>
      </c>
      <c r="K103" s="37" t="s">
        <v>87</v>
      </c>
      <c r="L103" s="37" t="s">
        <v>99</v>
      </c>
      <c r="M103" s="38" t="s">
        <v>86</v>
      </c>
      <c r="N103" s="38"/>
      <c r="O103" s="37">
        <v>180</v>
      </c>
      <c r="P103" s="44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400"/>
      <c r="R103" s="400"/>
      <c r="S103" s="400"/>
      <c r="T103" s="401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161</v>
      </c>
      <c r="AG103" s="81"/>
      <c r="AJ103" s="87" t="s">
        <v>100</v>
      </c>
      <c r="AK103" s="87">
        <v>12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213</v>
      </c>
      <c r="B104" s="63" t="s">
        <v>214</v>
      </c>
      <c r="C104" s="36">
        <v>4301070976</v>
      </c>
      <c r="D104" s="398">
        <v>4607111034144</v>
      </c>
      <c r="E104" s="398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103</v>
      </c>
      <c r="M104" s="38" t="s">
        <v>86</v>
      </c>
      <c r="N104" s="38"/>
      <c r="O104" s="37">
        <v>180</v>
      </c>
      <c r="P104" s="4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400"/>
      <c r="R104" s="400"/>
      <c r="S104" s="400"/>
      <c r="T104" s="401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161</v>
      </c>
      <c r="AG104" s="81"/>
      <c r="AJ104" s="87" t="s">
        <v>104</v>
      </c>
      <c r="AK104" s="87">
        <v>84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215</v>
      </c>
      <c r="B105" s="63" t="s">
        <v>216</v>
      </c>
      <c r="C105" s="36">
        <v>4301071049</v>
      </c>
      <c r="D105" s="398">
        <v>4607111039293</v>
      </c>
      <c r="E105" s="398"/>
      <c r="F105" s="62">
        <v>0.4</v>
      </c>
      <c r="G105" s="37">
        <v>16</v>
      </c>
      <c r="H105" s="62">
        <v>6.4</v>
      </c>
      <c r="I105" s="62">
        <v>6.7195999999999998</v>
      </c>
      <c r="J105" s="37">
        <v>84</v>
      </c>
      <c r="K105" s="37" t="s">
        <v>87</v>
      </c>
      <c r="L105" s="37" t="s">
        <v>99</v>
      </c>
      <c r="M105" s="38" t="s">
        <v>86</v>
      </c>
      <c r="N105" s="38"/>
      <c r="O105" s="37">
        <v>180</v>
      </c>
      <c r="P105" s="44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400"/>
      <c r="R105" s="400"/>
      <c r="S105" s="400"/>
      <c r="T105" s="401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217</v>
      </c>
      <c r="AG105" s="81"/>
      <c r="AJ105" s="87" t="s">
        <v>100</v>
      </c>
      <c r="AK105" s="87">
        <v>12</v>
      </c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218</v>
      </c>
      <c r="B106" s="63" t="s">
        <v>219</v>
      </c>
      <c r="C106" s="36">
        <v>4301070973</v>
      </c>
      <c r="D106" s="398">
        <v>4607111033987</v>
      </c>
      <c r="E106" s="398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87</v>
      </c>
      <c r="L106" s="37" t="s">
        <v>99</v>
      </c>
      <c r="M106" s="38" t="s">
        <v>86</v>
      </c>
      <c r="N106" s="38"/>
      <c r="O106" s="37">
        <v>180</v>
      </c>
      <c r="P106" s="44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400"/>
      <c r="R106" s="400"/>
      <c r="S106" s="400"/>
      <c r="T106" s="401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75" t="s">
        <v>220</v>
      </c>
      <c r="AG106" s="81"/>
      <c r="AJ106" s="87" t="s">
        <v>100</v>
      </c>
      <c r="AK106" s="87">
        <v>12</v>
      </c>
      <c r="BB106" s="176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221</v>
      </c>
      <c r="B107" s="63" t="s">
        <v>222</v>
      </c>
      <c r="C107" s="36">
        <v>4301071039</v>
      </c>
      <c r="D107" s="398">
        <v>4607111039279</v>
      </c>
      <c r="E107" s="398"/>
      <c r="F107" s="62">
        <v>0.7</v>
      </c>
      <c r="G107" s="37">
        <v>10</v>
      </c>
      <c r="H107" s="62">
        <v>7</v>
      </c>
      <c r="I107" s="62">
        <v>7.3</v>
      </c>
      <c r="J107" s="37">
        <v>84</v>
      </c>
      <c r="K107" s="37" t="s">
        <v>87</v>
      </c>
      <c r="L107" s="37" t="s">
        <v>99</v>
      </c>
      <c r="M107" s="38" t="s">
        <v>86</v>
      </c>
      <c r="N107" s="38"/>
      <c r="O107" s="37">
        <v>180</v>
      </c>
      <c r="P107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400"/>
      <c r="R107" s="400"/>
      <c r="S107" s="400"/>
      <c r="T107" s="401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77" t="s">
        <v>161</v>
      </c>
      <c r="AG107" s="81"/>
      <c r="AJ107" s="87" t="s">
        <v>100</v>
      </c>
      <c r="AK107" s="87">
        <v>12</v>
      </c>
      <c r="BB107" s="178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223</v>
      </c>
      <c r="B108" s="63" t="s">
        <v>224</v>
      </c>
      <c r="C108" s="36">
        <v>4301070974</v>
      </c>
      <c r="D108" s="398">
        <v>4607111034151</v>
      </c>
      <c r="E108" s="398"/>
      <c r="F108" s="62">
        <v>0.9</v>
      </c>
      <c r="G108" s="37">
        <v>8</v>
      </c>
      <c r="H108" s="62">
        <v>7.2</v>
      </c>
      <c r="I108" s="62">
        <v>7.4859999999999998</v>
      </c>
      <c r="J108" s="37">
        <v>84</v>
      </c>
      <c r="K108" s="37" t="s">
        <v>87</v>
      </c>
      <c r="L108" s="37" t="s">
        <v>103</v>
      </c>
      <c r="M108" s="38" t="s">
        <v>86</v>
      </c>
      <c r="N108" s="38"/>
      <c r="O108" s="37">
        <v>180</v>
      </c>
      <c r="P108" s="4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400"/>
      <c r="R108" s="400"/>
      <c r="S108" s="400"/>
      <c r="T108" s="401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9" t="s">
        <v>220</v>
      </c>
      <c r="AG108" s="81"/>
      <c r="AJ108" s="87" t="s">
        <v>104</v>
      </c>
      <c r="AK108" s="87">
        <v>84</v>
      </c>
      <c r="BB108" s="180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225</v>
      </c>
      <c r="B109" s="63" t="s">
        <v>226</v>
      </c>
      <c r="C109" s="36">
        <v>4301070958</v>
      </c>
      <c r="D109" s="398">
        <v>4607111038098</v>
      </c>
      <c r="E109" s="398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5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400"/>
      <c r="R109" s="400"/>
      <c r="S109" s="400"/>
      <c r="T109" s="401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81" t="s">
        <v>227</v>
      </c>
      <c r="AG109" s="81"/>
      <c r="AJ109" s="87" t="s">
        <v>89</v>
      </c>
      <c r="AK109" s="87">
        <v>1</v>
      </c>
      <c r="BB109" s="182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x14ac:dyDescent="0.2">
      <c r="A110" s="405"/>
      <c r="B110" s="405"/>
      <c r="C110" s="405"/>
      <c r="D110" s="405"/>
      <c r="E110" s="405"/>
      <c r="F110" s="405"/>
      <c r="G110" s="405"/>
      <c r="H110" s="405"/>
      <c r="I110" s="405"/>
      <c r="J110" s="405"/>
      <c r="K110" s="405"/>
      <c r="L110" s="405"/>
      <c r="M110" s="405"/>
      <c r="N110" s="405"/>
      <c r="O110" s="406"/>
      <c r="P110" s="402" t="s">
        <v>40</v>
      </c>
      <c r="Q110" s="403"/>
      <c r="R110" s="403"/>
      <c r="S110" s="403"/>
      <c r="T110" s="403"/>
      <c r="U110" s="403"/>
      <c r="V110" s="404"/>
      <c r="W110" s="42" t="s">
        <v>39</v>
      </c>
      <c r="X110" s="43">
        <f>IFERROR(SUM(X101:X109),"0")</f>
        <v>0</v>
      </c>
      <c r="Y110" s="43">
        <f>IFERROR(SUM(Y101:Y109),"0")</f>
        <v>0</v>
      </c>
      <c r="Z110" s="43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405"/>
      <c r="B111" s="405"/>
      <c r="C111" s="405"/>
      <c r="D111" s="405"/>
      <c r="E111" s="405"/>
      <c r="F111" s="405"/>
      <c r="G111" s="405"/>
      <c r="H111" s="405"/>
      <c r="I111" s="405"/>
      <c r="J111" s="405"/>
      <c r="K111" s="405"/>
      <c r="L111" s="405"/>
      <c r="M111" s="405"/>
      <c r="N111" s="405"/>
      <c r="O111" s="406"/>
      <c r="P111" s="402" t="s">
        <v>40</v>
      </c>
      <c r="Q111" s="403"/>
      <c r="R111" s="403"/>
      <c r="S111" s="403"/>
      <c r="T111" s="403"/>
      <c r="U111" s="403"/>
      <c r="V111" s="404"/>
      <c r="W111" s="42" t="s">
        <v>0</v>
      </c>
      <c r="X111" s="43">
        <f>IFERROR(SUMPRODUCT(X101:X109*H101:H109),"0")</f>
        <v>0</v>
      </c>
      <c r="Y111" s="43">
        <f>IFERROR(SUMPRODUCT(Y101:Y109*H101:H109),"0")</f>
        <v>0</v>
      </c>
      <c r="Z111" s="42"/>
      <c r="AA111" s="67"/>
      <c r="AB111" s="67"/>
      <c r="AC111" s="67"/>
    </row>
    <row r="112" spans="1:68" ht="16.5" customHeight="1" x14ac:dyDescent="0.25">
      <c r="A112" s="396" t="s">
        <v>228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65"/>
      <c r="AB112" s="65"/>
      <c r="AC112" s="82"/>
    </row>
    <row r="113" spans="1:68" ht="14.25" customHeight="1" x14ac:dyDescent="0.25">
      <c r="A113" s="397" t="s">
        <v>166</v>
      </c>
      <c r="B113" s="397"/>
      <c r="C113" s="397"/>
      <c r="D113" s="397"/>
      <c r="E113" s="397"/>
      <c r="F113" s="397"/>
      <c r="G113" s="397"/>
      <c r="H113" s="397"/>
      <c r="I113" s="397"/>
      <c r="J113" s="397"/>
      <c r="K113" s="397"/>
      <c r="L113" s="397"/>
      <c r="M113" s="397"/>
      <c r="N113" s="397"/>
      <c r="O113" s="397"/>
      <c r="P113" s="397"/>
      <c r="Q113" s="397"/>
      <c r="R113" s="397"/>
      <c r="S113" s="397"/>
      <c r="T113" s="397"/>
      <c r="U113" s="397"/>
      <c r="V113" s="397"/>
      <c r="W113" s="397"/>
      <c r="X113" s="397"/>
      <c r="Y113" s="397"/>
      <c r="Z113" s="397"/>
      <c r="AA113" s="66"/>
      <c r="AB113" s="66"/>
      <c r="AC113" s="83"/>
    </row>
    <row r="114" spans="1:68" ht="27" customHeight="1" x14ac:dyDescent="0.25">
      <c r="A114" s="63" t="s">
        <v>229</v>
      </c>
      <c r="B114" s="63" t="s">
        <v>230</v>
      </c>
      <c r="C114" s="36">
        <v>4301135289</v>
      </c>
      <c r="D114" s="398">
        <v>4607111034014</v>
      </c>
      <c r="E114" s="398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96</v>
      </c>
      <c r="L114" s="37" t="s">
        <v>103</v>
      </c>
      <c r="M114" s="38" t="s">
        <v>86</v>
      </c>
      <c r="N114" s="38"/>
      <c r="O114" s="37">
        <v>180</v>
      </c>
      <c r="P114" s="45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400"/>
      <c r="R114" s="400"/>
      <c r="S114" s="400"/>
      <c r="T114" s="40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83" t="s">
        <v>231</v>
      </c>
      <c r="AG114" s="81"/>
      <c r="AJ114" s="87" t="s">
        <v>104</v>
      </c>
      <c r="AK114" s="87">
        <v>70</v>
      </c>
      <c r="BB114" s="184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232</v>
      </c>
      <c r="B115" s="63" t="s">
        <v>233</v>
      </c>
      <c r="C115" s="36">
        <v>4301135299</v>
      </c>
      <c r="D115" s="398">
        <v>4607111033994</v>
      </c>
      <c r="E115" s="398"/>
      <c r="F115" s="62">
        <v>0.25</v>
      </c>
      <c r="G115" s="37">
        <v>12</v>
      </c>
      <c r="H115" s="62">
        <v>3</v>
      </c>
      <c r="I115" s="62">
        <v>3.7035999999999998</v>
      </c>
      <c r="J115" s="37">
        <v>70</v>
      </c>
      <c r="K115" s="37" t="s">
        <v>96</v>
      </c>
      <c r="L115" s="37" t="s">
        <v>103</v>
      </c>
      <c r="M115" s="38" t="s">
        <v>86</v>
      </c>
      <c r="N115" s="38"/>
      <c r="O115" s="37">
        <v>180</v>
      </c>
      <c r="P115" s="45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400"/>
      <c r="R115" s="400"/>
      <c r="S115" s="400"/>
      <c r="T115" s="401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85" t="s">
        <v>188</v>
      </c>
      <c r="AG115" s="81"/>
      <c r="AJ115" s="87" t="s">
        <v>104</v>
      </c>
      <c r="AK115" s="87">
        <v>70</v>
      </c>
      <c r="BB115" s="186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405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05"/>
      <c r="O116" s="406"/>
      <c r="P116" s="402" t="s">
        <v>40</v>
      </c>
      <c r="Q116" s="403"/>
      <c r="R116" s="403"/>
      <c r="S116" s="403"/>
      <c r="T116" s="403"/>
      <c r="U116" s="403"/>
      <c r="V116" s="404"/>
      <c r="W116" s="42" t="s">
        <v>39</v>
      </c>
      <c r="X116" s="43">
        <f>IFERROR(SUM(X114:X115),"0")</f>
        <v>0</v>
      </c>
      <c r="Y116" s="43">
        <f>IFERROR(SUM(Y114:Y115),"0")</f>
        <v>0</v>
      </c>
      <c r="Z116" s="43">
        <f>IFERROR(IF(Z114="",0,Z114),"0")+IFERROR(IF(Z115="",0,Z115),"0")</f>
        <v>0</v>
      </c>
      <c r="AA116" s="67"/>
      <c r="AB116" s="67"/>
      <c r="AC116" s="67"/>
    </row>
    <row r="117" spans="1:68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6"/>
      <c r="P117" s="402" t="s">
        <v>40</v>
      </c>
      <c r="Q117" s="403"/>
      <c r="R117" s="403"/>
      <c r="S117" s="403"/>
      <c r="T117" s="403"/>
      <c r="U117" s="403"/>
      <c r="V117" s="404"/>
      <c r="W117" s="42" t="s">
        <v>0</v>
      </c>
      <c r="X117" s="43">
        <f>IFERROR(SUMPRODUCT(X114:X115*H114:H115),"0")</f>
        <v>0</v>
      </c>
      <c r="Y117" s="43">
        <f>IFERROR(SUMPRODUCT(Y114:Y115*H114:H115),"0")</f>
        <v>0</v>
      </c>
      <c r="Z117" s="42"/>
      <c r="AA117" s="67"/>
      <c r="AB117" s="67"/>
      <c r="AC117" s="67"/>
    </row>
    <row r="118" spans="1:68" ht="16.5" customHeight="1" x14ac:dyDescent="0.25">
      <c r="A118" s="396" t="s">
        <v>234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96"/>
      <c r="AA118" s="65"/>
      <c r="AB118" s="65"/>
      <c r="AC118" s="82"/>
    </row>
    <row r="119" spans="1:68" ht="14.25" customHeight="1" x14ac:dyDescent="0.25">
      <c r="A119" s="397" t="s">
        <v>166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97"/>
      <c r="AA119" s="66"/>
      <c r="AB119" s="66"/>
      <c r="AC119" s="83"/>
    </row>
    <row r="120" spans="1:68" ht="27" customHeight="1" x14ac:dyDescent="0.25">
      <c r="A120" s="63" t="s">
        <v>235</v>
      </c>
      <c r="B120" s="63" t="s">
        <v>236</v>
      </c>
      <c r="C120" s="36">
        <v>4301135311</v>
      </c>
      <c r="D120" s="398">
        <v>4607111039095</v>
      </c>
      <c r="E120" s="398"/>
      <c r="F120" s="62">
        <v>0.25</v>
      </c>
      <c r="G120" s="37">
        <v>12</v>
      </c>
      <c r="H120" s="62">
        <v>3</v>
      </c>
      <c r="I120" s="62">
        <v>3.7480000000000002</v>
      </c>
      <c r="J120" s="37">
        <v>70</v>
      </c>
      <c r="K120" s="37" t="s">
        <v>96</v>
      </c>
      <c r="L120" s="37" t="s">
        <v>88</v>
      </c>
      <c r="M120" s="38" t="s">
        <v>86</v>
      </c>
      <c r="N120" s="38"/>
      <c r="O120" s="37">
        <v>180</v>
      </c>
      <c r="P120" s="45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400"/>
      <c r="R120" s="400"/>
      <c r="S120" s="400"/>
      <c r="T120" s="401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87" t="s">
        <v>237</v>
      </c>
      <c r="AG120" s="81"/>
      <c r="AJ120" s="87" t="s">
        <v>89</v>
      </c>
      <c r="AK120" s="87">
        <v>1</v>
      </c>
      <c r="BB120" s="188" t="s">
        <v>95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238</v>
      </c>
      <c r="B121" s="63" t="s">
        <v>239</v>
      </c>
      <c r="C121" s="36">
        <v>4301135282</v>
      </c>
      <c r="D121" s="398">
        <v>4607111034199</v>
      </c>
      <c r="E121" s="398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96</v>
      </c>
      <c r="L121" s="37" t="s">
        <v>103</v>
      </c>
      <c r="M121" s="38" t="s">
        <v>86</v>
      </c>
      <c r="N121" s="38"/>
      <c r="O121" s="37">
        <v>180</v>
      </c>
      <c r="P121" s="45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400"/>
      <c r="R121" s="400"/>
      <c r="S121" s="400"/>
      <c r="T121" s="401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9" t="s">
        <v>240</v>
      </c>
      <c r="AG121" s="81"/>
      <c r="AJ121" s="87" t="s">
        <v>104</v>
      </c>
      <c r="AK121" s="87">
        <v>70</v>
      </c>
      <c r="BB121" s="190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05"/>
      <c r="B122" s="405"/>
      <c r="C122" s="405"/>
      <c r="D122" s="405"/>
      <c r="E122" s="405"/>
      <c r="F122" s="405"/>
      <c r="G122" s="405"/>
      <c r="H122" s="405"/>
      <c r="I122" s="405"/>
      <c r="J122" s="405"/>
      <c r="K122" s="405"/>
      <c r="L122" s="405"/>
      <c r="M122" s="405"/>
      <c r="N122" s="405"/>
      <c r="O122" s="406"/>
      <c r="P122" s="402" t="s">
        <v>40</v>
      </c>
      <c r="Q122" s="403"/>
      <c r="R122" s="403"/>
      <c r="S122" s="403"/>
      <c r="T122" s="403"/>
      <c r="U122" s="403"/>
      <c r="V122" s="404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405"/>
      <c r="B123" s="405"/>
      <c r="C123" s="405"/>
      <c r="D123" s="405"/>
      <c r="E123" s="405"/>
      <c r="F123" s="405"/>
      <c r="G123" s="405"/>
      <c r="H123" s="405"/>
      <c r="I123" s="405"/>
      <c r="J123" s="405"/>
      <c r="K123" s="405"/>
      <c r="L123" s="405"/>
      <c r="M123" s="405"/>
      <c r="N123" s="405"/>
      <c r="O123" s="406"/>
      <c r="P123" s="402" t="s">
        <v>40</v>
      </c>
      <c r="Q123" s="403"/>
      <c r="R123" s="403"/>
      <c r="S123" s="403"/>
      <c r="T123" s="403"/>
      <c r="U123" s="403"/>
      <c r="V123" s="404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396" t="s">
        <v>241</v>
      </c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6"/>
      <c r="P124" s="396"/>
      <c r="Q124" s="396"/>
      <c r="R124" s="396"/>
      <c r="S124" s="396"/>
      <c r="T124" s="396"/>
      <c r="U124" s="396"/>
      <c r="V124" s="396"/>
      <c r="W124" s="396"/>
      <c r="X124" s="396"/>
      <c r="Y124" s="396"/>
      <c r="Z124" s="396"/>
      <c r="AA124" s="65"/>
      <c r="AB124" s="65"/>
      <c r="AC124" s="82"/>
    </row>
    <row r="125" spans="1:68" ht="14.25" customHeight="1" x14ac:dyDescent="0.25">
      <c r="A125" s="397" t="s">
        <v>166</v>
      </c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397"/>
      <c r="P125" s="397"/>
      <c r="Q125" s="397"/>
      <c r="R125" s="397"/>
      <c r="S125" s="397"/>
      <c r="T125" s="397"/>
      <c r="U125" s="397"/>
      <c r="V125" s="397"/>
      <c r="W125" s="397"/>
      <c r="X125" s="397"/>
      <c r="Y125" s="397"/>
      <c r="Z125" s="397"/>
      <c r="AA125" s="66"/>
      <c r="AB125" s="66"/>
      <c r="AC125" s="83"/>
    </row>
    <row r="126" spans="1:68" ht="27" customHeight="1" x14ac:dyDescent="0.25">
      <c r="A126" s="63" t="s">
        <v>242</v>
      </c>
      <c r="B126" s="63" t="s">
        <v>243</v>
      </c>
      <c r="C126" s="36">
        <v>4301135178</v>
      </c>
      <c r="D126" s="398">
        <v>4607111034816</v>
      </c>
      <c r="E126" s="398"/>
      <c r="F126" s="62">
        <v>0.25</v>
      </c>
      <c r="G126" s="37">
        <v>6</v>
      </c>
      <c r="H126" s="62">
        <v>1.5</v>
      </c>
      <c r="I126" s="62">
        <v>1.9218</v>
      </c>
      <c r="J126" s="37">
        <v>140</v>
      </c>
      <c r="K126" s="37" t="s">
        <v>96</v>
      </c>
      <c r="L126" s="37" t="s">
        <v>88</v>
      </c>
      <c r="M126" s="38" t="s">
        <v>86</v>
      </c>
      <c r="N126" s="38"/>
      <c r="O126" s="37">
        <v>180</v>
      </c>
      <c r="P126" s="457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400"/>
      <c r="R126" s="400"/>
      <c r="S126" s="400"/>
      <c r="T126" s="401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IFERROR(IF(X126="","",X126*0.00941),"")</f>
        <v>0</v>
      </c>
      <c r="AA126" s="68" t="s">
        <v>46</v>
      </c>
      <c r="AB126" s="69" t="s">
        <v>46</v>
      </c>
      <c r="AC126" s="191" t="s">
        <v>240</v>
      </c>
      <c r="AG126" s="81"/>
      <c r="AJ126" s="87" t="s">
        <v>89</v>
      </c>
      <c r="AK126" s="87">
        <v>1</v>
      </c>
      <c r="BB126" s="192" t="s">
        <v>95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244</v>
      </c>
      <c r="B127" s="63" t="s">
        <v>245</v>
      </c>
      <c r="C127" s="36">
        <v>4301135275</v>
      </c>
      <c r="D127" s="398">
        <v>4607111034380</v>
      </c>
      <c r="E127" s="398"/>
      <c r="F127" s="62">
        <v>0.25</v>
      </c>
      <c r="G127" s="37">
        <v>12</v>
      </c>
      <c r="H127" s="62">
        <v>3</v>
      </c>
      <c r="I127" s="62">
        <v>3.28</v>
      </c>
      <c r="J127" s="37">
        <v>70</v>
      </c>
      <c r="K127" s="37" t="s">
        <v>96</v>
      </c>
      <c r="L127" s="37" t="s">
        <v>103</v>
      </c>
      <c r="M127" s="38" t="s">
        <v>86</v>
      </c>
      <c r="N127" s="38"/>
      <c r="O127" s="37">
        <v>180</v>
      </c>
      <c r="P127" s="45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400"/>
      <c r="R127" s="400"/>
      <c r="S127" s="400"/>
      <c r="T127" s="401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93" t="s">
        <v>246</v>
      </c>
      <c r="AG127" s="81"/>
      <c r="AJ127" s="87" t="s">
        <v>104</v>
      </c>
      <c r="AK127" s="87">
        <v>70</v>
      </c>
      <c r="BB127" s="194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247</v>
      </c>
      <c r="B128" s="63" t="s">
        <v>248</v>
      </c>
      <c r="C128" s="36">
        <v>4301135277</v>
      </c>
      <c r="D128" s="398">
        <v>4607111034397</v>
      </c>
      <c r="E128" s="398"/>
      <c r="F128" s="62">
        <v>0.25</v>
      </c>
      <c r="G128" s="37">
        <v>12</v>
      </c>
      <c r="H128" s="62">
        <v>3</v>
      </c>
      <c r="I128" s="62">
        <v>3.28</v>
      </c>
      <c r="J128" s="37">
        <v>70</v>
      </c>
      <c r="K128" s="37" t="s">
        <v>96</v>
      </c>
      <c r="L128" s="37" t="s">
        <v>99</v>
      </c>
      <c r="M128" s="38" t="s">
        <v>86</v>
      </c>
      <c r="N128" s="38"/>
      <c r="O128" s="37">
        <v>180</v>
      </c>
      <c r="P128" s="45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400"/>
      <c r="R128" s="400"/>
      <c r="S128" s="400"/>
      <c r="T128" s="401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95" t="s">
        <v>231</v>
      </c>
      <c r="AG128" s="81"/>
      <c r="AJ128" s="87" t="s">
        <v>100</v>
      </c>
      <c r="AK128" s="87">
        <v>14</v>
      </c>
      <c r="BB128" s="196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05"/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5"/>
      <c r="N129" s="405"/>
      <c r="O129" s="406"/>
      <c r="P129" s="402" t="s">
        <v>40</v>
      </c>
      <c r="Q129" s="403"/>
      <c r="R129" s="403"/>
      <c r="S129" s="403"/>
      <c r="T129" s="403"/>
      <c r="U129" s="403"/>
      <c r="V129" s="404"/>
      <c r="W129" s="42" t="s">
        <v>39</v>
      </c>
      <c r="X129" s="43">
        <f>IFERROR(SUM(X126:X128),"0")</f>
        <v>0</v>
      </c>
      <c r="Y129" s="43">
        <f>IFERROR(SUM(Y126:Y128),"0")</f>
        <v>0</v>
      </c>
      <c r="Z129" s="43">
        <f>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405"/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6"/>
      <c r="P130" s="402" t="s">
        <v>40</v>
      </c>
      <c r="Q130" s="403"/>
      <c r="R130" s="403"/>
      <c r="S130" s="403"/>
      <c r="T130" s="403"/>
      <c r="U130" s="403"/>
      <c r="V130" s="404"/>
      <c r="W130" s="42" t="s">
        <v>0</v>
      </c>
      <c r="X130" s="43">
        <f>IFERROR(SUMPRODUCT(X126:X128*H126:H128),"0")</f>
        <v>0</v>
      </c>
      <c r="Y130" s="43">
        <f>IFERROR(SUMPRODUCT(Y126:Y128*H126:H128),"0")</f>
        <v>0</v>
      </c>
      <c r="Z130" s="42"/>
      <c r="AA130" s="67"/>
      <c r="AB130" s="67"/>
      <c r="AC130" s="67"/>
    </row>
    <row r="131" spans="1:68" ht="16.5" customHeight="1" x14ac:dyDescent="0.25">
      <c r="A131" s="396" t="s">
        <v>249</v>
      </c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  <c r="X131" s="396"/>
      <c r="Y131" s="396"/>
      <c r="Z131" s="396"/>
      <c r="AA131" s="65"/>
      <c r="AB131" s="65"/>
      <c r="AC131" s="82"/>
    </row>
    <row r="132" spans="1:68" ht="14.25" customHeight="1" x14ac:dyDescent="0.25">
      <c r="A132" s="397" t="s">
        <v>166</v>
      </c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  <c r="Y132" s="397"/>
      <c r="Z132" s="397"/>
      <c r="AA132" s="66"/>
      <c r="AB132" s="66"/>
      <c r="AC132" s="83"/>
    </row>
    <row r="133" spans="1:68" ht="27" customHeight="1" x14ac:dyDescent="0.25">
      <c r="A133" s="63" t="s">
        <v>250</v>
      </c>
      <c r="B133" s="63" t="s">
        <v>251</v>
      </c>
      <c r="C133" s="36">
        <v>4301135279</v>
      </c>
      <c r="D133" s="398">
        <v>4607111035806</v>
      </c>
      <c r="E133" s="398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96</v>
      </c>
      <c r="L133" s="37" t="s">
        <v>99</v>
      </c>
      <c r="M133" s="38" t="s">
        <v>86</v>
      </c>
      <c r="N133" s="38"/>
      <c r="O133" s="37">
        <v>180</v>
      </c>
      <c r="P133" s="46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400"/>
      <c r="R133" s="400"/>
      <c r="S133" s="400"/>
      <c r="T133" s="401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97" t="s">
        <v>252</v>
      </c>
      <c r="AG133" s="81"/>
      <c r="AJ133" s="87" t="s">
        <v>100</v>
      </c>
      <c r="AK133" s="87">
        <v>14</v>
      </c>
      <c r="BB133" s="198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05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05"/>
      <c r="O134" s="406"/>
      <c r="P134" s="402" t="s">
        <v>40</v>
      </c>
      <c r="Q134" s="403"/>
      <c r="R134" s="403"/>
      <c r="S134" s="403"/>
      <c r="T134" s="403"/>
      <c r="U134" s="403"/>
      <c r="V134" s="404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05"/>
      <c r="O135" s="406"/>
      <c r="P135" s="402" t="s">
        <v>40</v>
      </c>
      <c r="Q135" s="403"/>
      <c r="R135" s="403"/>
      <c r="S135" s="403"/>
      <c r="T135" s="403"/>
      <c r="U135" s="403"/>
      <c r="V135" s="404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16.5" customHeight="1" x14ac:dyDescent="0.25">
      <c r="A136" s="396" t="s">
        <v>253</v>
      </c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6"/>
      <c r="P136" s="396"/>
      <c r="Q136" s="396"/>
      <c r="R136" s="396"/>
      <c r="S136" s="396"/>
      <c r="T136" s="396"/>
      <c r="U136" s="396"/>
      <c r="V136" s="396"/>
      <c r="W136" s="396"/>
      <c r="X136" s="396"/>
      <c r="Y136" s="396"/>
      <c r="Z136" s="396"/>
      <c r="AA136" s="65"/>
      <c r="AB136" s="65"/>
      <c r="AC136" s="82"/>
    </row>
    <row r="137" spans="1:68" ht="14.25" customHeight="1" x14ac:dyDescent="0.25">
      <c r="A137" s="397" t="s">
        <v>254</v>
      </c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397"/>
      <c r="O137" s="397"/>
      <c r="P137" s="397"/>
      <c r="Q137" s="397"/>
      <c r="R137" s="397"/>
      <c r="S137" s="397"/>
      <c r="T137" s="397"/>
      <c r="U137" s="397"/>
      <c r="V137" s="397"/>
      <c r="W137" s="397"/>
      <c r="X137" s="397"/>
      <c r="Y137" s="397"/>
      <c r="Z137" s="397"/>
      <c r="AA137" s="66"/>
      <c r="AB137" s="66"/>
      <c r="AC137" s="83"/>
    </row>
    <row r="138" spans="1:68" ht="27" customHeight="1" x14ac:dyDescent="0.25">
      <c r="A138" s="63" t="s">
        <v>255</v>
      </c>
      <c r="B138" s="63" t="s">
        <v>256</v>
      </c>
      <c r="C138" s="36">
        <v>4301071054</v>
      </c>
      <c r="D138" s="398">
        <v>4607111035639</v>
      </c>
      <c r="E138" s="398"/>
      <c r="F138" s="62">
        <v>0.2</v>
      </c>
      <c r="G138" s="37">
        <v>8</v>
      </c>
      <c r="H138" s="62">
        <v>1.6</v>
      </c>
      <c r="I138" s="62">
        <v>2.12</v>
      </c>
      <c r="J138" s="37">
        <v>72</v>
      </c>
      <c r="K138" s="37" t="s">
        <v>259</v>
      </c>
      <c r="L138" s="37" t="s">
        <v>88</v>
      </c>
      <c r="M138" s="38" t="s">
        <v>86</v>
      </c>
      <c r="N138" s="38"/>
      <c r="O138" s="37">
        <v>180</v>
      </c>
      <c r="P138" s="461" t="s">
        <v>257</v>
      </c>
      <c r="Q138" s="400"/>
      <c r="R138" s="400"/>
      <c r="S138" s="400"/>
      <c r="T138" s="401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IFERROR(IF(X138="","",X138*0.01157),"")</f>
        <v>0</v>
      </c>
      <c r="AA138" s="68" t="s">
        <v>46</v>
      </c>
      <c r="AB138" s="69" t="s">
        <v>46</v>
      </c>
      <c r="AC138" s="199" t="s">
        <v>258</v>
      </c>
      <c r="AG138" s="81"/>
      <c r="AJ138" s="87" t="s">
        <v>89</v>
      </c>
      <c r="AK138" s="87">
        <v>1</v>
      </c>
      <c r="BB138" s="200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27" customHeight="1" x14ac:dyDescent="0.25">
      <c r="A139" s="63" t="s">
        <v>260</v>
      </c>
      <c r="B139" s="63" t="s">
        <v>261</v>
      </c>
      <c r="C139" s="36">
        <v>4301135540</v>
      </c>
      <c r="D139" s="398">
        <v>4607111035646</v>
      </c>
      <c r="E139" s="398"/>
      <c r="F139" s="62">
        <v>0.2</v>
      </c>
      <c r="G139" s="37">
        <v>8</v>
      </c>
      <c r="H139" s="62">
        <v>1.6</v>
      </c>
      <c r="I139" s="62">
        <v>2.12</v>
      </c>
      <c r="J139" s="37">
        <v>72</v>
      </c>
      <c r="K139" s="37" t="s">
        <v>259</v>
      </c>
      <c r="L139" s="37" t="s">
        <v>88</v>
      </c>
      <c r="M139" s="38" t="s">
        <v>86</v>
      </c>
      <c r="N139" s="38"/>
      <c r="O139" s="37">
        <v>180</v>
      </c>
      <c r="P139" s="46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400"/>
      <c r="R139" s="400"/>
      <c r="S139" s="400"/>
      <c r="T139" s="401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IFERROR(IF(X139="","",X139*0.01157),"")</f>
        <v>0</v>
      </c>
      <c r="AA139" s="68" t="s">
        <v>46</v>
      </c>
      <c r="AB139" s="69" t="s">
        <v>46</v>
      </c>
      <c r="AC139" s="201" t="s">
        <v>258</v>
      </c>
      <c r="AG139" s="81"/>
      <c r="AJ139" s="87" t="s">
        <v>89</v>
      </c>
      <c r="AK139" s="87">
        <v>1</v>
      </c>
      <c r="BB139" s="202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05"/>
      <c r="B140" s="405"/>
      <c r="C140" s="405"/>
      <c r="D140" s="405"/>
      <c r="E140" s="405"/>
      <c r="F140" s="405"/>
      <c r="G140" s="405"/>
      <c r="H140" s="405"/>
      <c r="I140" s="405"/>
      <c r="J140" s="405"/>
      <c r="K140" s="405"/>
      <c r="L140" s="405"/>
      <c r="M140" s="405"/>
      <c r="N140" s="405"/>
      <c r="O140" s="406"/>
      <c r="P140" s="402" t="s">
        <v>40</v>
      </c>
      <c r="Q140" s="403"/>
      <c r="R140" s="403"/>
      <c r="S140" s="403"/>
      <c r="T140" s="403"/>
      <c r="U140" s="403"/>
      <c r="V140" s="404"/>
      <c r="W140" s="42" t="s">
        <v>39</v>
      </c>
      <c r="X140" s="43">
        <f>IFERROR(SUM(X138:X139),"0")</f>
        <v>0</v>
      </c>
      <c r="Y140" s="43">
        <f>IFERROR(SUM(Y138:Y139),"0")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05"/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6"/>
      <c r="P141" s="402" t="s">
        <v>40</v>
      </c>
      <c r="Q141" s="403"/>
      <c r="R141" s="403"/>
      <c r="S141" s="403"/>
      <c r="T141" s="403"/>
      <c r="U141" s="403"/>
      <c r="V141" s="404"/>
      <c r="W141" s="42" t="s">
        <v>0</v>
      </c>
      <c r="X141" s="43">
        <f>IFERROR(SUMPRODUCT(X138:X139*H138:H139),"0")</f>
        <v>0</v>
      </c>
      <c r="Y141" s="43">
        <f>IFERROR(SUMPRODUCT(Y138:Y139*H138:H139),"0")</f>
        <v>0</v>
      </c>
      <c r="Z141" s="42"/>
      <c r="AA141" s="67"/>
      <c r="AB141" s="67"/>
      <c r="AC141" s="67"/>
    </row>
    <row r="142" spans="1:68" ht="16.5" customHeight="1" x14ac:dyDescent="0.25">
      <c r="A142" s="396" t="s">
        <v>262</v>
      </c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396"/>
      <c r="P142" s="396"/>
      <c r="Q142" s="396"/>
      <c r="R142" s="396"/>
      <c r="S142" s="396"/>
      <c r="T142" s="396"/>
      <c r="U142" s="396"/>
      <c r="V142" s="396"/>
      <c r="W142" s="396"/>
      <c r="X142" s="396"/>
      <c r="Y142" s="396"/>
      <c r="Z142" s="396"/>
      <c r="AA142" s="65"/>
      <c r="AB142" s="65"/>
      <c r="AC142" s="82"/>
    </row>
    <row r="143" spans="1:68" ht="14.25" customHeight="1" x14ac:dyDescent="0.25">
      <c r="A143" s="397" t="s">
        <v>166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66"/>
      <c r="AB143" s="66"/>
      <c r="AC143" s="83"/>
    </row>
    <row r="144" spans="1:68" ht="27" customHeight="1" x14ac:dyDescent="0.25">
      <c r="A144" s="63" t="s">
        <v>263</v>
      </c>
      <c r="B144" s="63" t="s">
        <v>264</v>
      </c>
      <c r="C144" s="36">
        <v>4301135281</v>
      </c>
      <c r="D144" s="398">
        <v>4607111036568</v>
      </c>
      <c r="E144" s="398"/>
      <c r="F144" s="62">
        <v>0.28000000000000003</v>
      </c>
      <c r="G144" s="37">
        <v>6</v>
      </c>
      <c r="H144" s="62">
        <v>1.68</v>
      </c>
      <c r="I144" s="62">
        <v>2.1017999999999999</v>
      </c>
      <c r="J144" s="37">
        <v>140</v>
      </c>
      <c r="K144" s="37" t="s">
        <v>96</v>
      </c>
      <c r="L144" s="37" t="s">
        <v>88</v>
      </c>
      <c r="M144" s="38" t="s">
        <v>86</v>
      </c>
      <c r="N144" s="38"/>
      <c r="O144" s="37">
        <v>180</v>
      </c>
      <c r="P144" s="46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400"/>
      <c r="R144" s="400"/>
      <c r="S144" s="400"/>
      <c r="T144" s="401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IFERROR(IF(X144="","",X144*0.00941),"")</f>
        <v>0</v>
      </c>
      <c r="AA144" s="68" t="s">
        <v>46</v>
      </c>
      <c r="AB144" s="69" t="s">
        <v>46</v>
      </c>
      <c r="AC144" s="203" t="s">
        <v>265</v>
      </c>
      <c r="AG144" s="81"/>
      <c r="AJ144" s="87" t="s">
        <v>89</v>
      </c>
      <c r="AK144" s="87">
        <v>1</v>
      </c>
      <c r="BB144" s="204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05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05"/>
      <c r="O145" s="406"/>
      <c r="P145" s="402" t="s">
        <v>40</v>
      </c>
      <c r="Q145" s="403"/>
      <c r="R145" s="403"/>
      <c r="S145" s="403"/>
      <c r="T145" s="403"/>
      <c r="U145" s="403"/>
      <c r="V145" s="404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6"/>
      <c r="P146" s="402" t="s">
        <v>40</v>
      </c>
      <c r="Q146" s="403"/>
      <c r="R146" s="403"/>
      <c r="S146" s="403"/>
      <c r="T146" s="403"/>
      <c r="U146" s="403"/>
      <c r="V146" s="404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27.75" customHeight="1" x14ac:dyDescent="0.2">
      <c r="A147" s="395" t="s">
        <v>266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54"/>
      <c r="AB147" s="54"/>
      <c r="AC147" s="54"/>
    </row>
    <row r="148" spans="1:68" ht="16.5" customHeight="1" x14ac:dyDescent="0.25">
      <c r="A148" s="396" t="s">
        <v>267</v>
      </c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  <c r="AA148" s="65"/>
      <c r="AB148" s="65"/>
      <c r="AC148" s="82"/>
    </row>
    <row r="149" spans="1:68" ht="14.25" customHeight="1" x14ac:dyDescent="0.25">
      <c r="A149" s="397" t="s">
        <v>166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66"/>
      <c r="AB149" s="66"/>
      <c r="AC149" s="83"/>
    </row>
    <row r="150" spans="1:68" ht="27" customHeight="1" x14ac:dyDescent="0.25">
      <c r="A150" s="63" t="s">
        <v>268</v>
      </c>
      <c r="B150" s="63" t="s">
        <v>269</v>
      </c>
      <c r="C150" s="36">
        <v>4301135317</v>
      </c>
      <c r="D150" s="398">
        <v>4607111039057</v>
      </c>
      <c r="E150" s="398"/>
      <c r="F150" s="62">
        <v>1.8</v>
      </c>
      <c r="G150" s="37">
        <v>1</v>
      </c>
      <c r="H150" s="62">
        <v>1.8</v>
      </c>
      <c r="I150" s="62">
        <v>1.9</v>
      </c>
      <c r="J150" s="37">
        <v>234</v>
      </c>
      <c r="K150" s="37" t="s">
        <v>162</v>
      </c>
      <c r="L150" s="37" t="s">
        <v>88</v>
      </c>
      <c r="M150" s="38" t="s">
        <v>86</v>
      </c>
      <c r="N150" s="38"/>
      <c r="O150" s="37">
        <v>180</v>
      </c>
      <c r="P150" s="464" t="s">
        <v>270</v>
      </c>
      <c r="Q150" s="400"/>
      <c r="R150" s="400"/>
      <c r="S150" s="400"/>
      <c r="T150" s="401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IFERROR(IF(X150="","",X150*0.00502),"")</f>
        <v>0</v>
      </c>
      <c r="AA150" s="68" t="s">
        <v>46</v>
      </c>
      <c r="AB150" s="69" t="s">
        <v>46</v>
      </c>
      <c r="AC150" s="205" t="s">
        <v>237</v>
      </c>
      <c r="AG150" s="81"/>
      <c r="AJ150" s="87" t="s">
        <v>89</v>
      </c>
      <c r="AK150" s="87">
        <v>1</v>
      </c>
      <c r="BB150" s="206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405"/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6"/>
      <c r="P151" s="402" t="s">
        <v>40</v>
      </c>
      <c r="Q151" s="403"/>
      <c r="R151" s="403"/>
      <c r="S151" s="403"/>
      <c r="T151" s="403"/>
      <c r="U151" s="403"/>
      <c r="V151" s="404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405"/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6"/>
      <c r="P152" s="402" t="s">
        <v>40</v>
      </c>
      <c r="Q152" s="403"/>
      <c r="R152" s="403"/>
      <c r="S152" s="403"/>
      <c r="T152" s="403"/>
      <c r="U152" s="403"/>
      <c r="V152" s="404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96" t="s">
        <v>271</v>
      </c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396"/>
      <c r="P153" s="396"/>
      <c r="Q153" s="396"/>
      <c r="R153" s="396"/>
      <c r="S153" s="396"/>
      <c r="T153" s="396"/>
      <c r="U153" s="396"/>
      <c r="V153" s="396"/>
      <c r="W153" s="396"/>
      <c r="X153" s="396"/>
      <c r="Y153" s="396"/>
      <c r="Z153" s="396"/>
      <c r="AA153" s="65"/>
      <c r="AB153" s="65"/>
      <c r="AC153" s="82"/>
    </row>
    <row r="154" spans="1:68" ht="14.25" customHeight="1" x14ac:dyDescent="0.25">
      <c r="A154" s="397" t="s">
        <v>82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66"/>
      <c r="AB154" s="66"/>
      <c r="AC154" s="83"/>
    </row>
    <row r="155" spans="1:68" ht="16.5" customHeight="1" x14ac:dyDescent="0.25">
      <c r="A155" s="63" t="s">
        <v>272</v>
      </c>
      <c r="B155" s="63" t="s">
        <v>273</v>
      </c>
      <c r="C155" s="36">
        <v>4301071062</v>
      </c>
      <c r="D155" s="398">
        <v>4607111036384</v>
      </c>
      <c r="E155" s="398"/>
      <c r="F155" s="62">
        <v>5</v>
      </c>
      <c r="G155" s="37">
        <v>1</v>
      </c>
      <c r="H155" s="62">
        <v>5</v>
      </c>
      <c r="I155" s="62">
        <v>5.2106000000000003</v>
      </c>
      <c r="J155" s="37">
        <v>144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65" t="s">
        <v>274</v>
      </c>
      <c r="Q155" s="400"/>
      <c r="R155" s="400"/>
      <c r="S155" s="400"/>
      <c r="T155" s="401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207" t="s">
        <v>275</v>
      </c>
      <c r="AG155" s="81"/>
      <c r="AJ155" s="87" t="s">
        <v>89</v>
      </c>
      <c r="AK155" s="87">
        <v>1</v>
      </c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16.5" customHeight="1" x14ac:dyDescent="0.25">
      <c r="A156" s="63" t="s">
        <v>276</v>
      </c>
      <c r="B156" s="63" t="s">
        <v>277</v>
      </c>
      <c r="C156" s="36">
        <v>4301071056</v>
      </c>
      <c r="D156" s="398">
        <v>4640242180250</v>
      </c>
      <c r="E156" s="398"/>
      <c r="F156" s="62">
        <v>5</v>
      </c>
      <c r="G156" s="37">
        <v>1</v>
      </c>
      <c r="H156" s="62">
        <v>5</v>
      </c>
      <c r="I156" s="62">
        <v>5.2131999999999996</v>
      </c>
      <c r="J156" s="37">
        <v>144</v>
      </c>
      <c r="K156" s="37" t="s">
        <v>87</v>
      </c>
      <c r="L156" s="37" t="s">
        <v>88</v>
      </c>
      <c r="M156" s="38" t="s">
        <v>86</v>
      </c>
      <c r="N156" s="38"/>
      <c r="O156" s="37">
        <v>180</v>
      </c>
      <c r="P156" s="466" t="s">
        <v>278</v>
      </c>
      <c r="Q156" s="400"/>
      <c r="R156" s="400"/>
      <c r="S156" s="400"/>
      <c r="T156" s="40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209" t="s">
        <v>279</v>
      </c>
      <c r="AG156" s="81"/>
      <c r="AJ156" s="87" t="s">
        <v>89</v>
      </c>
      <c r="AK156" s="87">
        <v>1</v>
      </c>
      <c r="BB156" s="210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280</v>
      </c>
      <c r="B157" s="63" t="s">
        <v>281</v>
      </c>
      <c r="C157" s="36">
        <v>4301071050</v>
      </c>
      <c r="D157" s="398">
        <v>4607111036216</v>
      </c>
      <c r="E157" s="398"/>
      <c r="F157" s="62">
        <v>5</v>
      </c>
      <c r="G157" s="37">
        <v>1</v>
      </c>
      <c r="H157" s="62">
        <v>5</v>
      </c>
      <c r="I157" s="62">
        <v>5.2131999999999996</v>
      </c>
      <c r="J157" s="37">
        <v>144</v>
      </c>
      <c r="K157" s="37" t="s">
        <v>87</v>
      </c>
      <c r="L157" s="37" t="s">
        <v>88</v>
      </c>
      <c r="M157" s="38" t="s">
        <v>86</v>
      </c>
      <c r="N157" s="38"/>
      <c r="O157" s="37">
        <v>180</v>
      </c>
      <c r="P157" s="467" t="s">
        <v>282</v>
      </c>
      <c r="Q157" s="400"/>
      <c r="R157" s="400"/>
      <c r="S157" s="400"/>
      <c r="T157" s="401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211" t="s">
        <v>283</v>
      </c>
      <c r="AG157" s="81"/>
      <c r="AJ157" s="87" t="s">
        <v>89</v>
      </c>
      <c r="AK157" s="87">
        <v>1</v>
      </c>
      <c r="BB157" s="212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ht="27" customHeight="1" x14ac:dyDescent="0.25">
      <c r="A158" s="63" t="s">
        <v>284</v>
      </c>
      <c r="B158" s="63" t="s">
        <v>285</v>
      </c>
      <c r="C158" s="36">
        <v>4301071061</v>
      </c>
      <c r="D158" s="398">
        <v>4607111036278</v>
      </c>
      <c r="E158" s="398"/>
      <c r="F158" s="62">
        <v>5</v>
      </c>
      <c r="G158" s="37">
        <v>1</v>
      </c>
      <c r="H158" s="62">
        <v>5</v>
      </c>
      <c r="I158" s="62">
        <v>5.2405999999999997</v>
      </c>
      <c r="J158" s="37">
        <v>84</v>
      </c>
      <c r="K158" s="37" t="s">
        <v>87</v>
      </c>
      <c r="L158" s="37" t="s">
        <v>88</v>
      </c>
      <c r="M158" s="38" t="s">
        <v>86</v>
      </c>
      <c r="N158" s="38"/>
      <c r="O158" s="37">
        <v>180</v>
      </c>
      <c r="P158" s="468" t="s">
        <v>286</v>
      </c>
      <c r="Q158" s="400"/>
      <c r="R158" s="400"/>
      <c r="S158" s="400"/>
      <c r="T158" s="401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IFERROR(IF(X158="","",X158*0.0155),"")</f>
        <v>0</v>
      </c>
      <c r="AA158" s="68" t="s">
        <v>46</v>
      </c>
      <c r="AB158" s="69" t="s">
        <v>46</v>
      </c>
      <c r="AC158" s="213" t="s">
        <v>287</v>
      </c>
      <c r="AG158" s="81"/>
      <c r="AJ158" s="87" t="s">
        <v>89</v>
      </c>
      <c r="AK158" s="87">
        <v>1</v>
      </c>
      <c r="BB158" s="214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6"/>
      <c r="P159" s="402" t="s">
        <v>40</v>
      </c>
      <c r="Q159" s="403"/>
      <c r="R159" s="403"/>
      <c r="S159" s="403"/>
      <c r="T159" s="403"/>
      <c r="U159" s="403"/>
      <c r="V159" s="404"/>
      <c r="W159" s="42" t="s">
        <v>39</v>
      </c>
      <c r="X159" s="43">
        <f>IFERROR(SUM(X155:X158),"0")</f>
        <v>0</v>
      </c>
      <c r="Y159" s="43">
        <f>IFERROR(SUM(Y155:Y158),"0")</f>
        <v>0</v>
      </c>
      <c r="Z159" s="43">
        <f>IFERROR(IF(Z155="",0,Z155),"0")+IFERROR(IF(Z156="",0,Z156),"0")+IFERROR(IF(Z157="",0,Z157),"0")+IFERROR(IF(Z158="",0,Z158),"0")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405"/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6"/>
      <c r="P160" s="402" t="s">
        <v>40</v>
      </c>
      <c r="Q160" s="403"/>
      <c r="R160" s="403"/>
      <c r="S160" s="403"/>
      <c r="T160" s="403"/>
      <c r="U160" s="403"/>
      <c r="V160" s="404"/>
      <c r="W160" s="42" t="s">
        <v>0</v>
      </c>
      <c r="X160" s="43">
        <f>IFERROR(SUMPRODUCT(X155:X158*H155:H158),"0")</f>
        <v>0</v>
      </c>
      <c r="Y160" s="43">
        <f>IFERROR(SUMPRODUCT(Y155:Y158*H155:H158),"0")</f>
        <v>0</v>
      </c>
      <c r="Z160" s="42"/>
      <c r="AA160" s="67"/>
      <c r="AB160" s="67"/>
      <c r="AC160" s="67"/>
    </row>
    <row r="161" spans="1:68" ht="14.25" customHeight="1" x14ac:dyDescent="0.25">
      <c r="A161" s="397" t="s">
        <v>288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97"/>
      <c r="AA161" s="66"/>
      <c r="AB161" s="66"/>
      <c r="AC161" s="83"/>
    </row>
    <row r="162" spans="1:68" ht="27" customHeight="1" x14ac:dyDescent="0.25">
      <c r="A162" s="63" t="s">
        <v>289</v>
      </c>
      <c r="B162" s="63" t="s">
        <v>290</v>
      </c>
      <c r="C162" s="36">
        <v>4301080153</v>
      </c>
      <c r="D162" s="398">
        <v>4607111036827</v>
      </c>
      <c r="E162" s="398"/>
      <c r="F162" s="62">
        <v>1</v>
      </c>
      <c r="G162" s="37">
        <v>5</v>
      </c>
      <c r="H162" s="62">
        <v>5</v>
      </c>
      <c r="I162" s="62">
        <v>5.2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90</v>
      </c>
      <c r="P162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400"/>
      <c r="R162" s="400"/>
      <c r="S162" s="400"/>
      <c r="T162" s="40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15" t="s">
        <v>291</v>
      </c>
      <c r="AG162" s="81"/>
      <c r="AJ162" s="87" t="s">
        <v>89</v>
      </c>
      <c r="AK162" s="87">
        <v>1</v>
      </c>
      <c r="BB162" s="21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292</v>
      </c>
      <c r="B163" s="63" t="s">
        <v>293</v>
      </c>
      <c r="C163" s="36">
        <v>4301080154</v>
      </c>
      <c r="D163" s="398">
        <v>4607111036834</v>
      </c>
      <c r="E163" s="398"/>
      <c r="F163" s="62">
        <v>1</v>
      </c>
      <c r="G163" s="37">
        <v>5</v>
      </c>
      <c r="H163" s="62">
        <v>5</v>
      </c>
      <c r="I163" s="62">
        <v>5.2530000000000001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90</v>
      </c>
      <c r="P163" s="4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400"/>
      <c r="R163" s="400"/>
      <c r="S163" s="400"/>
      <c r="T163" s="40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217" t="s">
        <v>291</v>
      </c>
      <c r="AG163" s="81"/>
      <c r="AJ163" s="87" t="s">
        <v>89</v>
      </c>
      <c r="AK163" s="87">
        <v>1</v>
      </c>
      <c r="BB163" s="21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05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6"/>
      <c r="P164" s="402" t="s">
        <v>40</v>
      </c>
      <c r="Q164" s="403"/>
      <c r="R164" s="403"/>
      <c r="S164" s="403"/>
      <c r="T164" s="403"/>
      <c r="U164" s="403"/>
      <c r="V164" s="40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6"/>
      <c r="P165" s="402" t="s">
        <v>40</v>
      </c>
      <c r="Q165" s="403"/>
      <c r="R165" s="403"/>
      <c r="S165" s="403"/>
      <c r="T165" s="403"/>
      <c r="U165" s="403"/>
      <c r="V165" s="40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95" t="s">
        <v>294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54"/>
      <c r="AB166" s="54"/>
      <c r="AC166" s="54"/>
    </row>
    <row r="167" spans="1:68" ht="16.5" customHeight="1" x14ac:dyDescent="0.25">
      <c r="A167" s="396" t="s">
        <v>295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65"/>
      <c r="AB167" s="65"/>
      <c r="AC167" s="82"/>
    </row>
    <row r="168" spans="1:68" ht="14.25" customHeight="1" x14ac:dyDescent="0.25">
      <c r="A168" s="397" t="s">
        <v>91</v>
      </c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7"/>
      <c r="P168" s="397"/>
      <c r="Q168" s="397"/>
      <c r="R168" s="397"/>
      <c r="S168" s="397"/>
      <c r="T168" s="397"/>
      <c r="U168" s="397"/>
      <c r="V168" s="397"/>
      <c r="W168" s="397"/>
      <c r="X168" s="397"/>
      <c r="Y168" s="397"/>
      <c r="Z168" s="397"/>
      <c r="AA168" s="66"/>
      <c r="AB168" s="66"/>
      <c r="AC168" s="83"/>
    </row>
    <row r="169" spans="1:68" ht="27" customHeight="1" x14ac:dyDescent="0.25">
      <c r="A169" s="63" t="s">
        <v>296</v>
      </c>
      <c r="B169" s="63" t="s">
        <v>297</v>
      </c>
      <c r="C169" s="36">
        <v>4301132097</v>
      </c>
      <c r="D169" s="398">
        <v>4607111035721</v>
      </c>
      <c r="E169" s="39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99</v>
      </c>
      <c r="M169" s="38" t="s">
        <v>86</v>
      </c>
      <c r="N169" s="38"/>
      <c r="O169" s="37">
        <v>365</v>
      </c>
      <c r="P169" s="47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400"/>
      <c r="R169" s="400"/>
      <c r="S169" s="400"/>
      <c r="T169" s="40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9" t="s">
        <v>298</v>
      </c>
      <c r="AG169" s="81"/>
      <c r="AJ169" s="87" t="s">
        <v>100</v>
      </c>
      <c r="AK169" s="87">
        <v>14</v>
      </c>
      <c r="BB169" s="22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299</v>
      </c>
      <c r="B170" s="63" t="s">
        <v>300</v>
      </c>
      <c r="C170" s="36">
        <v>4301132100</v>
      </c>
      <c r="D170" s="398">
        <v>4607111035691</v>
      </c>
      <c r="E170" s="39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99</v>
      </c>
      <c r="M170" s="38" t="s">
        <v>86</v>
      </c>
      <c r="N170" s="38"/>
      <c r="O170" s="37">
        <v>365</v>
      </c>
      <c r="P170" s="47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400"/>
      <c r="R170" s="400"/>
      <c r="S170" s="400"/>
      <c r="T170" s="40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21" t="s">
        <v>301</v>
      </c>
      <c r="AG170" s="81"/>
      <c r="AJ170" s="87" t="s">
        <v>100</v>
      </c>
      <c r="AK170" s="87">
        <v>14</v>
      </c>
      <c r="BB170" s="22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4301132079</v>
      </c>
      <c r="D171" s="398">
        <v>4607111038487</v>
      </c>
      <c r="E171" s="398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99</v>
      </c>
      <c r="M171" s="38" t="s">
        <v>86</v>
      </c>
      <c r="N171" s="38"/>
      <c r="O171" s="37">
        <v>180</v>
      </c>
      <c r="P171" s="47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400"/>
      <c r="R171" s="400"/>
      <c r="S171" s="400"/>
      <c r="T171" s="40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223" t="s">
        <v>304</v>
      </c>
      <c r="AG171" s="81"/>
      <c r="AJ171" s="87" t="s">
        <v>100</v>
      </c>
      <c r="AK171" s="87">
        <v>14</v>
      </c>
      <c r="BB171" s="22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05"/>
      <c r="B172" s="405"/>
      <c r="C172" s="405"/>
      <c r="D172" s="405"/>
      <c r="E172" s="405"/>
      <c r="F172" s="405"/>
      <c r="G172" s="405"/>
      <c r="H172" s="405"/>
      <c r="I172" s="405"/>
      <c r="J172" s="405"/>
      <c r="K172" s="405"/>
      <c r="L172" s="405"/>
      <c r="M172" s="405"/>
      <c r="N172" s="405"/>
      <c r="O172" s="406"/>
      <c r="P172" s="402" t="s">
        <v>40</v>
      </c>
      <c r="Q172" s="403"/>
      <c r="R172" s="403"/>
      <c r="S172" s="403"/>
      <c r="T172" s="403"/>
      <c r="U172" s="403"/>
      <c r="V172" s="40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05"/>
      <c r="B173" s="405"/>
      <c r="C173" s="405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6"/>
      <c r="P173" s="402" t="s">
        <v>40</v>
      </c>
      <c r="Q173" s="403"/>
      <c r="R173" s="403"/>
      <c r="S173" s="403"/>
      <c r="T173" s="403"/>
      <c r="U173" s="403"/>
      <c r="V173" s="40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97" t="s">
        <v>305</v>
      </c>
      <c r="B174" s="397"/>
      <c r="C174" s="397"/>
      <c r="D174" s="397"/>
      <c r="E174" s="397"/>
      <c r="F174" s="397"/>
      <c r="G174" s="397"/>
      <c r="H174" s="397"/>
      <c r="I174" s="397"/>
      <c r="J174" s="397"/>
      <c r="K174" s="397"/>
      <c r="L174" s="397"/>
      <c r="M174" s="397"/>
      <c r="N174" s="397"/>
      <c r="O174" s="397"/>
      <c r="P174" s="397"/>
      <c r="Q174" s="397"/>
      <c r="R174" s="397"/>
      <c r="S174" s="397"/>
      <c r="T174" s="397"/>
      <c r="U174" s="397"/>
      <c r="V174" s="397"/>
      <c r="W174" s="397"/>
      <c r="X174" s="397"/>
      <c r="Y174" s="397"/>
      <c r="Z174" s="397"/>
      <c r="AA174" s="66"/>
      <c r="AB174" s="66"/>
      <c r="AC174" s="83"/>
    </row>
    <row r="175" spans="1:68" ht="27" customHeight="1" x14ac:dyDescent="0.25">
      <c r="A175" s="63" t="s">
        <v>306</v>
      </c>
      <c r="B175" s="63" t="s">
        <v>307</v>
      </c>
      <c r="C175" s="36">
        <v>4301051855</v>
      </c>
      <c r="D175" s="398">
        <v>4680115885875</v>
      </c>
      <c r="E175" s="398"/>
      <c r="F175" s="62">
        <v>1</v>
      </c>
      <c r="G175" s="37">
        <v>9</v>
      </c>
      <c r="H175" s="62">
        <v>9</v>
      </c>
      <c r="I175" s="62">
        <v>9.48</v>
      </c>
      <c r="J175" s="37">
        <v>56</v>
      </c>
      <c r="K175" s="37" t="s">
        <v>312</v>
      </c>
      <c r="L175" s="37" t="s">
        <v>88</v>
      </c>
      <c r="M175" s="38" t="s">
        <v>311</v>
      </c>
      <c r="N175" s="38"/>
      <c r="O175" s="37">
        <v>365</v>
      </c>
      <c r="P175" s="474" t="s">
        <v>308</v>
      </c>
      <c r="Q175" s="400"/>
      <c r="R175" s="400"/>
      <c r="S175" s="400"/>
      <c r="T175" s="40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IFERROR(IF(X175="","",X175*0.02175),"")</f>
        <v>0</v>
      </c>
      <c r="AA175" s="68" t="s">
        <v>46</v>
      </c>
      <c r="AB175" s="69" t="s">
        <v>46</v>
      </c>
      <c r="AC175" s="225" t="s">
        <v>309</v>
      </c>
      <c r="AG175" s="81"/>
      <c r="AJ175" s="87" t="s">
        <v>89</v>
      </c>
      <c r="AK175" s="87">
        <v>1</v>
      </c>
      <c r="BB175" s="226" t="s">
        <v>310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05"/>
      <c r="B176" s="405"/>
      <c r="C176" s="405"/>
      <c r="D176" s="405"/>
      <c r="E176" s="405"/>
      <c r="F176" s="405"/>
      <c r="G176" s="405"/>
      <c r="H176" s="405"/>
      <c r="I176" s="405"/>
      <c r="J176" s="405"/>
      <c r="K176" s="405"/>
      <c r="L176" s="405"/>
      <c r="M176" s="405"/>
      <c r="N176" s="405"/>
      <c r="O176" s="406"/>
      <c r="P176" s="402" t="s">
        <v>40</v>
      </c>
      <c r="Q176" s="403"/>
      <c r="R176" s="403"/>
      <c r="S176" s="403"/>
      <c r="T176" s="403"/>
      <c r="U176" s="403"/>
      <c r="V176" s="40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405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5"/>
      <c r="N177" s="405"/>
      <c r="O177" s="406"/>
      <c r="P177" s="402" t="s">
        <v>40</v>
      </c>
      <c r="Q177" s="403"/>
      <c r="R177" s="403"/>
      <c r="S177" s="403"/>
      <c r="T177" s="403"/>
      <c r="U177" s="403"/>
      <c r="V177" s="40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16.5" customHeight="1" x14ac:dyDescent="0.25">
      <c r="A178" s="396" t="s">
        <v>313</v>
      </c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  <c r="X178" s="396"/>
      <c r="Y178" s="396"/>
      <c r="Z178" s="396"/>
      <c r="AA178" s="65"/>
      <c r="AB178" s="65"/>
      <c r="AC178" s="82"/>
    </row>
    <row r="179" spans="1:68" ht="14.25" customHeight="1" x14ac:dyDescent="0.25">
      <c r="A179" s="397" t="s">
        <v>305</v>
      </c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66"/>
      <c r="AB179" s="66"/>
      <c r="AC179" s="83"/>
    </row>
    <row r="180" spans="1:68" ht="27" customHeight="1" x14ac:dyDescent="0.25">
      <c r="A180" s="63" t="s">
        <v>314</v>
      </c>
      <c r="B180" s="63" t="s">
        <v>315</v>
      </c>
      <c r="C180" s="36">
        <v>4301051319</v>
      </c>
      <c r="D180" s="398">
        <v>4680115881204</v>
      </c>
      <c r="E180" s="398"/>
      <c r="F180" s="62">
        <v>0.33</v>
      </c>
      <c r="G180" s="37">
        <v>6</v>
      </c>
      <c r="H180" s="62">
        <v>1.98</v>
      </c>
      <c r="I180" s="62">
        <v>2.246</v>
      </c>
      <c r="J180" s="37">
        <v>156</v>
      </c>
      <c r="K180" s="37" t="s">
        <v>87</v>
      </c>
      <c r="L180" s="37" t="s">
        <v>88</v>
      </c>
      <c r="M180" s="38" t="s">
        <v>311</v>
      </c>
      <c r="N180" s="38"/>
      <c r="O180" s="37">
        <v>365</v>
      </c>
      <c r="P180" s="4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400"/>
      <c r="R180" s="400"/>
      <c r="S180" s="400"/>
      <c r="T180" s="401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IFERROR(IF(X180="","",X180*0.00753),"")</f>
        <v>0</v>
      </c>
      <c r="AA180" s="68" t="s">
        <v>46</v>
      </c>
      <c r="AB180" s="69" t="s">
        <v>46</v>
      </c>
      <c r="AC180" s="227" t="s">
        <v>316</v>
      </c>
      <c r="AG180" s="81"/>
      <c r="AJ180" s="87" t="s">
        <v>89</v>
      </c>
      <c r="AK180" s="87">
        <v>1</v>
      </c>
      <c r="BB180" s="228" t="s">
        <v>310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05"/>
      <c r="O181" s="406"/>
      <c r="P181" s="402" t="s">
        <v>40</v>
      </c>
      <c r="Q181" s="403"/>
      <c r="R181" s="403"/>
      <c r="S181" s="403"/>
      <c r="T181" s="403"/>
      <c r="U181" s="403"/>
      <c r="V181" s="404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405"/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6"/>
      <c r="P182" s="402" t="s">
        <v>40</v>
      </c>
      <c r="Q182" s="403"/>
      <c r="R182" s="403"/>
      <c r="S182" s="403"/>
      <c r="T182" s="403"/>
      <c r="U182" s="403"/>
      <c r="V182" s="404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27.75" customHeight="1" x14ac:dyDescent="0.2">
      <c r="A183" s="395" t="s">
        <v>317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95"/>
      <c r="AA183" s="54"/>
      <c r="AB183" s="54"/>
      <c r="AC183" s="54"/>
    </row>
    <row r="184" spans="1:68" ht="16.5" customHeight="1" x14ac:dyDescent="0.25">
      <c r="A184" s="396" t="s">
        <v>318</v>
      </c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  <c r="X184" s="396"/>
      <c r="Y184" s="396"/>
      <c r="Z184" s="396"/>
      <c r="AA184" s="65"/>
      <c r="AB184" s="65"/>
      <c r="AC184" s="82"/>
    </row>
    <row r="185" spans="1:68" ht="14.25" customHeight="1" x14ac:dyDescent="0.25">
      <c r="A185" s="397" t="s">
        <v>82</v>
      </c>
      <c r="B185" s="397"/>
      <c r="C185" s="397"/>
      <c r="D185" s="397"/>
      <c r="E185" s="397"/>
      <c r="F185" s="397"/>
      <c r="G185" s="397"/>
      <c r="H185" s="397"/>
      <c r="I185" s="397"/>
      <c r="J185" s="397"/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  <c r="X185" s="397"/>
      <c r="Y185" s="397"/>
      <c r="Z185" s="397"/>
      <c r="AA185" s="66"/>
      <c r="AB185" s="66"/>
      <c r="AC185" s="83"/>
    </row>
    <row r="186" spans="1:68" ht="16.5" customHeight="1" x14ac:dyDescent="0.25">
      <c r="A186" s="63" t="s">
        <v>319</v>
      </c>
      <c r="B186" s="63" t="s">
        <v>320</v>
      </c>
      <c r="C186" s="36">
        <v>4301070948</v>
      </c>
      <c r="D186" s="398">
        <v>4607111037022</v>
      </c>
      <c r="E186" s="398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 t="s">
        <v>99</v>
      </c>
      <c r="M186" s="38" t="s">
        <v>86</v>
      </c>
      <c r="N186" s="38"/>
      <c r="O186" s="37">
        <v>180</v>
      </c>
      <c r="P186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400"/>
      <c r="R186" s="400"/>
      <c r="S186" s="400"/>
      <c r="T186" s="40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321</v>
      </c>
      <c r="AG186" s="81"/>
      <c r="AJ186" s="87" t="s">
        <v>100</v>
      </c>
      <c r="AK186" s="87">
        <v>12</v>
      </c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322</v>
      </c>
      <c r="B187" s="63" t="s">
        <v>323</v>
      </c>
      <c r="C187" s="36">
        <v>4301070990</v>
      </c>
      <c r="D187" s="398">
        <v>4607111038494</v>
      </c>
      <c r="E187" s="398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87</v>
      </c>
      <c r="L187" s="37" t="s">
        <v>88</v>
      </c>
      <c r="M187" s="38" t="s">
        <v>86</v>
      </c>
      <c r="N187" s="38"/>
      <c r="O187" s="37">
        <v>180</v>
      </c>
      <c r="P187" s="47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400"/>
      <c r="R187" s="400"/>
      <c r="S187" s="400"/>
      <c r="T187" s="40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31" t="s">
        <v>324</v>
      </c>
      <c r="AG187" s="81"/>
      <c r="AJ187" s="87" t="s">
        <v>89</v>
      </c>
      <c r="AK187" s="87">
        <v>1</v>
      </c>
      <c r="BB187" s="232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325</v>
      </c>
      <c r="B188" s="63" t="s">
        <v>326</v>
      </c>
      <c r="C188" s="36">
        <v>4301070966</v>
      </c>
      <c r="D188" s="398">
        <v>4607111038135</v>
      </c>
      <c r="E188" s="398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88</v>
      </c>
      <c r="M188" s="38" t="s">
        <v>86</v>
      </c>
      <c r="N188" s="38"/>
      <c r="O188" s="37">
        <v>180</v>
      </c>
      <c r="P188" s="4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400"/>
      <c r="R188" s="400"/>
      <c r="S188" s="400"/>
      <c r="T188" s="40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33" t="s">
        <v>327</v>
      </c>
      <c r="AG188" s="81"/>
      <c r="AJ188" s="87" t="s">
        <v>89</v>
      </c>
      <c r="AK188" s="87">
        <v>1</v>
      </c>
      <c r="BB188" s="234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05"/>
      <c r="B189" s="405"/>
      <c r="C189" s="405"/>
      <c r="D189" s="405"/>
      <c r="E189" s="405"/>
      <c r="F189" s="405"/>
      <c r="G189" s="405"/>
      <c r="H189" s="405"/>
      <c r="I189" s="405"/>
      <c r="J189" s="405"/>
      <c r="K189" s="405"/>
      <c r="L189" s="405"/>
      <c r="M189" s="405"/>
      <c r="N189" s="405"/>
      <c r="O189" s="406"/>
      <c r="P189" s="402" t="s">
        <v>40</v>
      </c>
      <c r="Q189" s="403"/>
      <c r="R189" s="403"/>
      <c r="S189" s="403"/>
      <c r="T189" s="403"/>
      <c r="U189" s="403"/>
      <c r="V189" s="404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05"/>
      <c r="B190" s="405"/>
      <c r="C190" s="405"/>
      <c r="D190" s="405"/>
      <c r="E190" s="405"/>
      <c r="F190" s="405"/>
      <c r="G190" s="405"/>
      <c r="H190" s="405"/>
      <c r="I190" s="405"/>
      <c r="J190" s="405"/>
      <c r="K190" s="405"/>
      <c r="L190" s="405"/>
      <c r="M190" s="405"/>
      <c r="N190" s="405"/>
      <c r="O190" s="406"/>
      <c r="P190" s="402" t="s">
        <v>40</v>
      </c>
      <c r="Q190" s="403"/>
      <c r="R190" s="403"/>
      <c r="S190" s="403"/>
      <c r="T190" s="403"/>
      <c r="U190" s="403"/>
      <c r="V190" s="404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6.5" customHeight="1" x14ac:dyDescent="0.25">
      <c r="A191" s="396" t="s">
        <v>328</v>
      </c>
      <c r="B191" s="396"/>
      <c r="C191" s="396"/>
      <c r="D191" s="396"/>
      <c r="E191" s="396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65"/>
      <c r="AB191" s="65"/>
      <c r="AC191" s="82"/>
    </row>
    <row r="192" spans="1:68" ht="14.25" customHeight="1" x14ac:dyDescent="0.25">
      <c r="A192" s="397" t="s">
        <v>82</v>
      </c>
      <c r="B192" s="397"/>
      <c r="C192" s="397"/>
      <c r="D192" s="397"/>
      <c r="E192" s="397"/>
      <c r="F192" s="397"/>
      <c r="G192" s="397"/>
      <c r="H192" s="397"/>
      <c r="I192" s="397"/>
      <c r="J192" s="397"/>
      <c r="K192" s="397"/>
      <c r="L192" s="397"/>
      <c r="M192" s="397"/>
      <c r="N192" s="397"/>
      <c r="O192" s="397"/>
      <c r="P192" s="397"/>
      <c r="Q192" s="397"/>
      <c r="R192" s="397"/>
      <c r="S192" s="397"/>
      <c r="T192" s="397"/>
      <c r="U192" s="397"/>
      <c r="V192" s="397"/>
      <c r="W192" s="397"/>
      <c r="X192" s="397"/>
      <c r="Y192" s="397"/>
      <c r="Z192" s="397"/>
      <c r="AA192" s="66"/>
      <c r="AB192" s="66"/>
      <c r="AC192" s="83"/>
    </row>
    <row r="193" spans="1:68" ht="27" customHeight="1" x14ac:dyDescent="0.25">
      <c r="A193" s="63" t="s">
        <v>329</v>
      </c>
      <c r="B193" s="63" t="s">
        <v>330</v>
      </c>
      <c r="C193" s="36">
        <v>4301070996</v>
      </c>
      <c r="D193" s="398">
        <v>4607111038654</v>
      </c>
      <c r="E193" s="398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87</v>
      </c>
      <c r="L193" s="37" t="s">
        <v>99</v>
      </c>
      <c r="M193" s="38" t="s">
        <v>86</v>
      </c>
      <c r="N193" s="38"/>
      <c r="O193" s="37">
        <v>180</v>
      </c>
      <c r="P193" s="47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400"/>
      <c r="R193" s="400"/>
      <c r="S193" s="400"/>
      <c r="T193" s="401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35" t="s">
        <v>331</v>
      </c>
      <c r="AG193" s="81"/>
      <c r="AJ193" s="87" t="s">
        <v>100</v>
      </c>
      <c r="AK193" s="87">
        <v>12</v>
      </c>
      <c r="BB193" s="236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customHeight="1" x14ac:dyDescent="0.25">
      <c r="A194" s="63" t="s">
        <v>332</v>
      </c>
      <c r="B194" s="63" t="s">
        <v>333</v>
      </c>
      <c r="C194" s="36">
        <v>4301070997</v>
      </c>
      <c r="D194" s="398">
        <v>4607111038586</v>
      </c>
      <c r="E194" s="398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87</v>
      </c>
      <c r="L194" s="37" t="s">
        <v>99</v>
      </c>
      <c r="M194" s="38" t="s">
        <v>86</v>
      </c>
      <c r="N194" s="38"/>
      <c r="O194" s="37">
        <v>180</v>
      </c>
      <c r="P194" s="4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400"/>
      <c r="R194" s="400"/>
      <c r="S194" s="400"/>
      <c r="T194" s="401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331</v>
      </c>
      <c r="AG194" s="81"/>
      <c r="AJ194" s="87" t="s">
        <v>100</v>
      </c>
      <c r="AK194" s="87">
        <v>12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334</v>
      </c>
      <c r="B195" s="63" t="s">
        <v>335</v>
      </c>
      <c r="C195" s="36">
        <v>4301070962</v>
      </c>
      <c r="D195" s="398">
        <v>4607111038609</v>
      </c>
      <c r="E195" s="398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8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400"/>
      <c r="R195" s="400"/>
      <c r="S195" s="400"/>
      <c r="T195" s="401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336</v>
      </c>
      <c r="AG195" s="81"/>
      <c r="AJ195" s="87" t="s">
        <v>89</v>
      </c>
      <c r="AK195" s="87">
        <v>1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337</v>
      </c>
      <c r="B196" s="63" t="s">
        <v>338</v>
      </c>
      <c r="C196" s="36">
        <v>4301070963</v>
      </c>
      <c r="D196" s="398">
        <v>4607111038630</v>
      </c>
      <c r="E196" s="398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8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400"/>
      <c r="R196" s="400"/>
      <c r="S196" s="400"/>
      <c r="T196" s="401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336</v>
      </c>
      <c r="AG196" s="81"/>
      <c r="AJ196" s="87" t="s">
        <v>89</v>
      </c>
      <c r="AK196" s="87">
        <v>1</v>
      </c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339</v>
      </c>
      <c r="B197" s="63" t="s">
        <v>340</v>
      </c>
      <c r="C197" s="36">
        <v>4301070959</v>
      </c>
      <c r="D197" s="398">
        <v>4607111038616</v>
      </c>
      <c r="E197" s="398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400"/>
      <c r="R197" s="400"/>
      <c r="S197" s="400"/>
      <c r="T197" s="40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43" t="s">
        <v>331</v>
      </c>
      <c r="AG197" s="81"/>
      <c r="AJ197" s="87" t="s">
        <v>89</v>
      </c>
      <c r="AK197" s="87">
        <v>1</v>
      </c>
      <c r="BB197" s="244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341</v>
      </c>
      <c r="B198" s="63" t="s">
        <v>342</v>
      </c>
      <c r="C198" s="36">
        <v>4301070960</v>
      </c>
      <c r="D198" s="398">
        <v>4607111038623</v>
      </c>
      <c r="E198" s="398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99</v>
      </c>
      <c r="M198" s="38" t="s">
        <v>86</v>
      </c>
      <c r="N198" s="38"/>
      <c r="O198" s="37">
        <v>180</v>
      </c>
      <c r="P198" s="48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400"/>
      <c r="R198" s="400"/>
      <c r="S198" s="400"/>
      <c r="T198" s="401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45" t="s">
        <v>331</v>
      </c>
      <c r="AG198" s="81"/>
      <c r="AJ198" s="87" t="s">
        <v>100</v>
      </c>
      <c r="AK198" s="87">
        <v>12</v>
      </c>
      <c r="BB198" s="246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05"/>
      <c r="O199" s="406"/>
      <c r="P199" s="402" t="s">
        <v>40</v>
      </c>
      <c r="Q199" s="403"/>
      <c r="R199" s="403"/>
      <c r="S199" s="403"/>
      <c r="T199" s="403"/>
      <c r="U199" s="403"/>
      <c r="V199" s="404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405"/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6"/>
      <c r="P200" s="402" t="s">
        <v>40</v>
      </c>
      <c r="Q200" s="403"/>
      <c r="R200" s="403"/>
      <c r="S200" s="403"/>
      <c r="T200" s="403"/>
      <c r="U200" s="403"/>
      <c r="V200" s="404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</row>
    <row r="201" spans="1:68" ht="16.5" customHeight="1" x14ac:dyDescent="0.25">
      <c r="A201" s="396" t="s">
        <v>343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65"/>
      <c r="AB201" s="65"/>
      <c r="AC201" s="82"/>
    </row>
    <row r="202" spans="1:68" ht="14.25" customHeight="1" x14ac:dyDescent="0.25">
      <c r="A202" s="397" t="s">
        <v>82</v>
      </c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397"/>
      <c r="P202" s="397"/>
      <c r="Q202" s="397"/>
      <c r="R202" s="397"/>
      <c r="S202" s="397"/>
      <c r="T202" s="397"/>
      <c r="U202" s="397"/>
      <c r="V202" s="397"/>
      <c r="W202" s="397"/>
      <c r="X202" s="397"/>
      <c r="Y202" s="397"/>
      <c r="Z202" s="397"/>
      <c r="AA202" s="66"/>
      <c r="AB202" s="66"/>
      <c r="AC202" s="83"/>
    </row>
    <row r="203" spans="1:68" ht="27" customHeight="1" x14ac:dyDescent="0.25">
      <c r="A203" s="63" t="s">
        <v>344</v>
      </c>
      <c r="B203" s="63" t="s">
        <v>345</v>
      </c>
      <c r="C203" s="36">
        <v>4301070915</v>
      </c>
      <c r="D203" s="398">
        <v>4607111035882</v>
      </c>
      <c r="E203" s="398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87</v>
      </c>
      <c r="L203" s="37" t="s">
        <v>99</v>
      </c>
      <c r="M203" s="38" t="s">
        <v>86</v>
      </c>
      <c r="N203" s="38"/>
      <c r="O203" s="37">
        <v>180</v>
      </c>
      <c r="P203" s="4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400"/>
      <c r="R203" s="400"/>
      <c r="S203" s="400"/>
      <c r="T203" s="401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346</v>
      </c>
      <c r="AG203" s="81"/>
      <c r="AJ203" s="87" t="s">
        <v>100</v>
      </c>
      <c r="AK203" s="87">
        <v>12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347</v>
      </c>
      <c r="B204" s="63" t="s">
        <v>348</v>
      </c>
      <c r="C204" s="36">
        <v>4301070921</v>
      </c>
      <c r="D204" s="398">
        <v>4607111035905</v>
      </c>
      <c r="E204" s="398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87</v>
      </c>
      <c r="L204" s="37" t="s">
        <v>99</v>
      </c>
      <c r="M204" s="38" t="s">
        <v>86</v>
      </c>
      <c r="N204" s="38"/>
      <c r="O204" s="37">
        <v>180</v>
      </c>
      <c r="P204" s="4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400"/>
      <c r="R204" s="400"/>
      <c r="S204" s="400"/>
      <c r="T204" s="401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346</v>
      </c>
      <c r="AG204" s="81"/>
      <c r="AJ204" s="87" t="s">
        <v>100</v>
      </c>
      <c r="AK204" s="87">
        <v>12</v>
      </c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349</v>
      </c>
      <c r="B205" s="63" t="s">
        <v>350</v>
      </c>
      <c r="C205" s="36">
        <v>4301070917</v>
      </c>
      <c r="D205" s="398">
        <v>4607111035912</v>
      </c>
      <c r="E205" s="398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 t="s">
        <v>99</v>
      </c>
      <c r="M205" s="38" t="s">
        <v>86</v>
      </c>
      <c r="N205" s="38"/>
      <c r="O205" s="37">
        <v>180</v>
      </c>
      <c r="P205" s="4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400"/>
      <c r="R205" s="400"/>
      <c r="S205" s="400"/>
      <c r="T205" s="40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51" t="s">
        <v>351</v>
      </c>
      <c r="AG205" s="81"/>
      <c r="AJ205" s="87" t="s">
        <v>100</v>
      </c>
      <c r="AK205" s="87">
        <v>12</v>
      </c>
      <c r="BB205" s="25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4301070920</v>
      </c>
      <c r="D206" s="398">
        <v>4607111035929</v>
      </c>
      <c r="E206" s="398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 t="s">
        <v>99</v>
      </c>
      <c r="M206" s="38" t="s">
        <v>86</v>
      </c>
      <c r="N206" s="38"/>
      <c r="O206" s="37">
        <v>180</v>
      </c>
      <c r="P206" s="48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400"/>
      <c r="R206" s="400"/>
      <c r="S206" s="400"/>
      <c r="T206" s="401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53" t="s">
        <v>351</v>
      </c>
      <c r="AG206" s="81"/>
      <c r="AJ206" s="87" t="s">
        <v>100</v>
      </c>
      <c r="AK206" s="87">
        <v>12</v>
      </c>
      <c r="BB206" s="25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05"/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6"/>
      <c r="P207" s="402" t="s">
        <v>40</v>
      </c>
      <c r="Q207" s="403"/>
      <c r="R207" s="403"/>
      <c r="S207" s="403"/>
      <c r="T207" s="403"/>
      <c r="U207" s="403"/>
      <c r="V207" s="404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05"/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6"/>
      <c r="P208" s="402" t="s">
        <v>40</v>
      </c>
      <c r="Q208" s="403"/>
      <c r="R208" s="403"/>
      <c r="S208" s="403"/>
      <c r="T208" s="403"/>
      <c r="U208" s="403"/>
      <c r="V208" s="404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396" t="s">
        <v>354</v>
      </c>
      <c r="B209" s="396"/>
      <c r="C209" s="396"/>
      <c r="D209" s="396"/>
      <c r="E209" s="396"/>
      <c r="F209" s="396"/>
      <c r="G209" s="396"/>
      <c r="H209" s="396"/>
      <c r="I209" s="396"/>
      <c r="J209" s="396"/>
      <c r="K209" s="396"/>
      <c r="L209" s="396"/>
      <c r="M209" s="396"/>
      <c r="N209" s="396"/>
      <c r="O209" s="396"/>
      <c r="P209" s="396"/>
      <c r="Q209" s="396"/>
      <c r="R209" s="396"/>
      <c r="S209" s="396"/>
      <c r="T209" s="396"/>
      <c r="U209" s="396"/>
      <c r="V209" s="396"/>
      <c r="W209" s="396"/>
      <c r="X209" s="396"/>
      <c r="Y209" s="396"/>
      <c r="Z209" s="396"/>
      <c r="AA209" s="65"/>
      <c r="AB209" s="65"/>
      <c r="AC209" s="82"/>
    </row>
    <row r="210" spans="1:68" ht="14.25" customHeight="1" x14ac:dyDescent="0.25">
      <c r="A210" s="397" t="s">
        <v>305</v>
      </c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397"/>
      <c r="O210" s="397"/>
      <c r="P210" s="397"/>
      <c r="Q210" s="397"/>
      <c r="R210" s="397"/>
      <c r="S210" s="397"/>
      <c r="T210" s="397"/>
      <c r="U210" s="397"/>
      <c r="V210" s="397"/>
      <c r="W210" s="397"/>
      <c r="X210" s="397"/>
      <c r="Y210" s="397"/>
      <c r="Z210" s="397"/>
      <c r="AA210" s="66"/>
      <c r="AB210" s="66"/>
      <c r="AC210" s="83"/>
    </row>
    <row r="211" spans="1:68" ht="27" customHeight="1" x14ac:dyDescent="0.25">
      <c r="A211" s="63" t="s">
        <v>355</v>
      </c>
      <c r="B211" s="63" t="s">
        <v>356</v>
      </c>
      <c r="C211" s="36">
        <v>4301051320</v>
      </c>
      <c r="D211" s="398">
        <v>4680115881334</v>
      </c>
      <c r="E211" s="398"/>
      <c r="F211" s="62">
        <v>0.33</v>
      </c>
      <c r="G211" s="37">
        <v>6</v>
      </c>
      <c r="H211" s="62">
        <v>1.98</v>
      </c>
      <c r="I211" s="62">
        <v>2.27</v>
      </c>
      <c r="J211" s="37">
        <v>156</v>
      </c>
      <c r="K211" s="37" t="s">
        <v>87</v>
      </c>
      <c r="L211" s="37" t="s">
        <v>88</v>
      </c>
      <c r="M211" s="38" t="s">
        <v>311</v>
      </c>
      <c r="N211" s="38"/>
      <c r="O211" s="37">
        <v>365</v>
      </c>
      <c r="P211" s="4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400"/>
      <c r="R211" s="400"/>
      <c r="S211" s="400"/>
      <c r="T211" s="40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IFERROR(IF(X211="","",X211*0.00753),"")</f>
        <v>0</v>
      </c>
      <c r="AA211" s="68" t="s">
        <v>46</v>
      </c>
      <c r="AB211" s="69" t="s">
        <v>46</v>
      </c>
      <c r="AC211" s="255" t="s">
        <v>357</v>
      </c>
      <c r="AG211" s="81"/>
      <c r="AJ211" s="87" t="s">
        <v>89</v>
      </c>
      <c r="AK211" s="87">
        <v>1</v>
      </c>
      <c r="BB211" s="256" t="s">
        <v>310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05"/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6"/>
      <c r="P212" s="402" t="s">
        <v>40</v>
      </c>
      <c r="Q212" s="403"/>
      <c r="R212" s="403"/>
      <c r="S212" s="403"/>
      <c r="T212" s="403"/>
      <c r="U212" s="403"/>
      <c r="V212" s="404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x14ac:dyDescent="0.2">
      <c r="A213" s="405"/>
      <c r="B213" s="405"/>
      <c r="C213" s="405"/>
      <c r="D213" s="405"/>
      <c r="E213" s="405"/>
      <c r="F213" s="405"/>
      <c r="G213" s="405"/>
      <c r="H213" s="405"/>
      <c r="I213" s="405"/>
      <c r="J213" s="405"/>
      <c r="K213" s="405"/>
      <c r="L213" s="405"/>
      <c r="M213" s="405"/>
      <c r="N213" s="405"/>
      <c r="O213" s="406"/>
      <c r="P213" s="402" t="s">
        <v>40</v>
      </c>
      <c r="Q213" s="403"/>
      <c r="R213" s="403"/>
      <c r="S213" s="403"/>
      <c r="T213" s="403"/>
      <c r="U213" s="403"/>
      <c r="V213" s="404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customHeight="1" x14ac:dyDescent="0.25">
      <c r="A214" s="396" t="s">
        <v>358</v>
      </c>
      <c r="B214" s="396"/>
      <c r="C214" s="396"/>
      <c r="D214" s="396"/>
      <c r="E214" s="396"/>
      <c r="F214" s="396"/>
      <c r="G214" s="396"/>
      <c r="H214" s="396"/>
      <c r="I214" s="396"/>
      <c r="J214" s="396"/>
      <c r="K214" s="396"/>
      <c r="L214" s="396"/>
      <c r="M214" s="396"/>
      <c r="N214" s="396"/>
      <c r="O214" s="396"/>
      <c r="P214" s="396"/>
      <c r="Q214" s="396"/>
      <c r="R214" s="396"/>
      <c r="S214" s="396"/>
      <c r="T214" s="396"/>
      <c r="U214" s="396"/>
      <c r="V214" s="396"/>
      <c r="W214" s="396"/>
      <c r="X214" s="396"/>
      <c r="Y214" s="396"/>
      <c r="Z214" s="396"/>
      <c r="AA214" s="65"/>
      <c r="AB214" s="65"/>
      <c r="AC214" s="82"/>
    </row>
    <row r="215" spans="1:68" ht="14.25" customHeight="1" x14ac:dyDescent="0.25">
      <c r="A215" s="397" t="s">
        <v>82</v>
      </c>
      <c r="B215" s="397"/>
      <c r="C215" s="397"/>
      <c r="D215" s="397"/>
      <c r="E215" s="397"/>
      <c r="F215" s="397"/>
      <c r="G215" s="397"/>
      <c r="H215" s="397"/>
      <c r="I215" s="397"/>
      <c r="J215" s="397"/>
      <c r="K215" s="397"/>
      <c r="L215" s="397"/>
      <c r="M215" s="397"/>
      <c r="N215" s="397"/>
      <c r="O215" s="397"/>
      <c r="P215" s="397"/>
      <c r="Q215" s="397"/>
      <c r="R215" s="397"/>
      <c r="S215" s="397"/>
      <c r="T215" s="397"/>
      <c r="U215" s="397"/>
      <c r="V215" s="397"/>
      <c r="W215" s="397"/>
      <c r="X215" s="397"/>
      <c r="Y215" s="397"/>
      <c r="Z215" s="397"/>
      <c r="AA215" s="66"/>
      <c r="AB215" s="66"/>
      <c r="AC215" s="83"/>
    </row>
    <row r="216" spans="1:68" ht="16.5" customHeight="1" x14ac:dyDescent="0.25">
      <c r="A216" s="63" t="s">
        <v>359</v>
      </c>
      <c r="B216" s="63" t="s">
        <v>360</v>
      </c>
      <c r="C216" s="36">
        <v>4301071063</v>
      </c>
      <c r="D216" s="398">
        <v>4607111039019</v>
      </c>
      <c r="E216" s="398"/>
      <c r="F216" s="62">
        <v>0.43</v>
      </c>
      <c r="G216" s="37">
        <v>16</v>
      </c>
      <c r="H216" s="62">
        <v>6.88</v>
      </c>
      <c r="I216" s="62">
        <v>7.2060000000000004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90" t="s">
        <v>361</v>
      </c>
      <c r="Q216" s="400"/>
      <c r="R216" s="400"/>
      <c r="S216" s="400"/>
      <c r="T216" s="401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57" t="s">
        <v>362</v>
      </c>
      <c r="AG216" s="81"/>
      <c r="AJ216" s="87" t="s">
        <v>89</v>
      </c>
      <c r="AK216" s="87">
        <v>1</v>
      </c>
      <c r="BB216" s="258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16.5" customHeight="1" x14ac:dyDescent="0.25">
      <c r="A217" s="63" t="s">
        <v>363</v>
      </c>
      <c r="B217" s="63" t="s">
        <v>364</v>
      </c>
      <c r="C217" s="36">
        <v>4301071000</v>
      </c>
      <c r="D217" s="398">
        <v>4607111038708</v>
      </c>
      <c r="E217" s="398"/>
      <c r="F217" s="62">
        <v>0.8</v>
      </c>
      <c r="G217" s="37">
        <v>8</v>
      </c>
      <c r="H217" s="62">
        <v>6.4</v>
      </c>
      <c r="I217" s="62">
        <v>6.67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400"/>
      <c r="R217" s="400"/>
      <c r="S217" s="400"/>
      <c r="T217" s="401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9" t="s">
        <v>362</v>
      </c>
      <c r="AG217" s="81"/>
      <c r="AJ217" s="87" t="s">
        <v>89</v>
      </c>
      <c r="AK217" s="87">
        <v>1</v>
      </c>
      <c r="BB217" s="260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405"/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6"/>
      <c r="P218" s="402" t="s">
        <v>40</v>
      </c>
      <c r="Q218" s="403"/>
      <c r="R218" s="403"/>
      <c r="S218" s="403"/>
      <c r="T218" s="403"/>
      <c r="U218" s="403"/>
      <c r="V218" s="404"/>
      <c r="W218" s="42" t="s">
        <v>39</v>
      </c>
      <c r="X218" s="43">
        <f>IFERROR(SUM(X216:X217),"0")</f>
        <v>0</v>
      </c>
      <c r="Y218" s="43">
        <f>IFERROR(SUM(Y216:Y217),"0")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405"/>
      <c r="B219" s="405"/>
      <c r="C219" s="405"/>
      <c r="D219" s="405"/>
      <c r="E219" s="405"/>
      <c r="F219" s="405"/>
      <c r="G219" s="405"/>
      <c r="H219" s="405"/>
      <c r="I219" s="405"/>
      <c r="J219" s="405"/>
      <c r="K219" s="405"/>
      <c r="L219" s="405"/>
      <c r="M219" s="405"/>
      <c r="N219" s="405"/>
      <c r="O219" s="406"/>
      <c r="P219" s="402" t="s">
        <v>40</v>
      </c>
      <c r="Q219" s="403"/>
      <c r="R219" s="403"/>
      <c r="S219" s="403"/>
      <c r="T219" s="403"/>
      <c r="U219" s="403"/>
      <c r="V219" s="404"/>
      <c r="W219" s="42" t="s">
        <v>0</v>
      </c>
      <c r="X219" s="43">
        <f>IFERROR(SUMPRODUCT(X216:X217*H216:H217),"0")</f>
        <v>0</v>
      </c>
      <c r="Y219" s="43">
        <f>IFERROR(SUMPRODUCT(Y216:Y217*H216:H217),"0")</f>
        <v>0</v>
      </c>
      <c r="Z219" s="42"/>
      <c r="AA219" s="67"/>
      <c r="AB219" s="67"/>
      <c r="AC219" s="67"/>
    </row>
    <row r="220" spans="1:68" ht="27.75" customHeight="1" x14ac:dyDescent="0.2">
      <c r="A220" s="395" t="s">
        <v>365</v>
      </c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5"/>
      <c r="O220" s="395"/>
      <c r="P220" s="395"/>
      <c r="Q220" s="395"/>
      <c r="R220" s="395"/>
      <c r="S220" s="395"/>
      <c r="T220" s="395"/>
      <c r="U220" s="395"/>
      <c r="V220" s="395"/>
      <c r="W220" s="395"/>
      <c r="X220" s="395"/>
      <c r="Y220" s="395"/>
      <c r="Z220" s="395"/>
      <c r="AA220" s="54"/>
      <c r="AB220" s="54"/>
      <c r="AC220" s="54"/>
    </row>
    <row r="221" spans="1:68" ht="16.5" customHeight="1" x14ac:dyDescent="0.25">
      <c r="A221" s="396" t="s">
        <v>366</v>
      </c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6"/>
      <c r="P221" s="396"/>
      <c r="Q221" s="396"/>
      <c r="R221" s="396"/>
      <c r="S221" s="396"/>
      <c r="T221" s="396"/>
      <c r="U221" s="396"/>
      <c r="V221" s="396"/>
      <c r="W221" s="396"/>
      <c r="X221" s="396"/>
      <c r="Y221" s="396"/>
      <c r="Z221" s="396"/>
      <c r="AA221" s="65"/>
      <c r="AB221" s="65"/>
      <c r="AC221" s="82"/>
    </row>
    <row r="222" spans="1:68" ht="14.25" customHeight="1" x14ac:dyDescent="0.25">
      <c r="A222" s="397" t="s">
        <v>82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97"/>
      <c r="AA222" s="66"/>
      <c r="AB222" s="66"/>
      <c r="AC222" s="83"/>
    </row>
    <row r="223" spans="1:68" ht="27" customHeight="1" x14ac:dyDescent="0.25">
      <c r="A223" s="63" t="s">
        <v>367</v>
      </c>
      <c r="B223" s="63" t="s">
        <v>368</v>
      </c>
      <c r="C223" s="36">
        <v>4301071036</v>
      </c>
      <c r="D223" s="398">
        <v>4607111036162</v>
      </c>
      <c r="E223" s="398"/>
      <c r="F223" s="62">
        <v>0.8</v>
      </c>
      <c r="G223" s="37">
        <v>8</v>
      </c>
      <c r="H223" s="62">
        <v>6.4</v>
      </c>
      <c r="I223" s="62">
        <v>6.6811999999999996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90</v>
      </c>
      <c r="P223" s="492" t="s">
        <v>369</v>
      </c>
      <c r="Q223" s="400"/>
      <c r="R223" s="400"/>
      <c r="S223" s="400"/>
      <c r="T223" s="401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61" t="s">
        <v>370</v>
      </c>
      <c r="AG223" s="81"/>
      <c r="AJ223" s="87" t="s">
        <v>89</v>
      </c>
      <c r="AK223" s="87">
        <v>1</v>
      </c>
      <c r="BB223" s="262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405"/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6"/>
      <c r="P224" s="402" t="s">
        <v>40</v>
      </c>
      <c r="Q224" s="403"/>
      <c r="R224" s="403"/>
      <c r="S224" s="403"/>
      <c r="T224" s="403"/>
      <c r="U224" s="403"/>
      <c r="V224" s="404"/>
      <c r="W224" s="42" t="s">
        <v>39</v>
      </c>
      <c r="X224" s="43">
        <f>IFERROR(SUM(X223:X223),"0")</f>
        <v>0</v>
      </c>
      <c r="Y224" s="43">
        <f>IFERROR(SUM(Y223:Y223),"0")</f>
        <v>0</v>
      </c>
      <c r="Z224" s="43">
        <f>IFERROR(IF(Z223="",0,Z223),"0")</f>
        <v>0</v>
      </c>
      <c r="AA224" s="67"/>
      <c r="AB224" s="67"/>
      <c r="AC224" s="67"/>
    </row>
    <row r="225" spans="1:68" x14ac:dyDescent="0.2">
      <c r="A225" s="405"/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6"/>
      <c r="P225" s="402" t="s">
        <v>40</v>
      </c>
      <c r="Q225" s="403"/>
      <c r="R225" s="403"/>
      <c r="S225" s="403"/>
      <c r="T225" s="403"/>
      <c r="U225" s="403"/>
      <c r="V225" s="404"/>
      <c r="W225" s="42" t="s">
        <v>0</v>
      </c>
      <c r="X225" s="43">
        <f>IFERROR(SUMPRODUCT(X223:X223*H223:H223),"0")</f>
        <v>0</v>
      </c>
      <c r="Y225" s="43">
        <f>IFERROR(SUMPRODUCT(Y223:Y223*H223:H223),"0")</f>
        <v>0</v>
      </c>
      <c r="Z225" s="42"/>
      <c r="AA225" s="67"/>
      <c r="AB225" s="67"/>
      <c r="AC225" s="67"/>
    </row>
    <row r="226" spans="1:68" ht="27.75" customHeight="1" x14ac:dyDescent="0.2">
      <c r="A226" s="395" t="s">
        <v>371</v>
      </c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5"/>
      <c r="P226" s="395"/>
      <c r="Q226" s="395"/>
      <c r="R226" s="395"/>
      <c r="S226" s="395"/>
      <c r="T226" s="395"/>
      <c r="U226" s="395"/>
      <c r="V226" s="395"/>
      <c r="W226" s="395"/>
      <c r="X226" s="395"/>
      <c r="Y226" s="395"/>
      <c r="Z226" s="395"/>
      <c r="AA226" s="54"/>
      <c r="AB226" s="54"/>
      <c r="AC226" s="54"/>
    </row>
    <row r="227" spans="1:68" ht="16.5" customHeight="1" x14ac:dyDescent="0.25">
      <c r="A227" s="396" t="s">
        <v>372</v>
      </c>
      <c r="B227" s="396"/>
      <c r="C227" s="396"/>
      <c r="D227" s="396"/>
      <c r="E227" s="396"/>
      <c r="F227" s="396"/>
      <c r="G227" s="396"/>
      <c r="H227" s="396"/>
      <c r="I227" s="396"/>
      <c r="J227" s="396"/>
      <c r="K227" s="396"/>
      <c r="L227" s="396"/>
      <c r="M227" s="396"/>
      <c r="N227" s="396"/>
      <c r="O227" s="396"/>
      <c r="P227" s="396"/>
      <c r="Q227" s="396"/>
      <c r="R227" s="396"/>
      <c r="S227" s="396"/>
      <c r="T227" s="396"/>
      <c r="U227" s="396"/>
      <c r="V227" s="396"/>
      <c r="W227" s="396"/>
      <c r="X227" s="396"/>
      <c r="Y227" s="396"/>
      <c r="Z227" s="396"/>
      <c r="AA227" s="65"/>
      <c r="AB227" s="65"/>
      <c r="AC227" s="82"/>
    </row>
    <row r="228" spans="1:68" ht="14.25" customHeight="1" x14ac:dyDescent="0.25">
      <c r="A228" s="397" t="s">
        <v>82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97"/>
      <c r="AA228" s="66"/>
      <c r="AB228" s="66"/>
      <c r="AC228" s="83"/>
    </row>
    <row r="229" spans="1:68" ht="27" customHeight="1" x14ac:dyDescent="0.25">
      <c r="A229" s="63" t="s">
        <v>373</v>
      </c>
      <c r="B229" s="63" t="s">
        <v>374</v>
      </c>
      <c r="C229" s="36">
        <v>4301071029</v>
      </c>
      <c r="D229" s="398">
        <v>4607111035899</v>
      </c>
      <c r="E229" s="398"/>
      <c r="F229" s="62">
        <v>1</v>
      </c>
      <c r="G229" s="37">
        <v>5</v>
      </c>
      <c r="H229" s="62">
        <v>5</v>
      </c>
      <c r="I229" s="62">
        <v>5.2619999999999996</v>
      </c>
      <c r="J229" s="37">
        <v>84</v>
      </c>
      <c r="K229" s="37" t="s">
        <v>87</v>
      </c>
      <c r="L229" s="37" t="s">
        <v>99</v>
      </c>
      <c r="M229" s="38" t="s">
        <v>86</v>
      </c>
      <c r="N229" s="38"/>
      <c r="O229" s="37">
        <v>180</v>
      </c>
      <c r="P229" s="4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400"/>
      <c r="R229" s="400"/>
      <c r="S229" s="400"/>
      <c r="T229" s="401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63" t="s">
        <v>283</v>
      </c>
      <c r="AG229" s="81"/>
      <c r="AJ229" s="87" t="s">
        <v>100</v>
      </c>
      <c r="AK229" s="87">
        <v>12</v>
      </c>
      <c r="BB229" s="264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375</v>
      </c>
      <c r="B230" s="63" t="s">
        <v>376</v>
      </c>
      <c r="C230" s="36">
        <v>4301070991</v>
      </c>
      <c r="D230" s="398">
        <v>4607111038180</v>
      </c>
      <c r="E230" s="398"/>
      <c r="F230" s="62">
        <v>0.4</v>
      </c>
      <c r="G230" s="37">
        <v>16</v>
      </c>
      <c r="H230" s="62">
        <v>6.4</v>
      </c>
      <c r="I230" s="62">
        <v>6.71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400"/>
      <c r="R230" s="400"/>
      <c r="S230" s="400"/>
      <c r="T230" s="401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5" t="s">
        <v>377</v>
      </c>
      <c r="AG230" s="81"/>
      <c r="AJ230" s="87" t="s">
        <v>89</v>
      </c>
      <c r="AK230" s="87">
        <v>1</v>
      </c>
      <c r="BB230" s="266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05"/>
      <c r="B231" s="405"/>
      <c r="C231" s="405"/>
      <c r="D231" s="405"/>
      <c r="E231" s="405"/>
      <c r="F231" s="405"/>
      <c r="G231" s="405"/>
      <c r="H231" s="405"/>
      <c r="I231" s="405"/>
      <c r="J231" s="405"/>
      <c r="K231" s="405"/>
      <c r="L231" s="405"/>
      <c r="M231" s="405"/>
      <c r="N231" s="405"/>
      <c r="O231" s="406"/>
      <c r="P231" s="402" t="s">
        <v>40</v>
      </c>
      <c r="Q231" s="403"/>
      <c r="R231" s="403"/>
      <c r="S231" s="403"/>
      <c r="T231" s="403"/>
      <c r="U231" s="403"/>
      <c r="V231" s="404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405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05"/>
      <c r="O232" s="406"/>
      <c r="P232" s="402" t="s">
        <v>40</v>
      </c>
      <c r="Q232" s="403"/>
      <c r="R232" s="403"/>
      <c r="S232" s="403"/>
      <c r="T232" s="403"/>
      <c r="U232" s="403"/>
      <c r="V232" s="404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395" t="s">
        <v>378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54"/>
      <c r="AB233" s="54"/>
      <c r="AC233" s="54"/>
    </row>
    <row r="234" spans="1:68" ht="16.5" customHeight="1" x14ac:dyDescent="0.25">
      <c r="A234" s="396" t="s">
        <v>379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96"/>
      <c r="AA234" s="65"/>
      <c r="AB234" s="65"/>
      <c r="AC234" s="82"/>
    </row>
    <row r="235" spans="1:68" ht="14.25" customHeight="1" x14ac:dyDescent="0.25">
      <c r="A235" s="397" t="s">
        <v>166</v>
      </c>
      <c r="B235" s="397"/>
      <c r="C235" s="397"/>
      <c r="D235" s="397"/>
      <c r="E235" s="397"/>
      <c r="F235" s="397"/>
      <c r="G235" s="397"/>
      <c r="H235" s="397"/>
      <c r="I235" s="397"/>
      <c r="J235" s="397"/>
      <c r="K235" s="397"/>
      <c r="L235" s="397"/>
      <c r="M235" s="397"/>
      <c r="N235" s="397"/>
      <c r="O235" s="397"/>
      <c r="P235" s="397"/>
      <c r="Q235" s="397"/>
      <c r="R235" s="397"/>
      <c r="S235" s="397"/>
      <c r="T235" s="397"/>
      <c r="U235" s="397"/>
      <c r="V235" s="397"/>
      <c r="W235" s="397"/>
      <c r="X235" s="397"/>
      <c r="Y235" s="397"/>
      <c r="Z235" s="397"/>
      <c r="AA235" s="66"/>
      <c r="AB235" s="66"/>
      <c r="AC235" s="83"/>
    </row>
    <row r="236" spans="1:68" ht="37.5" customHeight="1" x14ac:dyDescent="0.25">
      <c r="A236" s="63" t="s">
        <v>380</v>
      </c>
      <c r="B236" s="63" t="s">
        <v>381</v>
      </c>
      <c r="C236" s="36">
        <v>4301135400</v>
      </c>
      <c r="D236" s="398">
        <v>4607111039361</v>
      </c>
      <c r="E236" s="398"/>
      <c r="F236" s="62">
        <v>0.25</v>
      </c>
      <c r="G236" s="37">
        <v>12</v>
      </c>
      <c r="H236" s="62">
        <v>3</v>
      </c>
      <c r="I236" s="62">
        <v>3.7035999999999998</v>
      </c>
      <c r="J236" s="37">
        <v>70</v>
      </c>
      <c r="K236" s="37" t="s">
        <v>96</v>
      </c>
      <c r="L236" s="37" t="s">
        <v>88</v>
      </c>
      <c r="M236" s="38" t="s">
        <v>86</v>
      </c>
      <c r="N236" s="38"/>
      <c r="O236" s="37">
        <v>180</v>
      </c>
      <c r="P236" s="495" t="s">
        <v>382</v>
      </c>
      <c r="Q236" s="400"/>
      <c r="R236" s="400"/>
      <c r="S236" s="400"/>
      <c r="T236" s="401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7" t="s">
        <v>383</v>
      </c>
      <c r="AG236" s="81"/>
      <c r="AJ236" s="87" t="s">
        <v>89</v>
      </c>
      <c r="AK236" s="87">
        <v>1</v>
      </c>
      <c r="BB236" s="268" t="s">
        <v>95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05"/>
      <c r="B237" s="405"/>
      <c r="C237" s="405"/>
      <c r="D237" s="405"/>
      <c r="E237" s="405"/>
      <c r="F237" s="405"/>
      <c r="G237" s="405"/>
      <c r="H237" s="405"/>
      <c r="I237" s="405"/>
      <c r="J237" s="405"/>
      <c r="K237" s="405"/>
      <c r="L237" s="405"/>
      <c r="M237" s="405"/>
      <c r="N237" s="405"/>
      <c r="O237" s="406"/>
      <c r="P237" s="402" t="s">
        <v>40</v>
      </c>
      <c r="Q237" s="403"/>
      <c r="R237" s="403"/>
      <c r="S237" s="403"/>
      <c r="T237" s="403"/>
      <c r="U237" s="403"/>
      <c r="V237" s="404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05"/>
      <c r="B238" s="405"/>
      <c r="C238" s="405"/>
      <c r="D238" s="405"/>
      <c r="E238" s="405"/>
      <c r="F238" s="405"/>
      <c r="G238" s="405"/>
      <c r="H238" s="405"/>
      <c r="I238" s="405"/>
      <c r="J238" s="405"/>
      <c r="K238" s="405"/>
      <c r="L238" s="405"/>
      <c r="M238" s="405"/>
      <c r="N238" s="405"/>
      <c r="O238" s="406"/>
      <c r="P238" s="402" t="s">
        <v>40</v>
      </c>
      <c r="Q238" s="403"/>
      <c r="R238" s="403"/>
      <c r="S238" s="403"/>
      <c r="T238" s="403"/>
      <c r="U238" s="403"/>
      <c r="V238" s="404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95" t="s">
        <v>267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95"/>
      <c r="AA239" s="54"/>
      <c r="AB239" s="54"/>
      <c r="AC239" s="54"/>
    </row>
    <row r="240" spans="1:68" ht="16.5" customHeight="1" x14ac:dyDescent="0.25">
      <c r="A240" s="396" t="s">
        <v>267</v>
      </c>
      <c r="B240" s="396"/>
      <c r="C240" s="396"/>
      <c r="D240" s="396"/>
      <c r="E240" s="396"/>
      <c r="F240" s="396"/>
      <c r="G240" s="396"/>
      <c r="H240" s="396"/>
      <c r="I240" s="396"/>
      <c r="J240" s="396"/>
      <c r="K240" s="396"/>
      <c r="L240" s="396"/>
      <c r="M240" s="396"/>
      <c r="N240" s="396"/>
      <c r="O240" s="396"/>
      <c r="P240" s="396"/>
      <c r="Q240" s="396"/>
      <c r="R240" s="396"/>
      <c r="S240" s="396"/>
      <c r="T240" s="396"/>
      <c r="U240" s="396"/>
      <c r="V240" s="396"/>
      <c r="W240" s="396"/>
      <c r="X240" s="396"/>
      <c r="Y240" s="396"/>
      <c r="Z240" s="396"/>
      <c r="AA240" s="65"/>
      <c r="AB240" s="65"/>
      <c r="AC240" s="82"/>
    </row>
    <row r="241" spans="1:68" ht="14.25" customHeight="1" x14ac:dyDescent="0.25">
      <c r="A241" s="397" t="s">
        <v>82</v>
      </c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397"/>
      <c r="P241" s="397"/>
      <c r="Q241" s="397"/>
      <c r="R241" s="397"/>
      <c r="S241" s="397"/>
      <c r="T241" s="397"/>
      <c r="U241" s="397"/>
      <c r="V241" s="397"/>
      <c r="W241" s="397"/>
      <c r="X241" s="397"/>
      <c r="Y241" s="397"/>
      <c r="Z241" s="397"/>
      <c r="AA241" s="66"/>
      <c r="AB241" s="66"/>
      <c r="AC241" s="83"/>
    </row>
    <row r="242" spans="1:68" ht="27" customHeight="1" x14ac:dyDescent="0.25">
      <c r="A242" s="63" t="s">
        <v>384</v>
      </c>
      <c r="B242" s="63" t="s">
        <v>385</v>
      </c>
      <c r="C242" s="36">
        <v>4301071014</v>
      </c>
      <c r="D242" s="398">
        <v>4640242181264</v>
      </c>
      <c r="E242" s="398"/>
      <c r="F242" s="62">
        <v>0.7</v>
      </c>
      <c r="G242" s="37">
        <v>10</v>
      </c>
      <c r="H242" s="62">
        <v>7</v>
      </c>
      <c r="I242" s="62">
        <v>7.28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180</v>
      </c>
      <c r="P242" s="496" t="s">
        <v>386</v>
      </c>
      <c r="Q242" s="400"/>
      <c r="R242" s="400"/>
      <c r="S242" s="400"/>
      <c r="T242" s="401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9" t="s">
        <v>387</v>
      </c>
      <c r="AG242" s="81"/>
      <c r="AJ242" s="87" t="s">
        <v>89</v>
      </c>
      <c r="AK242" s="87">
        <v>1</v>
      </c>
      <c r="BB242" s="270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25">
      <c r="A243" s="63" t="s">
        <v>388</v>
      </c>
      <c r="B243" s="63" t="s">
        <v>389</v>
      </c>
      <c r="C243" s="36">
        <v>4301071021</v>
      </c>
      <c r="D243" s="398">
        <v>4640242181325</v>
      </c>
      <c r="E243" s="398"/>
      <c r="F243" s="62">
        <v>0.7</v>
      </c>
      <c r="G243" s="37">
        <v>10</v>
      </c>
      <c r="H243" s="62">
        <v>7</v>
      </c>
      <c r="I243" s="62">
        <v>7.28</v>
      </c>
      <c r="J243" s="37">
        <v>84</v>
      </c>
      <c r="K243" s="37" t="s">
        <v>87</v>
      </c>
      <c r="L243" s="37" t="s">
        <v>88</v>
      </c>
      <c r="M243" s="38" t="s">
        <v>86</v>
      </c>
      <c r="N243" s="38"/>
      <c r="O243" s="37">
        <v>180</v>
      </c>
      <c r="P243" s="497" t="s">
        <v>390</v>
      </c>
      <c r="Q243" s="400"/>
      <c r="R243" s="400"/>
      <c r="S243" s="400"/>
      <c r="T243" s="401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IFERROR(IF(X243="","",X243*0.0155),"")</f>
        <v>0</v>
      </c>
      <c r="AA243" s="68" t="s">
        <v>46</v>
      </c>
      <c r="AB243" s="69" t="s">
        <v>46</v>
      </c>
      <c r="AC243" s="271" t="s">
        <v>387</v>
      </c>
      <c r="AG243" s="81"/>
      <c r="AJ243" s="87" t="s">
        <v>89</v>
      </c>
      <c r="AK243" s="87">
        <v>1</v>
      </c>
      <c r="BB243" s="272" t="s">
        <v>70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27" customHeight="1" x14ac:dyDescent="0.25">
      <c r="A244" s="63" t="s">
        <v>391</v>
      </c>
      <c r="B244" s="63" t="s">
        <v>392</v>
      </c>
      <c r="C244" s="36">
        <v>4301070993</v>
      </c>
      <c r="D244" s="398">
        <v>4640242180670</v>
      </c>
      <c r="E244" s="398"/>
      <c r="F244" s="62">
        <v>1</v>
      </c>
      <c r="G244" s="37">
        <v>6</v>
      </c>
      <c r="H244" s="62">
        <v>6</v>
      </c>
      <c r="I244" s="62">
        <v>6.23</v>
      </c>
      <c r="J244" s="37">
        <v>84</v>
      </c>
      <c r="K244" s="37" t="s">
        <v>87</v>
      </c>
      <c r="L244" s="37" t="s">
        <v>88</v>
      </c>
      <c r="M244" s="38" t="s">
        <v>86</v>
      </c>
      <c r="N244" s="38"/>
      <c r="O244" s="37">
        <v>180</v>
      </c>
      <c r="P244" s="498" t="s">
        <v>393</v>
      </c>
      <c r="Q244" s="400"/>
      <c r="R244" s="400"/>
      <c r="S244" s="400"/>
      <c r="T244" s="401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73" t="s">
        <v>394</v>
      </c>
      <c r="AG244" s="81"/>
      <c r="AJ244" s="87" t="s">
        <v>89</v>
      </c>
      <c r="AK244" s="87">
        <v>1</v>
      </c>
      <c r="BB244" s="274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405"/>
      <c r="B245" s="405"/>
      <c r="C245" s="405"/>
      <c r="D245" s="405"/>
      <c r="E245" s="405"/>
      <c r="F245" s="405"/>
      <c r="G245" s="405"/>
      <c r="H245" s="405"/>
      <c r="I245" s="405"/>
      <c r="J245" s="405"/>
      <c r="K245" s="405"/>
      <c r="L245" s="405"/>
      <c r="M245" s="405"/>
      <c r="N245" s="405"/>
      <c r="O245" s="406"/>
      <c r="P245" s="402" t="s">
        <v>40</v>
      </c>
      <c r="Q245" s="403"/>
      <c r="R245" s="403"/>
      <c r="S245" s="403"/>
      <c r="T245" s="403"/>
      <c r="U245" s="403"/>
      <c r="V245" s="404"/>
      <c r="W245" s="42" t="s">
        <v>39</v>
      </c>
      <c r="X245" s="43">
        <f>IFERROR(SUM(X242:X244),"0")</f>
        <v>0</v>
      </c>
      <c r="Y245" s="43">
        <f>IFERROR(SUM(Y242:Y244),"0")</f>
        <v>0</v>
      </c>
      <c r="Z245" s="43">
        <f>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405"/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06"/>
      <c r="P246" s="402" t="s">
        <v>40</v>
      </c>
      <c r="Q246" s="403"/>
      <c r="R246" s="403"/>
      <c r="S246" s="403"/>
      <c r="T246" s="403"/>
      <c r="U246" s="403"/>
      <c r="V246" s="404"/>
      <c r="W246" s="42" t="s">
        <v>0</v>
      </c>
      <c r="X246" s="43">
        <f>IFERROR(SUMPRODUCT(X242:X244*H242:H244),"0")</f>
        <v>0</v>
      </c>
      <c r="Y246" s="43">
        <f>IFERROR(SUMPRODUCT(Y242:Y244*H242:H244),"0")</f>
        <v>0</v>
      </c>
      <c r="Z246" s="42"/>
      <c r="AA246" s="67"/>
      <c r="AB246" s="67"/>
      <c r="AC246" s="67"/>
    </row>
    <row r="247" spans="1:68" ht="14.25" customHeight="1" x14ac:dyDescent="0.25">
      <c r="A247" s="397" t="s">
        <v>171</v>
      </c>
      <c r="B247" s="397"/>
      <c r="C247" s="397"/>
      <c r="D247" s="397"/>
      <c r="E247" s="397"/>
      <c r="F247" s="397"/>
      <c r="G247" s="397"/>
      <c r="H247" s="397"/>
      <c r="I247" s="397"/>
      <c r="J247" s="397"/>
      <c r="K247" s="397"/>
      <c r="L247" s="397"/>
      <c r="M247" s="397"/>
      <c r="N247" s="397"/>
      <c r="O247" s="397"/>
      <c r="P247" s="397"/>
      <c r="Q247" s="397"/>
      <c r="R247" s="397"/>
      <c r="S247" s="397"/>
      <c r="T247" s="397"/>
      <c r="U247" s="397"/>
      <c r="V247" s="397"/>
      <c r="W247" s="397"/>
      <c r="X247" s="397"/>
      <c r="Y247" s="397"/>
      <c r="Z247" s="397"/>
      <c r="AA247" s="66"/>
      <c r="AB247" s="66"/>
      <c r="AC247" s="83"/>
    </row>
    <row r="248" spans="1:68" ht="27" customHeight="1" x14ac:dyDescent="0.25">
      <c r="A248" s="63" t="s">
        <v>395</v>
      </c>
      <c r="B248" s="63" t="s">
        <v>396</v>
      </c>
      <c r="C248" s="36">
        <v>4301131019</v>
      </c>
      <c r="D248" s="398">
        <v>4640242180427</v>
      </c>
      <c r="E248" s="398"/>
      <c r="F248" s="62">
        <v>1.8</v>
      </c>
      <c r="G248" s="37">
        <v>1</v>
      </c>
      <c r="H248" s="62">
        <v>1.8</v>
      </c>
      <c r="I248" s="62">
        <v>1.915</v>
      </c>
      <c r="J248" s="37">
        <v>234</v>
      </c>
      <c r="K248" s="37" t="s">
        <v>162</v>
      </c>
      <c r="L248" s="37" t="s">
        <v>99</v>
      </c>
      <c r="M248" s="38" t="s">
        <v>86</v>
      </c>
      <c r="N248" s="38"/>
      <c r="O248" s="37">
        <v>180</v>
      </c>
      <c r="P248" s="499" t="s">
        <v>397</v>
      </c>
      <c r="Q248" s="400"/>
      <c r="R248" s="400"/>
      <c r="S248" s="400"/>
      <c r="T248" s="40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IFERROR(IF(X248="","",X248*0.00502),"")</f>
        <v>0</v>
      </c>
      <c r="AA248" s="68" t="s">
        <v>46</v>
      </c>
      <c r="AB248" s="69" t="s">
        <v>46</v>
      </c>
      <c r="AC248" s="275" t="s">
        <v>398</v>
      </c>
      <c r="AG248" s="81"/>
      <c r="AJ248" s="87" t="s">
        <v>100</v>
      </c>
      <c r="AK248" s="87">
        <v>18</v>
      </c>
      <c r="BB248" s="276" t="s">
        <v>95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05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05"/>
      <c r="O249" s="406"/>
      <c r="P249" s="402" t="s">
        <v>40</v>
      </c>
      <c r="Q249" s="403"/>
      <c r="R249" s="403"/>
      <c r="S249" s="403"/>
      <c r="T249" s="403"/>
      <c r="U249" s="403"/>
      <c r="V249" s="404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05"/>
      <c r="O250" s="406"/>
      <c r="P250" s="402" t="s">
        <v>40</v>
      </c>
      <c r="Q250" s="403"/>
      <c r="R250" s="403"/>
      <c r="S250" s="403"/>
      <c r="T250" s="403"/>
      <c r="U250" s="403"/>
      <c r="V250" s="404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97" t="s">
        <v>91</v>
      </c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7"/>
      <c r="P251" s="397"/>
      <c r="Q251" s="397"/>
      <c r="R251" s="397"/>
      <c r="S251" s="397"/>
      <c r="T251" s="397"/>
      <c r="U251" s="397"/>
      <c r="V251" s="397"/>
      <c r="W251" s="397"/>
      <c r="X251" s="397"/>
      <c r="Y251" s="397"/>
      <c r="Z251" s="397"/>
      <c r="AA251" s="66"/>
      <c r="AB251" s="66"/>
      <c r="AC251" s="83"/>
    </row>
    <row r="252" spans="1:68" ht="27" customHeight="1" x14ac:dyDescent="0.25">
      <c r="A252" s="63" t="s">
        <v>399</v>
      </c>
      <c r="B252" s="63" t="s">
        <v>400</v>
      </c>
      <c r="C252" s="36">
        <v>4301132080</v>
      </c>
      <c r="D252" s="398">
        <v>4640242180397</v>
      </c>
      <c r="E252" s="398"/>
      <c r="F252" s="62">
        <v>1</v>
      </c>
      <c r="G252" s="37">
        <v>6</v>
      </c>
      <c r="H252" s="62">
        <v>6</v>
      </c>
      <c r="I252" s="62">
        <v>6.26</v>
      </c>
      <c r="J252" s="37">
        <v>84</v>
      </c>
      <c r="K252" s="37" t="s">
        <v>87</v>
      </c>
      <c r="L252" s="37" t="s">
        <v>99</v>
      </c>
      <c r="M252" s="38" t="s">
        <v>86</v>
      </c>
      <c r="N252" s="38"/>
      <c r="O252" s="37">
        <v>180</v>
      </c>
      <c r="P252" s="500" t="s">
        <v>401</v>
      </c>
      <c r="Q252" s="400"/>
      <c r="R252" s="400"/>
      <c r="S252" s="400"/>
      <c r="T252" s="401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7" t="s">
        <v>402</v>
      </c>
      <c r="AG252" s="81"/>
      <c r="AJ252" s="87" t="s">
        <v>100</v>
      </c>
      <c r="AK252" s="87">
        <v>12</v>
      </c>
      <c r="BB252" s="278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403</v>
      </c>
      <c r="B253" s="63" t="s">
        <v>404</v>
      </c>
      <c r="C253" s="36">
        <v>4301132104</v>
      </c>
      <c r="D253" s="398">
        <v>4640242181219</v>
      </c>
      <c r="E253" s="398"/>
      <c r="F253" s="62">
        <v>0.3</v>
      </c>
      <c r="G253" s="37">
        <v>9</v>
      </c>
      <c r="H253" s="62">
        <v>2.7</v>
      </c>
      <c r="I253" s="62">
        <v>2.8450000000000002</v>
      </c>
      <c r="J253" s="37">
        <v>234</v>
      </c>
      <c r="K253" s="37" t="s">
        <v>162</v>
      </c>
      <c r="L253" s="37" t="s">
        <v>88</v>
      </c>
      <c r="M253" s="38" t="s">
        <v>86</v>
      </c>
      <c r="N253" s="38"/>
      <c r="O253" s="37">
        <v>180</v>
      </c>
      <c r="P253" s="501" t="s">
        <v>405</v>
      </c>
      <c r="Q253" s="400"/>
      <c r="R253" s="400"/>
      <c r="S253" s="400"/>
      <c r="T253" s="40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IFERROR(IF(X253="","",X253*0.00502),"")</f>
        <v>0</v>
      </c>
      <c r="AA253" s="68" t="s">
        <v>46</v>
      </c>
      <c r="AB253" s="69" t="s">
        <v>46</v>
      </c>
      <c r="AC253" s="279" t="s">
        <v>402</v>
      </c>
      <c r="AG253" s="81"/>
      <c r="AJ253" s="87" t="s">
        <v>89</v>
      </c>
      <c r="AK253" s="87">
        <v>1</v>
      </c>
      <c r="BB253" s="280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05"/>
      <c r="B254" s="405"/>
      <c r="C254" s="405"/>
      <c r="D254" s="405"/>
      <c r="E254" s="405"/>
      <c r="F254" s="405"/>
      <c r="G254" s="405"/>
      <c r="H254" s="405"/>
      <c r="I254" s="405"/>
      <c r="J254" s="405"/>
      <c r="K254" s="405"/>
      <c r="L254" s="405"/>
      <c r="M254" s="405"/>
      <c r="N254" s="405"/>
      <c r="O254" s="406"/>
      <c r="P254" s="402" t="s">
        <v>40</v>
      </c>
      <c r="Q254" s="403"/>
      <c r="R254" s="403"/>
      <c r="S254" s="403"/>
      <c r="T254" s="403"/>
      <c r="U254" s="403"/>
      <c r="V254" s="404"/>
      <c r="W254" s="42" t="s">
        <v>39</v>
      </c>
      <c r="X254" s="43">
        <f>IFERROR(SUM(X252:X253),"0")</f>
        <v>0</v>
      </c>
      <c r="Y254" s="43">
        <f>IFERROR(SUM(Y252:Y253),"0")</f>
        <v>0</v>
      </c>
      <c r="Z254" s="43">
        <f>IFERROR(IF(Z252="",0,Z252),"0")+IFERROR(IF(Z253="",0,Z253),"0")</f>
        <v>0</v>
      </c>
      <c r="AA254" s="67"/>
      <c r="AB254" s="67"/>
      <c r="AC254" s="67"/>
    </row>
    <row r="255" spans="1:68" x14ac:dyDescent="0.2">
      <c r="A255" s="405"/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6"/>
      <c r="P255" s="402" t="s">
        <v>40</v>
      </c>
      <c r="Q255" s="403"/>
      <c r="R255" s="403"/>
      <c r="S255" s="403"/>
      <c r="T255" s="403"/>
      <c r="U255" s="403"/>
      <c r="V255" s="404"/>
      <c r="W255" s="42" t="s">
        <v>0</v>
      </c>
      <c r="X255" s="43">
        <f>IFERROR(SUMPRODUCT(X252:X253*H252:H253),"0")</f>
        <v>0</v>
      </c>
      <c r="Y255" s="43">
        <f>IFERROR(SUMPRODUCT(Y252:Y253*H252:H253),"0")</f>
        <v>0</v>
      </c>
      <c r="Z255" s="42"/>
      <c r="AA255" s="67"/>
      <c r="AB255" s="67"/>
      <c r="AC255" s="67"/>
    </row>
    <row r="256" spans="1:68" ht="14.25" customHeight="1" x14ac:dyDescent="0.25">
      <c r="A256" s="397" t="s">
        <v>197</v>
      </c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7"/>
      <c r="O256" s="397"/>
      <c r="P256" s="397"/>
      <c r="Q256" s="397"/>
      <c r="R256" s="397"/>
      <c r="S256" s="397"/>
      <c r="T256" s="397"/>
      <c r="U256" s="397"/>
      <c r="V256" s="397"/>
      <c r="W256" s="397"/>
      <c r="X256" s="397"/>
      <c r="Y256" s="397"/>
      <c r="Z256" s="397"/>
      <c r="AA256" s="66"/>
      <c r="AB256" s="66"/>
      <c r="AC256" s="83"/>
    </row>
    <row r="257" spans="1:68" ht="27" customHeight="1" x14ac:dyDescent="0.25">
      <c r="A257" s="63" t="s">
        <v>406</v>
      </c>
      <c r="B257" s="63" t="s">
        <v>407</v>
      </c>
      <c r="C257" s="36">
        <v>4301136028</v>
      </c>
      <c r="D257" s="398">
        <v>4640242180304</v>
      </c>
      <c r="E257" s="398"/>
      <c r="F257" s="62">
        <v>2.7</v>
      </c>
      <c r="G257" s="37">
        <v>1</v>
      </c>
      <c r="H257" s="62">
        <v>2.7</v>
      </c>
      <c r="I257" s="62">
        <v>2.8906000000000001</v>
      </c>
      <c r="J257" s="37">
        <v>126</v>
      </c>
      <c r="K257" s="37" t="s">
        <v>96</v>
      </c>
      <c r="L257" s="37" t="s">
        <v>99</v>
      </c>
      <c r="M257" s="38" t="s">
        <v>86</v>
      </c>
      <c r="N257" s="38"/>
      <c r="O257" s="37">
        <v>180</v>
      </c>
      <c r="P257" s="502" t="s">
        <v>408</v>
      </c>
      <c r="Q257" s="400"/>
      <c r="R257" s="400"/>
      <c r="S257" s="400"/>
      <c r="T257" s="40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IFERROR(IF(X257="","",X257*0.00936),"")</f>
        <v>0</v>
      </c>
      <c r="AA257" s="68" t="s">
        <v>46</v>
      </c>
      <c r="AB257" s="69" t="s">
        <v>46</v>
      </c>
      <c r="AC257" s="281" t="s">
        <v>409</v>
      </c>
      <c r="AG257" s="81"/>
      <c r="AJ257" s="87" t="s">
        <v>100</v>
      </c>
      <c r="AK257" s="87">
        <v>14</v>
      </c>
      <c r="BB257" s="282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410</v>
      </c>
      <c r="B258" s="63" t="s">
        <v>411</v>
      </c>
      <c r="C258" s="36">
        <v>4301136026</v>
      </c>
      <c r="D258" s="398">
        <v>4640242180236</v>
      </c>
      <c r="E258" s="398"/>
      <c r="F258" s="62">
        <v>5</v>
      </c>
      <c r="G258" s="37">
        <v>1</v>
      </c>
      <c r="H258" s="62">
        <v>5</v>
      </c>
      <c r="I258" s="62">
        <v>5.2350000000000003</v>
      </c>
      <c r="J258" s="37">
        <v>84</v>
      </c>
      <c r="K258" s="37" t="s">
        <v>87</v>
      </c>
      <c r="L258" s="37" t="s">
        <v>99</v>
      </c>
      <c r="M258" s="38" t="s">
        <v>86</v>
      </c>
      <c r="N258" s="38"/>
      <c r="O258" s="37">
        <v>180</v>
      </c>
      <c r="P258" s="503" t="s">
        <v>412</v>
      </c>
      <c r="Q258" s="400"/>
      <c r="R258" s="400"/>
      <c r="S258" s="400"/>
      <c r="T258" s="40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83" t="s">
        <v>409</v>
      </c>
      <c r="AG258" s="81"/>
      <c r="AJ258" s="87" t="s">
        <v>100</v>
      </c>
      <c r="AK258" s="87">
        <v>12</v>
      </c>
      <c r="BB258" s="284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413</v>
      </c>
      <c r="B259" s="63" t="s">
        <v>414</v>
      </c>
      <c r="C259" s="36">
        <v>4301136029</v>
      </c>
      <c r="D259" s="398">
        <v>4640242180410</v>
      </c>
      <c r="E259" s="398"/>
      <c r="F259" s="62">
        <v>2.2400000000000002</v>
      </c>
      <c r="G259" s="37">
        <v>1</v>
      </c>
      <c r="H259" s="62">
        <v>2.2400000000000002</v>
      </c>
      <c r="I259" s="62">
        <v>2.4319999999999999</v>
      </c>
      <c r="J259" s="37">
        <v>126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50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400"/>
      <c r="R259" s="400"/>
      <c r="S259" s="400"/>
      <c r="T259" s="40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IFERROR(IF(X259="","",X259*0.00936),"")</f>
        <v>0</v>
      </c>
      <c r="AA259" s="68" t="s">
        <v>46</v>
      </c>
      <c r="AB259" s="69" t="s">
        <v>46</v>
      </c>
      <c r="AC259" s="285" t="s">
        <v>409</v>
      </c>
      <c r="AG259" s="81"/>
      <c r="AJ259" s="87" t="s">
        <v>89</v>
      </c>
      <c r="AK259" s="87">
        <v>1</v>
      </c>
      <c r="BB259" s="286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5"/>
      <c r="B260" s="405"/>
      <c r="C260" s="405"/>
      <c r="D260" s="405"/>
      <c r="E260" s="405"/>
      <c r="F260" s="405"/>
      <c r="G260" s="405"/>
      <c r="H260" s="405"/>
      <c r="I260" s="405"/>
      <c r="J260" s="405"/>
      <c r="K260" s="405"/>
      <c r="L260" s="405"/>
      <c r="M260" s="405"/>
      <c r="N260" s="405"/>
      <c r="O260" s="406"/>
      <c r="P260" s="402" t="s">
        <v>40</v>
      </c>
      <c r="Q260" s="403"/>
      <c r="R260" s="403"/>
      <c r="S260" s="403"/>
      <c r="T260" s="403"/>
      <c r="U260" s="403"/>
      <c r="V260" s="404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405"/>
      <c r="B261" s="405"/>
      <c r="C261" s="405"/>
      <c r="D261" s="405"/>
      <c r="E261" s="405"/>
      <c r="F261" s="405"/>
      <c r="G261" s="405"/>
      <c r="H261" s="405"/>
      <c r="I261" s="405"/>
      <c r="J261" s="405"/>
      <c r="K261" s="405"/>
      <c r="L261" s="405"/>
      <c r="M261" s="405"/>
      <c r="N261" s="405"/>
      <c r="O261" s="406"/>
      <c r="P261" s="402" t="s">
        <v>40</v>
      </c>
      <c r="Q261" s="403"/>
      <c r="R261" s="403"/>
      <c r="S261" s="403"/>
      <c r="T261" s="403"/>
      <c r="U261" s="403"/>
      <c r="V261" s="404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97" t="s">
        <v>166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97"/>
      <c r="AA262" s="66"/>
      <c r="AB262" s="66"/>
      <c r="AC262" s="83"/>
    </row>
    <row r="263" spans="1:68" ht="37.5" customHeight="1" x14ac:dyDescent="0.25">
      <c r="A263" s="63" t="s">
        <v>415</v>
      </c>
      <c r="B263" s="63" t="s">
        <v>416</v>
      </c>
      <c r="C263" s="36">
        <v>4301135552</v>
      </c>
      <c r="D263" s="398">
        <v>4640242181431</v>
      </c>
      <c r="E263" s="398"/>
      <c r="F263" s="62">
        <v>3.5</v>
      </c>
      <c r="G263" s="37">
        <v>1</v>
      </c>
      <c r="H263" s="62">
        <v>3.5</v>
      </c>
      <c r="I263" s="62">
        <v>3.6920000000000002</v>
      </c>
      <c r="J263" s="37">
        <v>126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505" t="s">
        <v>417</v>
      </c>
      <c r="Q263" s="400"/>
      <c r="R263" s="400"/>
      <c r="S263" s="400"/>
      <c r="T263" s="401"/>
      <c r="U263" s="39" t="s">
        <v>46</v>
      </c>
      <c r="V263" s="39" t="s">
        <v>46</v>
      </c>
      <c r="W263" s="40" t="s">
        <v>39</v>
      </c>
      <c r="X263" s="58">
        <v>0</v>
      </c>
      <c r="Y263" s="55">
        <f t="shared" ref="Y263:Y282" si="24"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87" t="s">
        <v>418</v>
      </c>
      <c r="AG263" s="81"/>
      <c r="AJ263" s="87" t="s">
        <v>89</v>
      </c>
      <c r="AK263" s="87">
        <v>1</v>
      </c>
      <c r="BB263" s="288" t="s">
        <v>95</v>
      </c>
      <c r="BM263" s="81">
        <f t="shared" ref="BM263:BM282" si="25">IFERROR(X263*I263,"0")</f>
        <v>0</v>
      </c>
      <c r="BN263" s="81">
        <f t="shared" ref="BN263:BN282" si="26">IFERROR(Y263*I263,"0")</f>
        <v>0</v>
      </c>
      <c r="BO263" s="81">
        <f t="shared" ref="BO263:BO282" si="27">IFERROR(X263/J263,"0")</f>
        <v>0</v>
      </c>
      <c r="BP263" s="81">
        <f t="shared" ref="BP263:BP282" si="28">IFERROR(Y263/J263,"0")</f>
        <v>0</v>
      </c>
    </row>
    <row r="264" spans="1:68" ht="27" customHeight="1" x14ac:dyDescent="0.25">
      <c r="A264" s="63" t="s">
        <v>419</v>
      </c>
      <c r="B264" s="63" t="s">
        <v>420</v>
      </c>
      <c r="C264" s="36">
        <v>4301135504</v>
      </c>
      <c r="D264" s="398">
        <v>4640242181554</v>
      </c>
      <c r="E264" s="398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506" t="s">
        <v>421</v>
      </c>
      <c r="Q264" s="400"/>
      <c r="R264" s="400"/>
      <c r="S264" s="400"/>
      <c r="T264" s="40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si="24"/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89" t="s">
        <v>422</v>
      </c>
      <c r="AG264" s="81"/>
      <c r="AJ264" s="87" t="s">
        <v>89</v>
      </c>
      <c r="AK264" s="87">
        <v>1</v>
      </c>
      <c r="BB264" s="290" t="s">
        <v>95</v>
      </c>
      <c r="BM264" s="81">
        <f t="shared" si="25"/>
        <v>0</v>
      </c>
      <c r="BN264" s="81">
        <f t="shared" si="26"/>
        <v>0</v>
      </c>
      <c r="BO264" s="81">
        <f t="shared" si="27"/>
        <v>0</v>
      </c>
      <c r="BP264" s="81">
        <f t="shared" si="28"/>
        <v>0</v>
      </c>
    </row>
    <row r="265" spans="1:68" ht="27" customHeight="1" x14ac:dyDescent="0.25">
      <c r="A265" s="63" t="s">
        <v>423</v>
      </c>
      <c r="B265" s="63" t="s">
        <v>424</v>
      </c>
      <c r="C265" s="36">
        <v>4301135394</v>
      </c>
      <c r="D265" s="398">
        <v>4640242181561</v>
      </c>
      <c r="E265" s="398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99</v>
      </c>
      <c r="M265" s="38" t="s">
        <v>86</v>
      </c>
      <c r="N265" s="38"/>
      <c r="O265" s="37">
        <v>180</v>
      </c>
      <c r="P265" s="507" t="s">
        <v>425</v>
      </c>
      <c r="Q265" s="400"/>
      <c r="R265" s="400"/>
      <c r="S265" s="400"/>
      <c r="T265" s="40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24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91" t="s">
        <v>426</v>
      </c>
      <c r="AG265" s="81"/>
      <c r="AJ265" s="87" t="s">
        <v>100</v>
      </c>
      <c r="AK265" s="87">
        <v>14</v>
      </c>
      <c r="BB265" s="292" t="s">
        <v>95</v>
      </c>
      <c r="BM265" s="81">
        <f t="shared" si="25"/>
        <v>0</v>
      </c>
      <c r="BN265" s="81">
        <f t="shared" si="26"/>
        <v>0</v>
      </c>
      <c r="BO265" s="81">
        <f t="shared" si="27"/>
        <v>0</v>
      </c>
      <c r="BP265" s="81">
        <f t="shared" si="28"/>
        <v>0</v>
      </c>
    </row>
    <row r="266" spans="1:68" ht="27" customHeight="1" x14ac:dyDescent="0.25">
      <c r="A266" s="63" t="s">
        <v>427</v>
      </c>
      <c r="B266" s="63" t="s">
        <v>428</v>
      </c>
      <c r="C266" s="36">
        <v>4301135374</v>
      </c>
      <c r="D266" s="398">
        <v>4640242181424</v>
      </c>
      <c r="E266" s="398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88</v>
      </c>
      <c r="M266" s="38" t="s">
        <v>86</v>
      </c>
      <c r="N266" s="38"/>
      <c r="O266" s="37">
        <v>180</v>
      </c>
      <c r="P266" s="508" t="s">
        <v>429</v>
      </c>
      <c r="Q266" s="400"/>
      <c r="R266" s="400"/>
      <c r="S266" s="400"/>
      <c r="T266" s="40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24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93" t="s">
        <v>422</v>
      </c>
      <c r="AG266" s="81"/>
      <c r="AJ266" s="87" t="s">
        <v>89</v>
      </c>
      <c r="AK266" s="87">
        <v>1</v>
      </c>
      <c r="BB266" s="294" t="s">
        <v>95</v>
      </c>
      <c r="BM266" s="81">
        <f t="shared" si="25"/>
        <v>0</v>
      </c>
      <c r="BN266" s="81">
        <f t="shared" si="26"/>
        <v>0</v>
      </c>
      <c r="BO266" s="81">
        <f t="shared" si="27"/>
        <v>0</v>
      </c>
      <c r="BP266" s="81">
        <f t="shared" si="28"/>
        <v>0</v>
      </c>
    </row>
    <row r="267" spans="1:68" ht="27" customHeight="1" x14ac:dyDescent="0.25">
      <c r="A267" s="63" t="s">
        <v>430</v>
      </c>
      <c r="B267" s="63" t="s">
        <v>431</v>
      </c>
      <c r="C267" s="36">
        <v>4301135320</v>
      </c>
      <c r="D267" s="398">
        <v>4640242181592</v>
      </c>
      <c r="E267" s="398"/>
      <c r="F267" s="62">
        <v>3.5</v>
      </c>
      <c r="G267" s="37">
        <v>1</v>
      </c>
      <c r="H267" s="62">
        <v>3.5</v>
      </c>
      <c r="I267" s="62">
        <v>3.6850000000000001</v>
      </c>
      <c r="J267" s="37">
        <v>126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509" t="s">
        <v>432</v>
      </c>
      <c r="Q267" s="400"/>
      <c r="R267" s="400"/>
      <c r="S267" s="400"/>
      <c r="T267" s="40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24"/>
        <v>0</v>
      </c>
      <c r="Z267" s="41">
        <f t="shared" ref="Z267:Z274" si="29">IFERROR(IF(X267="","",X267*0.00936),"")</f>
        <v>0</v>
      </c>
      <c r="AA267" s="68" t="s">
        <v>46</v>
      </c>
      <c r="AB267" s="69" t="s">
        <v>46</v>
      </c>
      <c r="AC267" s="295" t="s">
        <v>433</v>
      </c>
      <c r="AG267" s="81"/>
      <c r="AJ267" s="87" t="s">
        <v>89</v>
      </c>
      <c r="AK267" s="87">
        <v>1</v>
      </c>
      <c r="BB267" s="296" t="s">
        <v>95</v>
      </c>
      <c r="BM267" s="81">
        <f t="shared" si="25"/>
        <v>0</v>
      </c>
      <c r="BN267" s="81">
        <f t="shared" si="26"/>
        <v>0</v>
      </c>
      <c r="BO267" s="81">
        <f t="shared" si="27"/>
        <v>0</v>
      </c>
      <c r="BP267" s="81">
        <f t="shared" si="28"/>
        <v>0</v>
      </c>
    </row>
    <row r="268" spans="1:68" ht="27" customHeight="1" x14ac:dyDescent="0.25">
      <c r="A268" s="63" t="s">
        <v>434</v>
      </c>
      <c r="B268" s="63" t="s">
        <v>435</v>
      </c>
      <c r="C268" s="36">
        <v>4301135405</v>
      </c>
      <c r="D268" s="398">
        <v>4640242181523</v>
      </c>
      <c r="E268" s="398"/>
      <c r="F268" s="62">
        <v>3</v>
      </c>
      <c r="G268" s="37">
        <v>1</v>
      </c>
      <c r="H268" s="62">
        <v>3</v>
      </c>
      <c r="I268" s="62">
        <v>3.1920000000000002</v>
      </c>
      <c r="J268" s="37">
        <v>126</v>
      </c>
      <c r="K268" s="37" t="s">
        <v>96</v>
      </c>
      <c r="L268" s="37" t="s">
        <v>88</v>
      </c>
      <c r="M268" s="38" t="s">
        <v>86</v>
      </c>
      <c r="N268" s="38"/>
      <c r="O268" s="37">
        <v>180</v>
      </c>
      <c r="P268" s="510" t="s">
        <v>436</v>
      </c>
      <c r="Q268" s="400"/>
      <c r="R268" s="400"/>
      <c r="S268" s="400"/>
      <c r="T268" s="40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24"/>
        <v>0</v>
      </c>
      <c r="Z268" s="41">
        <f t="shared" si="29"/>
        <v>0</v>
      </c>
      <c r="AA268" s="68" t="s">
        <v>46</v>
      </c>
      <c r="AB268" s="69" t="s">
        <v>46</v>
      </c>
      <c r="AC268" s="297" t="s">
        <v>426</v>
      </c>
      <c r="AG268" s="81"/>
      <c r="AJ268" s="87" t="s">
        <v>89</v>
      </c>
      <c r="AK268" s="87">
        <v>1</v>
      </c>
      <c r="BB268" s="298" t="s">
        <v>95</v>
      </c>
      <c r="BM268" s="81">
        <f t="shared" si="25"/>
        <v>0</v>
      </c>
      <c r="BN268" s="81">
        <f t="shared" si="26"/>
        <v>0</v>
      </c>
      <c r="BO268" s="81">
        <f t="shared" si="27"/>
        <v>0</v>
      </c>
      <c r="BP268" s="81">
        <f t="shared" si="28"/>
        <v>0</v>
      </c>
    </row>
    <row r="269" spans="1:68" ht="27" customHeight="1" x14ac:dyDescent="0.25">
      <c r="A269" s="63" t="s">
        <v>437</v>
      </c>
      <c r="B269" s="63" t="s">
        <v>438</v>
      </c>
      <c r="C269" s="36">
        <v>4301135404</v>
      </c>
      <c r="D269" s="398">
        <v>4640242181516</v>
      </c>
      <c r="E269" s="398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511" t="s">
        <v>439</v>
      </c>
      <c r="Q269" s="400"/>
      <c r="R269" s="400"/>
      <c r="S269" s="400"/>
      <c r="T269" s="40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24"/>
        <v>0</v>
      </c>
      <c r="Z269" s="41">
        <f t="shared" si="29"/>
        <v>0</v>
      </c>
      <c r="AA269" s="68" t="s">
        <v>46</v>
      </c>
      <c r="AB269" s="69" t="s">
        <v>46</v>
      </c>
      <c r="AC269" s="299" t="s">
        <v>418</v>
      </c>
      <c r="AG269" s="81"/>
      <c r="AJ269" s="87" t="s">
        <v>89</v>
      </c>
      <c r="AK269" s="87">
        <v>1</v>
      </c>
      <c r="BB269" s="300" t="s">
        <v>95</v>
      </c>
      <c r="BM269" s="81">
        <f t="shared" si="25"/>
        <v>0</v>
      </c>
      <c r="BN269" s="81">
        <f t="shared" si="26"/>
        <v>0</v>
      </c>
      <c r="BO269" s="81">
        <f t="shared" si="27"/>
        <v>0</v>
      </c>
      <c r="BP269" s="81">
        <f t="shared" si="28"/>
        <v>0</v>
      </c>
    </row>
    <row r="270" spans="1:68" ht="37.5" customHeight="1" x14ac:dyDescent="0.25">
      <c r="A270" s="63" t="s">
        <v>440</v>
      </c>
      <c r="B270" s="63" t="s">
        <v>441</v>
      </c>
      <c r="C270" s="36">
        <v>4301135402</v>
      </c>
      <c r="D270" s="398">
        <v>4640242181493</v>
      </c>
      <c r="E270" s="398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512" t="s">
        <v>442</v>
      </c>
      <c r="Q270" s="400"/>
      <c r="R270" s="400"/>
      <c r="S270" s="400"/>
      <c r="T270" s="40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24"/>
        <v>0</v>
      </c>
      <c r="Z270" s="41">
        <f t="shared" si="29"/>
        <v>0</v>
      </c>
      <c r="AA270" s="68" t="s">
        <v>46</v>
      </c>
      <c r="AB270" s="69" t="s">
        <v>46</v>
      </c>
      <c r="AC270" s="301" t="s">
        <v>422</v>
      </c>
      <c r="AG270" s="81"/>
      <c r="AJ270" s="87" t="s">
        <v>89</v>
      </c>
      <c r="AK270" s="87">
        <v>1</v>
      </c>
      <c r="BB270" s="302" t="s">
        <v>95</v>
      </c>
      <c r="BM270" s="81">
        <f t="shared" si="25"/>
        <v>0</v>
      </c>
      <c r="BN270" s="81">
        <f t="shared" si="26"/>
        <v>0</v>
      </c>
      <c r="BO270" s="81">
        <f t="shared" si="27"/>
        <v>0</v>
      </c>
      <c r="BP270" s="81">
        <f t="shared" si="28"/>
        <v>0</v>
      </c>
    </row>
    <row r="271" spans="1:68" ht="27" customHeight="1" x14ac:dyDescent="0.25">
      <c r="A271" s="63" t="s">
        <v>443</v>
      </c>
      <c r="B271" s="63" t="s">
        <v>444</v>
      </c>
      <c r="C271" s="36">
        <v>4301135375</v>
      </c>
      <c r="D271" s="398">
        <v>4640242181486</v>
      </c>
      <c r="E271" s="398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99</v>
      </c>
      <c r="M271" s="38" t="s">
        <v>86</v>
      </c>
      <c r="N271" s="38"/>
      <c r="O271" s="37">
        <v>180</v>
      </c>
      <c r="P271" s="513" t="s">
        <v>445</v>
      </c>
      <c r="Q271" s="400"/>
      <c r="R271" s="400"/>
      <c r="S271" s="400"/>
      <c r="T271" s="40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 t="shared" si="29"/>
        <v>0</v>
      </c>
      <c r="AA271" s="68" t="s">
        <v>46</v>
      </c>
      <c r="AB271" s="69" t="s">
        <v>46</v>
      </c>
      <c r="AC271" s="303" t="s">
        <v>422</v>
      </c>
      <c r="AG271" s="81"/>
      <c r="AJ271" s="87" t="s">
        <v>100</v>
      </c>
      <c r="AK271" s="87">
        <v>14</v>
      </c>
      <c r="BB271" s="304" t="s">
        <v>95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27" customHeight="1" x14ac:dyDescent="0.25">
      <c r="A272" s="63" t="s">
        <v>446</v>
      </c>
      <c r="B272" s="63" t="s">
        <v>447</v>
      </c>
      <c r="C272" s="36">
        <v>4301135403</v>
      </c>
      <c r="D272" s="398">
        <v>4640242181509</v>
      </c>
      <c r="E272" s="398"/>
      <c r="F272" s="62">
        <v>3.7</v>
      </c>
      <c r="G272" s="37">
        <v>1</v>
      </c>
      <c r="H272" s="62">
        <v>3.7</v>
      </c>
      <c r="I272" s="62">
        <v>3.8919999999999999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514" t="s">
        <v>448</v>
      </c>
      <c r="Q272" s="400"/>
      <c r="R272" s="400"/>
      <c r="S272" s="400"/>
      <c r="T272" s="40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 t="shared" si="29"/>
        <v>0</v>
      </c>
      <c r="AA272" s="68" t="s">
        <v>46</v>
      </c>
      <c r="AB272" s="69" t="s">
        <v>46</v>
      </c>
      <c r="AC272" s="305" t="s">
        <v>422</v>
      </c>
      <c r="AG272" s="81"/>
      <c r="AJ272" s="87" t="s">
        <v>89</v>
      </c>
      <c r="AK272" s="87">
        <v>1</v>
      </c>
      <c r="BB272" s="306" t="s">
        <v>95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449</v>
      </c>
      <c r="B273" s="63" t="s">
        <v>450</v>
      </c>
      <c r="C273" s="36">
        <v>4301135304</v>
      </c>
      <c r="D273" s="398">
        <v>4640242181240</v>
      </c>
      <c r="E273" s="398"/>
      <c r="F273" s="62">
        <v>0.3</v>
      </c>
      <c r="G273" s="37">
        <v>9</v>
      </c>
      <c r="H273" s="62">
        <v>2.7</v>
      </c>
      <c r="I273" s="62">
        <v>2.88</v>
      </c>
      <c r="J273" s="37">
        <v>126</v>
      </c>
      <c r="K273" s="37" t="s">
        <v>96</v>
      </c>
      <c r="L273" s="37" t="s">
        <v>88</v>
      </c>
      <c r="M273" s="38" t="s">
        <v>86</v>
      </c>
      <c r="N273" s="38"/>
      <c r="O273" s="37">
        <v>180</v>
      </c>
      <c r="P273" s="515" t="s">
        <v>451</v>
      </c>
      <c r="Q273" s="400"/>
      <c r="R273" s="400"/>
      <c r="S273" s="400"/>
      <c r="T273" s="40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 t="shared" si="29"/>
        <v>0</v>
      </c>
      <c r="AA273" s="68" t="s">
        <v>46</v>
      </c>
      <c r="AB273" s="69" t="s">
        <v>46</v>
      </c>
      <c r="AC273" s="307" t="s">
        <v>422</v>
      </c>
      <c r="AG273" s="81"/>
      <c r="AJ273" s="87" t="s">
        <v>89</v>
      </c>
      <c r="AK273" s="87">
        <v>1</v>
      </c>
      <c r="BB273" s="308" t="s">
        <v>95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4301135310</v>
      </c>
      <c r="D274" s="398">
        <v>4640242181318</v>
      </c>
      <c r="E274" s="398"/>
      <c r="F274" s="62">
        <v>0.3</v>
      </c>
      <c r="G274" s="37">
        <v>9</v>
      </c>
      <c r="H274" s="62">
        <v>2.7</v>
      </c>
      <c r="I274" s="62">
        <v>2.988</v>
      </c>
      <c r="J274" s="37">
        <v>126</v>
      </c>
      <c r="K274" s="37" t="s">
        <v>96</v>
      </c>
      <c r="L274" s="37" t="s">
        <v>88</v>
      </c>
      <c r="M274" s="38" t="s">
        <v>86</v>
      </c>
      <c r="N274" s="38"/>
      <c r="O274" s="37">
        <v>180</v>
      </c>
      <c r="P274" s="516" t="s">
        <v>454</v>
      </c>
      <c r="Q274" s="400"/>
      <c r="R274" s="400"/>
      <c r="S274" s="400"/>
      <c r="T274" s="40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si="29"/>
        <v>0</v>
      </c>
      <c r="AA274" s="68" t="s">
        <v>46</v>
      </c>
      <c r="AB274" s="69" t="s">
        <v>46</v>
      </c>
      <c r="AC274" s="309" t="s">
        <v>426</v>
      </c>
      <c r="AG274" s="81"/>
      <c r="AJ274" s="87" t="s">
        <v>89</v>
      </c>
      <c r="AK274" s="87">
        <v>1</v>
      </c>
      <c r="BB274" s="310" t="s">
        <v>95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455</v>
      </c>
      <c r="B275" s="63" t="s">
        <v>456</v>
      </c>
      <c r="C275" s="36">
        <v>4301135306</v>
      </c>
      <c r="D275" s="398">
        <v>4640242181578</v>
      </c>
      <c r="E275" s="398"/>
      <c r="F275" s="62">
        <v>0.3</v>
      </c>
      <c r="G275" s="37">
        <v>9</v>
      </c>
      <c r="H275" s="62">
        <v>2.7</v>
      </c>
      <c r="I275" s="62">
        <v>2.8450000000000002</v>
      </c>
      <c r="J275" s="37">
        <v>234</v>
      </c>
      <c r="K275" s="37" t="s">
        <v>162</v>
      </c>
      <c r="L275" s="37" t="s">
        <v>88</v>
      </c>
      <c r="M275" s="38" t="s">
        <v>86</v>
      </c>
      <c r="N275" s="38"/>
      <c r="O275" s="37">
        <v>180</v>
      </c>
      <c r="P275" s="517" t="s">
        <v>457</v>
      </c>
      <c r="Q275" s="400"/>
      <c r="R275" s="400"/>
      <c r="S275" s="400"/>
      <c r="T275" s="401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311" t="s">
        <v>422</v>
      </c>
      <c r="AG275" s="81"/>
      <c r="AJ275" s="87" t="s">
        <v>89</v>
      </c>
      <c r="AK275" s="87">
        <v>1</v>
      </c>
      <c r="BB275" s="312" t="s">
        <v>95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458</v>
      </c>
      <c r="B276" s="63" t="s">
        <v>459</v>
      </c>
      <c r="C276" s="36">
        <v>4301135305</v>
      </c>
      <c r="D276" s="398">
        <v>4640242181394</v>
      </c>
      <c r="E276" s="398"/>
      <c r="F276" s="62">
        <v>0.3</v>
      </c>
      <c r="G276" s="37">
        <v>9</v>
      </c>
      <c r="H276" s="62">
        <v>2.7</v>
      </c>
      <c r="I276" s="62">
        <v>2.8450000000000002</v>
      </c>
      <c r="J276" s="37">
        <v>234</v>
      </c>
      <c r="K276" s="37" t="s">
        <v>162</v>
      </c>
      <c r="L276" s="37" t="s">
        <v>88</v>
      </c>
      <c r="M276" s="38" t="s">
        <v>86</v>
      </c>
      <c r="N276" s="38"/>
      <c r="O276" s="37">
        <v>180</v>
      </c>
      <c r="P276" s="518" t="s">
        <v>460</v>
      </c>
      <c r="Q276" s="400"/>
      <c r="R276" s="400"/>
      <c r="S276" s="400"/>
      <c r="T276" s="401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IFERROR(IF(X276="","",X276*0.00502),"")</f>
        <v>0</v>
      </c>
      <c r="AA276" s="68" t="s">
        <v>46</v>
      </c>
      <c r="AB276" s="69" t="s">
        <v>46</v>
      </c>
      <c r="AC276" s="313" t="s">
        <v>422</v>
      </c>
      <c r="AG276" s="81"/>
      <c r="AJ276" s="87" t="s">
        <v>89</v>
      </c>
      <c r="AK276" s="87">
        <v>1</v>
      </c>
      <c r="BB276" s="314" t="s">
        <v>95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461</v>
      </c>
      <c r="B277" s="63" t="s">
        <v>462</v>
      </c>
      <c r="C277" s="36">
        <v>4301135309</v>
      </c>
      <c r="D277" s="398">
        <v>4640242181332</v>
      </c>
      <c r="E277" s="398"/>
      <c r="F277" s="62">
        <v>0.3</v>
      </c>
      <c r="G277" s="37">
        <v>9</v>
      </c>
      <c r="H277" s="62">
        <v>2.7</v>
      </c>
      <c r="I277" s="62">
        <v>2.9079999999999999</v>
      </c>
      <c r="J277" s="37">
        <v>234</v>
      </c>
      <c r="K277" s="37" t="s">
        <v>162</v>
      </c>
      <c r="L277" s="37" t="s">
        <v>88</v>
      </c>
      <c r="M277" s="38" t="s">
        <v>86</v>
      </c>
      <c r="N277" s="38"/>
      <c r="O277" s="37">
        <v>180</v>
      </c>
      <c r="P277" s="519" t="s">
        <v>463</v>
      </c>
      <c r="Q277" s="400"/>
      <c r="R277" s="400"/>
      <c r="S277" s="400"/>
      <c r="T277" s="401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IFERROR(IF(X277="","",X277*0.00502),"")</f>
        <v>0</v>
      </c>
      <c r="AA277" s="68" t="s">
        <v>46</v>
      </c>
      <c r="AB277" s="69" t="s">
        <v>46</v>
      </c>
      <c r="AC277" s="315" t="s">
        <v>422</v>
      </c>
      <c r="AG277" s="81"/>
      <c r="AJ277" s="87" t="s">
        <v>89</v>
      </c>
      <c r="AK277" s="87">
        <v>1</v>
      </c>
      <c r="BB277" s="316" t="s">
        <v>95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464</v>
      </c>
      <c r="B278" s="63" t="s">
        <v>465</v>
      </c>
      <c r="C278" s="36">
        <v>4301135308</v>
      </c>
      <c r="D278" s="398">
        <v>4640242181349</v>
      </c>
      <c r="E278" s="398"/>
      <c r="F278" s="62">
        <v>0.3</v>
      </c>
      <c r="G278" s="37">
        <v>9</v>
      </c>
      <c r="H278" s="62">
        <v>2.7</v>
      </c>
      <c r="I278" s="62">
        <v>2.9079999999999999</v>
      </c>
      <c r="J278" s="37">
        <v>234</v>
      </c>
      <c r="K278" s="37" t="s">
        <v>162</v>
      </c>
      <c r="L278" s="37" t="s">
        <v>88</v>
      </c>
      <c r="M278" s="38" t="s">
        <v>86</v>
      </c>
      <c r="N278" s="38"/>
      <c r="O278" s="37">
        <v>180</v>
      </c>
      <c r="P278" s="520" t="s">
        <v>466</v>
      </c>
      <c r="Q278" s="400"/>
      <c r="R278" s="400"/>
      <c r="S278" s="400"/>
      <c r="T278" s="401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317" t="s">
        <v>422</v>
      </c>
      <c r="AG278" s="81"/>
      <c r="AJ278" s="87" t="s">
        <v>89</v>
      </c>
      <c r="AK278" s="87">
        <v>1</v>
      </c>
      <c r="BB278" s="318" t="s">
        <v>95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467</v>
      </c>
      <c r="B279" s="63" t="s">
        <v>468</v>
      </c>
      <c r="C279" s="36">
        <v>4301135307</v>
      </c>
      <c r="D279" s="398">
        <v>4640242181370</v>
      </c>
      <c r="E279" s="398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162</v>
      </c>
      <c r="L279" s="37" t="s">
        <v>88</v>
      </c>
      <c r="M279" s="38" t="s">
        <v>86</v>
      </c>
      <c r="N279" s="38"/>
      <c r="O279" s="37">
        <v>180</v>
      </c>
      <c r="P279" s="521" t="s">
        <v>469</v>
      </c>
      <c r="Q279" s="400"/>
      <c r="R279" s="400"/>
      <c r="S279" s="400"/>
      <c r="T279" s="401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319" t="s">
        <v>470</v>
      </c>
      <c r="AG279" s="81"/>
      <c r="AJ279" s="87" t="s">
        <v>89</v>
      </c>
      <c r="AK279" s="87">
        <v>1</v>
      </c>
      <c r="BB279" s="320" t="s">
        <v>95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471</v>
      </c>
      <c r="B280" s="63" t="s">
        <v>472</v>
      </c>
      <c r="C280" s="36">
        <v>4301135318</v>
      </c>
      <c r="D280" s="398">
        <v>4607111037480</v>
      </c>
      <c r="E280" s="398"/>
      <c r="F280" s="62">
        <v>1</v>
      </c>
      <c r="G280" s="37">
        <v>4</v>
      </c>
      <c r="H280" s="62">
        <v>4</v>
      </c>
      <c r="I280" s="62">
        <v>4.2724000000000002</v>
      </c>
      <c r="J280" s="37">
        <v>84</v>
      </c>
      <c r="K280" s="37" t="s">
        <v>87</v>
      </c>
      <c r="L280" s="37" t="s">
        <v>88</v>
      </c>
      <c r="M280" s="38" t="s">
        <v>86</v>
      </c>
      <c r="N280" s="38"/>
      <c r="O280" s="37">
        <v>180</v>
      </c>
      <c r="P280" s="522" t="s">
        <v>473</v>
      </c>
      <c r="Q280" s="400"/>
      <c r="R280" s="400"/>
      <c r="S280" s="400"/>
      <c r="T280" s="401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321" t="s">
        <v>474</v>
      </c>
      <c r="AG280" s="81"/>
      <c r="AJ280" s="87" t="s">
        <v>89</v>
      </c>
      <c r="AK280" s="87">
        <v>1</v>
      </c>
      <c r="BB280" s="322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475</v>
      </c>
      <c r="B281" s="63" t="s">
        <v>476</v>
      </c>
      <c r="C281" s="36">
        <v>4301135319</v>
      </c>
      <c r="D281" s="398">
        <v>4607111037473</v>
      </c>
      <c r="E281" s="398"/>
      <c r="F281" s="62">
        <v>1</v>
      </c>
      <c r="G281" s="37">
        <v>4</v>
      </c>
      <c r="H281" s="62">
        <v>4</v>
      </c>
      <c r="I281" s="62">
        <v>4.2300000000000004</v>
      </c>
      <c r="J281" s="37">
        <v>84</v>
      </c>
      <c r="K281" s="37" t="s">
        <v>87</v>
      </c>
      <c r="L281" s="37" t="s">
        <v>88</v>
      </c>
      <c r="M281" s="38" t="s">
        <v>86</v>
      </c>
      <c r="N281" s="38"/>
      <c r="O281" s="37">
        <v>180</v>
      </c>
      <c r="P281" s="523" t="s">
        <v>477</v>
      </c>
      <c r="Q281" s="400"/>
      <c r="R281" s="400"/>
      <c r="S281" s="400"/>
      <c r="T281" s="40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323" t="s">
        <v>478</v>
      </c>
      <c r="AG281" s="81"/>
      <c r="AJ281" s="87" t="s">
        <v>89</v>
      </c>
      <c r="AK281" s="87">
        <v>1</v>
      </c>
      <c r="BB281" s="324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479</v>
      </c>
      <c r="B282" s="63" t="s">
        <v>480</v>
      </c>
      <c r="C282" s="36">
        <v>4301135198</v>
      </c>
      <c r="D282" s="398">
        <v>4640242180663</v>
      </c>
      <c r="E282" s="398"/>
      <c r="F282" s="62">
        <v>0.9</v>
      </c>
      <c r="G282" s="37">
        <v>4</v>
      </c>
      <c r="H282" s="62">
        <v>3.6</v>
      </c>
      <c r="I282" s="62">
        <v>3.83</v>
      </c>
      <c r="J282" s="37">
        <v>84</v>
      </c>
      <c r="K282" s="37" t="s">
        <v>87</v>
      </c>
      <c r="L282" s="37" t="s">
        <v>88</v>
      </c>
      <c r="M282" s="38" t="s">
        <v>86</v>
      </c>
      <c r="N282" s="38"/>
      <c r="O282" s="37">
        <v>180</v>
      </c>
      <c r="P282" s="524" t="s">
        <v>481</v>
      </c>
      <c r="Q282" s="400"/>
      <c r="R282" s="400"/>
      <c r="S282" s="400"/>
      <c r="T282" s="40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325" t="s">
        <v>482</v>
      </c>
      <c r="AG282" s="81"/>
      <c r="AJ282" s="87" t="s">
        <v>89</v>
      </c>
      <c r="AK282" s="87">
        <v>1</v>
      </c>
      <c r="BB282" s="326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05"/>
      <c r="O283" s="406"/>
      <c r="P283" s="402" t="s">
        <v>40</v>
      </c>
      <c r="Q283" s="403"/>
      <c r="R283" s="403"/>
      <c r="S283" s="403"/>
      <c r="T283" s="403"/>
      <c r="U283" s="403"/>
      <c r="V283" s="404"/>
      <c r="W283" s="42" t="s">
        <v>39</v>
      </c>
      <c r="X283" s="43">
        <f>IFERROR(SUM(X263:X282),"0")</f>
        <v>0</v>
      </c>
      <c r="Y283" s="43">
        <f>IFERROR(SUM(Y263:Y282),"0")</f>
        <v>0</v>
      </c>
      <c r="Z28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405"/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6"/>
      <c r="P284" s="402" t="s">
        <v>40</v>
      </c>
      <c r="Q284" s="403"/>
      <c r="R284" s="403"/>
      <c r="S284" s="403"/>
      <c r="T284" s="403"/>
      <c r="U284" s="403"/>
      <c r="V284" s="404"/>
      <c r="W284" s="42" t="s">
        <v>0</v>
      </c>
      <c r="X284" s="43">
        <f>IFERROR(SUMPRODUCT(X263:X282*H263:H282),"0")</f>
        <v>0</v>
      </c>
      <c r="Y284" s="43">
        <f>IFERROR(SUMPRODUCT(Y263:Y282*H263:H282),"0")</f>
        <v>0</v>
      </c>
      <c r="Z284" s="42"/>
      <c r="AA284" s="67"/>
      <c r="AB284" s="67"/>
      <c r="AC284" s="67"/>
    </row>
    <row r="285" spans="1:68" ht="15" customHeight="1" x14ac:dyDescent="0.2">
      <c r="A285" s="405"/>
      <c r="B285" s="405"/>
      <c r="C285" s="405"/>
      <c r="D285" s="405"/>
      <c r="E285" s="405"/>
      <c r="F285" s="405"/>
      <c r="G285" s="405"/>
      <c r="H285" s="405"/>
      <c r="I285" s="405"/>
      <c r="J285" s="405"/>
      <c r="K285" s="405"/>
      <c r="L285" s="405"/>
      <c r="M285" s="405"/>
      <c r="N285" s="405"/>
      <c r="O285" s="529"/>
      <c r="P285" s="526" t="s">
        <v>33</v>
      </c>
      <c r="Q285" s="527"/>
      <c r="R285" s="527"/>
      <c r="S285" s="527"/>
      <c r="T285" s="527"/>
      <c r="U285" s="527"/>
      <c r="V285" s="528"/>
      <c r="W285" s="42" t="s">
        <v>0</v>
      </c>
      <c r="X285" s="43">
        <f>IFERROR(X24+X33+X40+X48+X64+X70+X75+X81+X91+X98+X111+X117+X123+X130+X135+X141+X146+X152+X160+X165+X173+X177+X182+X190+X200+X208+X213+X219+X225+X232+X238+X246+X250+X255+X261+X284,"0")</f>
        <v>0</v>
      </c>
      <c r="Y285" s="43">
        <f>IFERROR(Y24+Y33+Y40+Y48+Y64+Y70+Y75+Y81+Y91+Y98+Y111+Y117+Y123+Y130+Y135+Y141+Y146+Y152+Y160+Y165+Y173+Y177+Y182+Y190+Y200+Y208+Y213+Y219+Y225+Y232+Y238+Y246+Y250+Y255+Y261+Y284,"0")</f>
        <v>0</v>
      </c>
      <c r="Z285" s="42"/>
      <c r="AA285" s="67"/>
      <c r="AB285" s="67"/>
      <c r="AC285" s="67"/>
    </row>
    <row r="286" spans="1:68" x14ac:dyDescent="0.2">
      <c r="A286" s="405"/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529"/>
      <c r="P286" s="526" t="s">
        <v>34</v>
      </c>
      <c r="Q286" s="527"/>
      <c r="R286" s="527"/>
      <c r="S286" s="527"/>
      <c r="T286" s="527"/>
      <c r="U286" s="527"/>
      <c r="V286" s="528"/>
      <c r="W286" s="42" t="s">
        <v>0</v>
      </c>
      <c r="X286" s="43">
        <f>IFERROR(SUM(BM22:BM282),"0")</f>
        <v>0</v>
      </c>
      <c r="Y286" s="43">
        <f>IFERROR(SUM(BN22:BN282),"0")</f>
        <v>0</v>
      </c>
      <c r="Z286" s="42"/>
      <c r="AA286" s="67"/>
      <c r="AB286" s="67"/>
      <c r="AC286" s="67"/>
    </row>
    <row r="287" spans="1:68" x14ac:dyDescent="0.2">
      <c r="A287" s="405"/>
      <c r="B287" s="405"/>
      <c r="C287" s="405"/>
      <c r="D287" s="405"/>
      <c r="E287" s="405"/>
      <c r="F287" s="405"/>
      <c r="G287" s="405"/>
      <c r="H287" s="405"/>
      <c r="I287" s="405"/>
      <c r="J287" s="405"/>
      <c r="K287" s="405"/>
      <c r="L287" s="405"/>
      <c r="M287" s="405"/>
      <c r="N287" s="405"/>
      <c r="O287" s="529"/>
      <c r="P287" s="526" t="s">
        <v>35</v>
      </c>
      <c r="Q287" s="527"/>
      <c r="R287" s="527"/>
      <c r="S287" s="527"/>
      <c r="T287" s="527"/>
      <c r="U287" s="527"/>
      <c r="V287" s="528"/>
      <c r="W287" s="42" t="s">
        <v>20</v>
      </c>
      <c r="X287" s="44">
        <f>ROUNDUP(SUM(BO22:BO282),0)</f>
        <v>0</v>
      </c>
      <c r="Y287" s="44">
        <f>ROUNDUP(SUM(BP22:BP282),0)</f>
        <v>0</v>
      </c>
      <c r="Z287" s="42"/>
      <c r="AA287" s="67"/>
      <c r="AB287" s="67"/>
      <c r="AC287" s="67"/>
    </row>
    <row r="288" spans="1:68" x14ac:dyDescent="0.2">
      <c r="A288" s="405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05"/>
      <c r="O288" s="529"/>
      <c r="P288" s="526" t="s">
        <v>36</v>
      </c>
      <c r="Q288" s="527"/>
      <c r="R288" s="527"/>
      <c r="S288" s="527"/>
      <c r="T288" s="527"/>
      <c r="U288" s="527"/>
      <c r="V288" s="528"/>
      <c r="W288" s="42" t="s">
        <v>0</v>
      </c>
      <c r="X288" s="43">
        <f>GrossWeightTotal+PalletQtyTotal*25</f>
        <v>0</v>
      </c>
      <c r="Y288" s="43">
        <f>GrossWeightTotalR+PalletQtyTotalR*25</f>
        <v>0</v>
      </c>
      <c r="Z288" s="42"/>
      <c r="AA288" s="67"/>
      <c r="AB288" s="67"/>
      <c r="AC288" s="67"/>
    </row>
    <row r="289" spans="1:32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529"/>
      <c r="P289" s="526" t="s">
        <v>37</v>
      </c>
      <c r="Q289" s="527"/>
      <c r="R289" s="527"/>
      <c r="S289" s="527"/>
      <c r="T289" s="527"/>
      <c r="U289" s="527"/>
      <c r="V289" s="528"/>
      <c r="W289" s="42" t="s">
        <v>20</v>
      </c>
      <c r="X289" s="43">
        <f>IFERROR(X23+X32+X39+X47+X63+X69+X74+X80+X90+X97+X110+X116+X122+X129+X134+X140+X145+X151+X159+X164+X172+X176+X181+X189+X199+X207+X212+X218+X224+X231+X237+X245+X249+X254+X260+X283,"0")</f>
        <v>0</v>
      </c>
      <c r="Y289" s="43">
        <f>IFERROR(Y23+Y32+Y39+Y47+Y63+Y69+Y74+Y80+Y90+Y97+Y110+Y116+Y122+Y129+Y134+Y140+Y145+Y151+Y159+Y164+Y172+Y176+Y181+Y189+Y199+Y207+Y212+Y218+Y224+Y231+Y237+Y245+Y249+Y254+Y260+Y283,"0")</f>
        <v>0</v>
      </c>
      <c r="Z289" s="42"/>
      <c r="AA289" s="67"/>
      <c r="AB289" s="67"/>
      <c r="AC289" s="67"/>
    </row>
    <row r="290" spans="1:32" ht="14.25" x14ac:dyDescent="0.2">
      <c r="A290" s="405"/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529"/>
      <c r="P290" s="526" t="s">
        <v>38</v>
      </c>
      <c r="Q290" s="527"/>
      <c r="R290" s="527"/>
      <c r="S290" s="527"/>
      <c r="T290" s="527"/>
      <c r="U290" s="527"/>
      <c r="V290" s="528"/>
      <c r="W290" s="45" t="s">
        <v>52</v>
      </c>
      <c r="X290" s="42"/>
      <c r="Y290" s="42"/>
      <c r="Z290" s="42">
        <f>IFERROR(Z23+Z32+Z39+Z47+Z63+Z69+Z74+Z80+Z90+Z97+Z110+Z116+Z122+Z129+Z134+Z140+Z145+Z151+Z159+Z164+Z172+Z176+Z181+Z189+Z199+Z207+Z212+Z218+Z224+Z231+Z237+Z245+Z249+Z254+Z260+Z283,"0")</f>
        <v>0</v>
      </c>
      <c r="AA290" s="67"/>
      <c r="AB290" s="67"/>
      <c r="AC290" s="67"/>
    </row>
    <row r="291" spans="1:32" ht="13.5" thickBot="1" x14ac:dyDescent="0.25"/>
    <row r="292" spans="1:32" ht="27" thickTop="1" thickBot="1" x14ac:dyDescent="0.25">
      <c r="A292" s="46" t="s">
        <v>9</v>
      </c>
      <c r="B292" s="88" t="s">
        <v>81</v>
      </c>
      <c r="C292" s="525" t="s">
        <v>45</v>
      </c>
      <c r="D292" s="525" t="s">
        <v>45</v>
      </c>
      <c r="E292" s="525" t="s">
        <v>45</v>
      </c>
      <c r="F292" s="525" t="s">
        <v>45</v>
      </c>
      <c r="G292" s="525" t="s">
        <v>45</v>
      </c>
      <c r="H292" s="525" t="s">
        <v>45</v>
      </c>
      <c r="I292" s="525" t="s">
        <v>45</v>
      </c>
      <c r="J292" s="525" t="s">
        <v>45</v>
      </c>
      <c r="K292" s="525" t="s">
        <v>45</v>
      </c>
      <c r="L292" s="525" t="s">
        <v>45</v>
      </c>
      <c r="M292" s="525" t="s">
        <v>45</v>
      </c>
      <c r="N292" s="530"/>
      <c r="O292" s="525" t="s">
        <v>45</v>
      </c>
      <c r="P292" s="525" t="s">
        <v>45</v>
      </c>
      <c r="Q292" s="525" t="s">
        <v>45</v>
      </c>
      <c r="R292" s="525" t="s">
        <v>45</v>
      </c>
      <c r="S292" s="525" t="s">
        <v>45</v>
      </c>
      <c r="T292" s="525" t="s">
        <v>266</v>
      </c>
      <c r="U292" s="525" t="s">
        <v>266</v>
      </c>
      <c r="V292" s="525" t="s">
        <v>294</v>
      </c>
      <c r="W292" s="525" t="s">
        <v>294</v>
      </c>
      <c r="X292" s="525" t="s">
        <v>317</v>
      </c>
      <c r="Y292" s="525" t="s">
        <v>317</v>
      </c>
      <c r="Z292" s="525" t="s">
        <v>317</v>
      </c>
      <c r="AA292" s="525" t="s">
        <v>317</v>
      </c>
      <c r="AB292" s="525" t="s">
        <v>317</v>
      </c>
      <c r="AC292" s="88" t="s">
        <v>365</v>
      </c>
      <c r="AD292" s="88" t="s">
        <v>371</v>
      </c>
      <c r="AE292" s="88" t="s">
        <v>378</v>
      </c>
      <c r="AF292" s="88" t="s">
        <v>267</v>
      </c>
    </row>
    <row r="293" spans="1:32" ht="14.25" customHeight="1" thickTop="1" x14ac:dyDescent="0.2">
      <c r="A293" s="531" t="s">
        <v>10</v>
      </c>
      <c r="B293" s="525" t="s">
        <v>81</v>
      </c>
      <c r="C293" s="525" t="s">
        <v>90</v>
      </c>
      <c r="D293" s="525" t="s">
        <v>107</v>
      </c>
      <c r="E293" s="525" t="s">
        <v>117</v>
      </c>
      <c r="F293" s="525" t="s">
        <v>130</v>
      </c>
      <c r="G293" s="525" t="s">
        <v>158</v>
      </c>
      <c r="H293" s="525" t="s">
        <v>165</v>
      </c>
      <c r="I293" s="525" t="s">
        <v>170</v>
      </c>
      <c r="J293" s="525" t="s">
        <v>178</v>
      </c>
      <c r="K293" s="525" t="s">
        <v>196</v>
      </c>
      <c r="L293" s="525" t="s">
        <v>206</v>
      </c>
      <c r="M293" s="525" t="s">
        <v>228</v>
      </c>
      <c r="N293" s="1"/>
      <c r="O293" s="525" t="s">
        <v>234</v>
      </c>
      <c r="P293" s="525" t="s">
        <v>241</v>
      </c>
      <c r="Q293" s="525" t="s">
        <v>249</v>
      </c>
      <c r="R293" s="525" t="s">
        <v>253</v>
      </c>
      <c r="S293" s="525" t="s">
        <v>262</v>
      </c>
      <c r="T293" s="525" t="s">
        <v>267</v>
      </c>
      <c r="U293" s="525" t="s">
        <v>271</v>
      </c>
      <c r="V293" s="525" t="s">
        <v>295</v>
      </c>
      <c r="W293" s="525" t="s">
        <v>313</v>
      </c>
      <c r="X293" s="525" t="s">
        <v>318</v>
      </c>
      <c r="Y293" s="525" t="s">
        <v>328</v>
      </c>
      <c r="Z293" s="525" t="s">
        <v>343</v>
      </c>
      <c r="AA293" s="525" t="s">
        <v>354</v>
      </c>
      <c r="AB293" s="525" t="s">
        <v>358</v>
      </c>
      <c r="AC293" s="525" t="s">
        <v>366</v>
      </c>
      <c r="AD293" s="525" t="s">
        <v>372</v>
      </c>
      <c r="AE293" s="525" t="s">
        <v>379</v>
      </c>
      <c r="AF293" s="525" t="s">
        <v>267</v>
      </c>
    </row>
    <row r="294" spans="1:32" ht="13.5" thickBot="1" x14ac:dyDescent="0.25">
      <c r="A294" s="532"/>
      <c r="B294" s="525"/>
      <c r="C294" s="525"/>
      <c r="D294" s="525"/>
      <c r="E294" s="525"/>
      <c r="F294" s="525"/>
      <c r="G294" s="525"/>
      <c r="H294" s="525"/>
      <c r="I294" s="525"/>
      <c r="J294" s="525"/>
      <c r="K294" s="525"/>
      <c r="L294" s="525"/>
      <c r="M294" s="525"/>
      <c r="N294" s="1"/>
      <c r="O294" s="525"/>
      <c r="P294" s="525"/>
      <c r="Q294" s="525"/>
      <c r="R294" s="525"/>
      <c r="S294" s="525"/>
      <c r="T294" s="525"/>
      <c r="U294" s="525"/>
      <c r="V294" s="525"/>
      <c r="W294" s="525"/>
      <c r="X294" s="525"/>
      <c r="Y294" s="525"/>
      <c r="Z294" s="525"/>
      <c r="AA294" s="525"/>
      <c r="AB294" s="525"/>
      <c r="AC294" s="525"/>
      <c r="AD294" s="525"/>
      <c r="AE294" s="525"/>
      <c r="AF294" s="525"/>
    </row>
    <row r="295" spans="1:32" ht="18" thickTop="1" thickBot="1" x14ac:dyDescent="0.25">
      <c r="A295" s="46" t="s">
        <v>13</v>
      </c>
      <c r="B295" s="52">
        <f>IFERROR(X22*H22,"0")</f>
        <v>0</v>
      </c>
      <c r="C295" s="52">
        <f>IFERROR(X28*H28,"0")+IFERROR(X29*H29,"0")+IFERROR(X30*H30,"0")+IFERROR(X31*H31,"0")</f>
        <v>0</v>
      </c>
      <c r="D295" s="52">
        <f>IFERROR(X36*H36,"0")+IFERROR(X37*H37,"0")+IFERROR(X38*H38,"0")</f>
        <v>0</v>
      </c>
      <c r="E295" s="52">
        <f>IFERROR(X43*H43,"0")+IFERROR(X44*H44,"0")+IFERROR(X45*H45,"0")+IFERROR(X46*H46,"0")</f>
        <v>0</v>
      </c>
      <c r="F295" s="52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5" s="52">
        <f>IFERROR(X67*H67,"0")+IFERROR(X68*H68,"0")</f>
        <v>0</v>
      </c>
      <c r="H295" s="52">
        <f>IFERROR(X73*H73,"0")</f>
        <v>0</v>
      </c>
      <c r="I295" s="52">
        <f>IFERROR(X78*H78,"0")+IFERROR(X79*H79,"0")</f>
        <v>0</v>
      </c>
      <c r="J295" s="52">
        <f>IFERROR(X84*H84,"0")+IFERROR(X85*H85,"0")+IFERROR(X86*H86,"0")+IFERROR(X87*H87,"0")+IFERROR(X88*H88,"0")+IFERROR(X89*H89,"0")</f>
        <v>0</v>
      </c>
      <c r="K295" s="52">
        <f>IFERROR(X94*H94,"0")+IFERROR(X95*H95,"0")+IFERROR(X96*H96,"0")</f>
        <v>0</v>
      </c>
      <c r="L295" s="52">
        <f>IFERROR(X101*H101,"0")+IFERROR(X102*H102,"0")+IFERROR(X103*H103,"0")+IFERROR(X104*H104,"0")+IFERROR(X105*H105,"0")+IFERROR(X106*H106,"0")+IFERROR(X107*H107,"0")+IFERROR(X108*H108,"0")+IFERROR(X109*H109,"0")</f>
        <v>0</v>
      </c>
      <c r="M295" s="52">
        <f>IFERROR(X114*H114,"0")+IFERROR(X115*H115,"0")</f>
        <v>0</v>
      </c>
      <c r="N295" s="1"/>
      <c r="O295" s="52">
        <f>IFERROR(X120*H120,"0")+IFERROR(X121*H121,"0")</f>
        <v>0</v>
      </c>
      <c r="P295" s="52">
        <f>IFERROR(X126*H126,"0")+IFERROR(X127*H127,"0")+IFERROR(X128*H128,"0")</f>
        <v>0</v>
      </c>
      <c r="Q295" s="52">
        <f>IFERROR(X133*H133,"0")</f>
        <v>0</v>
      </c>
      <c r="R295" s="52">
        <f>IFERROR(X138*H138,"0")+IFERROR(X139*H139,"0")</f>
        <v>0</v>
      </c>
      <c r="S295" s="52">
        <f>IFERROR(X144*H144,"0")</f>
        <v>0</v>
      </c>
      <c r="T295" s="52">
        <f>IFERROR(X150*H150,"0")</f>
        <v>0</v>
      </c>
      <c r="U295" s="52">
        <f>IFERROR(X155*H155,"0")+IFERROR(X156*H156,"0")+IFERROR(X157*H157,"0")+IFERROR(X158*H158,"0")+IFERROR(X162*H162,"0")+IFERROR(X163*H163,"0")</f>
        <v>0</v>
      </c>
      <c r="V295" s="52">
        <f>IFERROR(X169*H169,"0")+IFERROR(X170*H170,"0")+IFERROR(X171*H171,"0")+IFERROR(X175*H175,"0")</f>
        <v>0</v>
      </c>
      <c r="W295" s="52">
        <f>IFERROR(X180*H180,"0")</f>
        <v>0</v>
      </c>
      <c r="X295" s="52">
        <f>IFERROR(X186*H186,"0")+IFERROR(X187*H187,"0")+IFERROR(X188*H188,"0")</f>
        <v>0</v>
      </c>
      <c r="Y295" s="52">
        <f>IFERROR(X193*H193,"0")+IFERROR(X194*H194,"0")+IFERROR(X195*H195,"0")+IFERROR(X196*H196,"0")+IFERROR(X197*H197,"0")+IFERROR(X198*H198,"0")</f>
        <v>0</v>
      </c>
      <c r="Z295" s="52">
        <f>IFERROR(X203*H203,"0")+IFERROR(X204*H204,"0")+IFERROR(X205*H205,"0")+IFERROR(X206*H206,"0")</f>
        <v>0</v>
      </c>
      <c r="AA295" s="52">
        <f>IFERROR(X211*H211,"0")</f>
        <v>0</v>
      </c>
      <c r="AB295" s="52">
        <f>IFERROR(X216*H216,"0")+IFERROR(X217*H217,"0")</f>
        <v>0</v>
      </c>
      <c r="AC295" s="52">
        <f>IFERROR(X223*H223,"0")</f>
        <v>0</v>
      </c>
      <c r="AD295" s="52">
        <f>IFERROR(X229*H229,"0")+IFERROR(X230*H230,"0")</f>
        <v>0</v>
      </c>
      <c r="AE295" s="52">
        <f>IFERROR(X236*H236,"0")</f>
        <v>0</v>
      </c>
      <c r="AF295" s="52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2" ht="13.5" thickTop="1" x14ac:dyDescent="0.2">
      <c r="C296" s="1"/>
    </row>
    <row r="297" spans="1:32" ht="19.5" customHeight="1" x14ac:dyDescent="0.2">
      <c r="A297" s="70" t="s">
        <v>62</v>
      </c>
      <c r="B297" s="70" t="s">
        <v>63</v>
      </c>
      <c r="C297" s="70" t="s">
        <v>65</v>
      </c>
    </row>
    <row r="298" spans="1:32" x14ac:dyDescent="0.2">
      <c r="A298" s="71">
        <f>SUMPRODUCT(--(BB:BB="ЗПФ"),--(W:W="кор"),H:H,Y:Y)+SUMPRODUCT(--(BB:BB="ЗПФ"),--(W:W="кг"),Y:Y)</f>
        <v>0</v>
      </c>
      <c r="B298" s="72">
        <f>SUMPRODUCT(--(BB:BB="ПГП"),--(W:W="кор"),H:H,Y:Y)+SUMPRODUCT(--(BB:BB="ПГП"),--(W:W="кг"),Y:Y)</f>
        <v>0</v>
      </c>
      <c r="C298" s="72">
        <f>SUMPRODUCT(--(BB:BB="КИЗ"),--(W:W="кор"),H:H,Y:Y)+SUMPRODUCT(--(BB:BB="КИЗ"),--(W:W="кг"),Y:Y)</f>
        <v>0</v>
      </c>
    </row>
  </sheetData>
  <sheetProtection algorithmName="SHA-512" hashValue="2nm21wRRYTfBI4+WLp2ulN0Pxj1E+2vf7vnOPMDGDF1aQQjhT3XrhP0ljMTZGyOYF39isLa2MgT/5QfQa+mQ8w==" saltValue="Dybr3lkTp71a8PMvclhs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9">
    <mergeCell ref="Y293:Y294"/>
    <mergeCell ref="Z293:Z294"/>
    <mergeCell ref="AA293:AA294"/>
    <mergeCell ref="AB293:AB294"/>
    <mergeCell ref="AC293:AC294"/>
    <mergeCell ref="AD293:AD294"/>
    <mergeCell ref="AE293:AE294"/>
    <mergeCell ref="AF293:AF294"/>
    <mergeCell ref="X292:AB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T293:T294"/>
    <mergeCell ref="U293:U294"/>
    <mergeCell ref="V293:V294"/>
    <mergeCell ref="W293:W294"/>
    <mergeCell ref="X293:X294"/>
    <mergeCell ref="P285:V285"/>
    <mergeCell ref="A285:O290"/>
    <mergeCell ref="P286:V286"/>
    <mergeCell ref="P287:V287"/>
    <mergeCell ref="P288:V288"/>
    <mergeCell ref="P289:V289"/>
    <mergeCell ref="P290:V290"/>
    <mergeCell ref="C292:S292"/>
    <mergeCell ref="T292:U292"/>
    <mergeCell ref="V292:W292"/>
    <mergeCell ref="J293:J294"/>
    <mergeCell ref="K293:K294"/>
    <mergeCell ref="L293:L294"/>
    <mergeCell ref="M293:M294"/>
    <mergeCell ref="O293:O294"/>
    <mergeCell ref="P293:P294"/>
    <mergeCell ref="Q293:Q294"/>
    <mergeCell ref="R293:R294"/>
    <mergeCell ref="S293:S294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53:E253"/>
    <mergeCell ref="P253:T253"/>
    <mergeCell ref="P254:V254"/>
    <mergeCell ref="A254:O255"/>
    <mergeCell ref="P255:V255"/>
    <mergeCell ref="A256:Z256"/>
    <mergeCell ref="D257:E257"/>
    <mergeCell ref="P257:T257"/>
    <mergeCell ref="D258:E258"/>
    <mergeCell ref="P258:T258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27:Z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20:Z220"/>
    <mergeCell ref="A221:Z221"/>
    <mergeCell ref="A222:Z222"/>
    <mergeCell ref="D223:E223"/>
    <mergeCell ref="P223:T223"/>
    <mergeCell ref="P224:V224"/>
    <mergeCell ref="A224:O225"/>
    <mergeCell ref="P225:V225"/>
    <mergeCell ref="A226:Z226"/>
    <mergeCell ref="A214:Z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P207:V207"/>
    <mergeCell ref="A207:O208"/>
    <mergeCell ref="P208:V208"/>
    <mergeCell ref="A209:Z209"/>
    <mergeCell ref="A210:Z210"/>
    <mergeCell ref="D211:E211"/>
    <mergeCell ref="P211:T211"/>
    <mergeCell ref="P212:V212"/>
    <mergeCell ref="A212:O213"/>
    <mergeCell ref="P213:V213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76:V176"/>
    <mergeCell ref="A176:O177"/>
    <mergeCell ref="P177:V177"/>
    <mergeCell ref="A178:Z178"/>
    <mergeCell ref="A179:Z179"/>
    <mergeCell ref="D180:E180"/>
    <mergeCell ref="P180:T180"/>
    <mergeCell ref="P181:V181"/>
    <mergeCell ref="A181:O182"/>
    <mergeCell ref="P182:V182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A148:Z148"/>
    <mergeCell ref="A149:Z149"/>
    <mergeCell ref="D150:E150"/>
    <mergeCell ref="P150:T150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A131:Z131"/>
    <mergeCell ref="A132:Z132"/>
    <mergeCell ref="D133:E133"/>
    <mergeCell ref="P133:T133"/>
    <mergeCell ref="P134:V134"/>
    <mergeCell ref="A134:O135"/>
    <mergeCell ref="P135:V135"/>
    <mergeCell ref="A136:Z136"/>
    <mergeCell ref="A137:Z137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18:Z118"/>
    <mergeCell ref="A119:Z119"/>
    <mergeCell ref="D120:E120"/>
    <mergeCell ref="P120:T120"/>
    <mergeCell ref="D121:E121"/>
    <mergeCell ref="P121:T121"/>
    <mergeCell ref="P122:V122"/>
    <mergeCell ref="A122:O123"/>
    <mergeCell ref="P123:V123"/>
    <mergeCell ref="A112:Z112"/>
    <mergeCell ref="A113:Z113"/>
    <mergeCell ref="D114:E114"/>
    <mergeCell ref="P114:T114"/>
    <mergeCell ref="D115:E115"/>
    <mergeCell ref="P115:T115"/>
    <mergeCell ref="P116:V116"/>
    <mergeCell ref="A116:O117"/>
    <mergeCell ref="P117:V117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2:X282 X266:X270 X263:X264 X259 X253 X242:X244 X236 X230 X223 X216:X217 X211 X195:X197 X187:X188 X180 X175 X162:X163 X155:X158 X150 X144 X138:X139 X126 X120 X109 X89 X86 X51:X58 X43:X44 X36:X38 X31 X28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271 X265 X257:X258 X252 X248 X229 X203:X206 X198 X193:X194 X186 X169:X171 X133 X128 X105:X107 X101:X103 X94:X96 X87 X78:X79 X73 X67:X68 X59:X62 X45:X46" xr:uid="{00000000-0002-0000-0000-000013000000}">
      <formula1>IF(AK29&gt;0,OR(X29=0,AND(IF(X29-AK29&gt;=0,TRUE,FALSE),X29&gt;0,IF(X29/K29=ROUND(X29/K29,0),TRUE,FALSE))),FALSE)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127 X121 X114:X115 X108 X104 X88 X84:X85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9"/>
    </row>
    <row r="3" spans="2:8" x14ac:dyDescent="0.2">
      <c r="B3" s="53" t="s">
        <v>484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486</v>
      </c>
      <c r="D6" s="53" t="s">
        <v>487</v>
      </c>
      <c r="E6" s="53" t="s">
        <v>46</v>
      </c>
    </row>
    <row r="8" spans="2:8" x14ac:dyDescent="0.2">
      <c r="B8" s="53" t="s">
        <v>80</v>
      </c>
      <c r="C8" s="53" t="s">
        <v>486</v>
      </c>
      <c r="D8" s="53" t="s">
        <v>46</v>
      </c>
      <c r="E8" s="53" t="s">
        <v>46</v>
      </c>
    </row>
    <row r="10" spans="2:8" x14ac:dyDescent="0.2">
      <c r="B10" s="53" t="s">
        <v>488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498</v>
      </c>
      <c r="C20" s="53" t="s">
        <v>46</v>
      </c>
      <c r="D20" s="53" t="s">
        <v>46</v>
      </c>
      <c r="E20" s="53" t="s">
        <v>46</v>
      </c>
    </row>
  </sheetData>
  <sheetProtection algorithmName="SHA-512" hashValue="ZQr+wwohUyYep9Nh62VcPLCJB13/E/PocJZuNei3Gu/Al0HYb9k8yByNgpbqmd2VTLomv/qgeaSgU2eykpZmsw==" saltValue="njVCapDvkBt9yC5U3ETSt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2024-10-10T09:09:28Z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