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110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G261" i="2" l="1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J261" i="2"/>
  <c r="I261" i="2"/>
  <c r="H261" i="2"/>
  <c r="G261" i="2"/>
  <c r="F261" i="2"/>
  <c r="E261" i="2"/>
  <c r="D261" i="2"/>
  <c r="C261" i="2"/>
  <c r="B261" i="2"/>
  <c r="V254" i="2"/>
  <c r="V253" i="2"/>
  <c r="V252" i="2"/>
  <c r="V250" i="2"/>
  <c r="V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W249" i="2" s="1"/>
  <c r="X242" i="2"/>
  <c r="W242" i="2"/>
  <c r="X241" i="2"/>
  <c r="W241" i="2"/>
  <c r="X240" i="2"/>
  <c r="W240" i="2"/>
  <c r="X239" i="2"/>
  <c r="X249" i="2" s="1"/>
  <c r="W239" i="2"/>
  <c r="W250" i="2" s="1"/>
  <c r="W237" i="2"/>
  <c r="V237" i="2"/>
  <c r="X236" i="2"/>
  <c r="W236" i="2"/>
  <c r="V236" i="2"/>
  <c r="X235" i="2"/>
  <c r="W235" i="2"/>
  <c r="X234" i="2"/>
  <c r="W234" i="2"/>
  <c r="X233" i="2"/>
  <c r="W233" i="2"/>
  <c r="X232" i="2"/>
  <c r="W232" i="2"/>
  <c r="W230" i="2"/>
  <c r="V230" i="2"/>
  <c r="X229" i="2"/>
  <c r="W229" i="2"/>
  <c r="V229" i="2"/>
  <c r="X228" i="2"/>
  <c r="W228" i="2"/>
  <c r="V226" i="2"/>
  <c r="V225" i="2"/>
  <c r="X224" i="2"/>
  <c r="X225" i="2" s="1"/>
  <c r="W224" i="2"/>
  <c r="W226" i="2" s="1"/>
  <c r="W220" i="2"/>
  <c r="V220" i="2"/>
  <c r="X219" i="2"/>
  <c r="W219" i="2"/>
  <c r="V219" i="2"/>
  <c r="X218" i="2"/>
  <c r="W218" i="2"/>
  <c r="N218" i="2"/>
  <c r="W215" i="2"/>
  <c r="V215" i="2"/>
  <c r="W214" i="2"/>
  <c r="V214" i="2"/>
  <c r="X213" i="2"/>
  <c r="X214" i="2" s="1"/>
  <c r="W213" i="2"/>
  <c r="V209" i="2"/>
  <c r="V208" i="2"/>
  <c r="X207" i="2"/>
  <c r="X208" i="2" s="1"/>
  <c r="W207" i="2"/>
  <c r="W209" i="2" s="1"/>
  <c r="N207" i="2"/>
  <c r="W203" i="2"/>
  <c r="V203" i="2"/>
  <c r="X202" i="2"/>
  <c r="V202" i="2"/>
  <c r="X201" i="2"/>
  <c r="W201" i="2"/>
  <c r="N201" i="2"/>
  <c r="X200" i="2"/>
  <c r="W200" i="2"/>
  <c r="W202" i="2" s="1"/>
  <c r="N200" i="2"/>
  <c r="W197" i="2"/>
  <c r="V197" i="2"/>
  <c r="X196" i="2"/>
  <c r="W196" i="2"/>
  <c r="V196" i="2"/>
  <c r="X195" i="2"/>
  <c r="W195" i="2"/>
  <c r="V192" i="2"/>
  <c r="V191" i="2"/>
  <c r="X190" i="2"/>
  <c r="W190" i="2"/>
  <c r="N190" i="2"/>
  <c r="X189" i="2"/>
  <c r="W189" i="2"/>
  <c r="N189" i="2"/>
  <c r="X188" i="2"/>
  <c r="W188" i="2"/>
  <c r="N188" i="2"/>
  <c r="X187" i="2"/>
  <c r="X191" i="2" s="1"/>
  <c r="W187" i="2"/>
  <c r="W192" i="2" s="1"/>
  <c r="N187" i="2"/>
  <c r="W184" i="2"/>
  <c r="V184" i="2"/>
  <c r="X183" i="2"/>
  <c r="W183" i="2"/>
  <c r="V183" i="2"/>
  <c r="X182" i="2"/>
  <c r="W182" i="2"/>
  <c r="V179" i="2"/>
  <c r="V178" i="2"/>
  <c r="X177" i="2"/>
  <c r="X178" i="2" s="1"/>
  <c r="W177" i="2"/>
  <c r="W178" i="2" s="1"/>
  <c r="N177" i="2"/>
  <c r="W173" i="2"/>
  <c r="V173" i="2"/>
  <c r="V172" i="2"/>
  <c r="X171" i="2"/>
  <c r="X172" i="2" s="1"/>
  <c r="W171" i="2"/>
  <c r="W172" i="2" s="1"/>
  <c r="W168" i="2"/>
  <c r="V168" i="2"/>
  <c r="W167" i="2"/>
  <c r="V167" i="2"/>
  <c r="X166" i="2"/>
  <c r="X167" i="2" s="1"/>
  <c r="W166" i="2"/>
  <c r="N166" i="2"/>
  <c r="V163" i="2"/>
  <c r="V162" i="2"/>
  <c r="X161" i="2"/>
  <c r="W161" i="2"/>
  <c r="N161" i="2"/>
  <c r="X160" i="2"/>
  <c r="X162" i="2" s="1"/>
  <c r="W160" i="2"/>
  <c r="W163" i="2" s="1"/>
  <c r="N160" i="2"/>
  <c r="V156" i="2"/>
  <c r="V155" i="2"/>
  <c r="X154" i="2"/>
  <c r="W154" i="2"/>
  <c r="N154" i="2"/>
  <c r="X153" i="2"/>
  <c r="X155" i="2" s="1"/>
  <c r="W153" i="2"/>
  <c r="W156" i="2" s="1"/>
  <c r="N153" i="2"/>
  <c r="V151" i="2"/>
  <c r="V150" i="2"/>
  <c r="X149" i="2"/>
  <c r="W149" i="2"/>
  <c r="N149" i="2"/>
  <c r="X148" i="2"/>
  <c r="W148" i="2"/>
  <c r="N148" i="2"/>
  <c r="X147" i="2"/>
  <c r="W147" i="2"/>
  <c r="X146" i="2"/>
  <c r="X150" i="2" s="1"/>
  <c r="W146" i="2"/>
  <c r="W151" i="2" s="1"/>
  <c r="N146" i="2"/>
  <c r="V143" i="2"/>
  <c r="V142" i="2"/>
  <c r="X141" i="2"/>
  <c r="X142" i="2" s="1"/>
  <c r="W141" i="2"/>
  <c r="W142" i="2" s="1"/>
  <c r="N141" i="2"/>
  <c r="V137" i="2"/>
  <c r="V136" i="2"/>
  <c r="X135" i="2"/>
  <c r="X136" i="2" s="1"/>
  <c r="W135" i="2"/>
  <c r="W137" i="2" s="1"/>
  <c r="N135" i="2"/>
  <c r="W132" i="2"/>
  <c r="V132" i="2"/>
  <c r="X131" i="2"/>
  <c r="W131" i="2"/>
  <c r="V131" i="2"/>
  <c r="X130" i="2"/>
  <c r="W130" i="2"/>
  <c r="N130" i="2"/>
  <c r="X129" i="2"/>
  <c r="W129" i="2"/>
  <c r="N129" i="2"/>
  <c r="W126" i="2"/>
  <c r="V126" i="2"/>
  <c r="X125" i="2"/>
  <c r="W125" i="2"/>
  <c r="V125" i="2"/>
  <c r="X124" i="2"/>
  <c r="W124" i="2"/>
  <c r="N124" i="2"/>
  <c r="V121" i="2"/>
  <c r="V120" i="2"/>
  <c r="X119" i="2"/>
  <c r="W119" i="2"/>
  <c r="W120" i="2" s="1"/>
  <c r="N119" i="2"/>
  <c r="X118" i="2"/>
  <c r="W118" i="2"/>
  <c r="N118" i="2"/>
  <c r="X117" i="2"/>
  <c r="W117" i="2"/>
  <c r="W121" i="2" s="1"/>
  <c r="X116" i="2"/>
  <c r="X120" i="2" s="1"/>
  <c r="W116" i="2"/>
  <c r="N116" i="2"/>
  <c r="W113" i="2"/>
  <c r="V113" i="2"/>
  <c r="X112" i="2"/>
  <c r="W112" i="2"/>
  <c r="V112" i="2"/>
  <c r="X111" i="2"/>
  <c r="W111" i="2"/>
  <c r="N111" i="2"/>
  <c r="V108" i="2"/>
  <c r="V107" i="2"/>
  <c r="X106" i="2"/>
  <c r="W106" i="2"/>
  <c r="W108" i="2" s="1"/>
  <c r="N106" i="2"/>
  <c r="X105" i="2"/>
  <c r="X107" i="2" s="1"/>
  <c r="W105" i="2"/>
  <c r="N105" i="2"/>
  <c r="V102" i="2"/>
  <c r="V101" i="2"/>
  <c r="X100" i="2"/>
  <c r="W100" i="2"/>
  <c r="X99" i="2"/>
  <c r="W99" i="2"/>
  <c r="X98" i="2"/>
  <c r="W98" i="2"/>
  <c r="X97" i="2"/>
  <c r="X101" i="2" s="1"/>
  <c r="W97" i="2"/>
  <c r="X96" i="2"/>
  <c r="W96" i="2"/>
  <c r="W102" i="2" s="1"/>
  <c r="V93" i="2"/>
  <c r="V92" i="2"/>
  <c r="X91" i="2"/>
  <c r="X92" i="2" s="1"/>
  <c r="W91" i="2"/>
  <c r="N91" i="2"/>
  <c r="X90" i="2"/>
  <c r="W90" i="2"/>
  <c r="W92" i="2" s="1"/>
  <c r="N90" i="2"/>
  <c r="X89" i="2"/>
  <c r="W89" i="2"/>
  <c r="W93" i="2" s="1"/>
  <c r="N89" i="2"/>
  <c r="V86" i="2"/>
  <c r="V85" i="2"/>
  <c r="X84" i="2"/>
  <c r="W84" i="2"/>
  <c r="N84" i="2"/>
  <c r="X83" i="2"/>
  <c r="W83" i="2"/>
  <c r="N83" i="2"/>
  <c r="X82" i="2"/>
  <c r="W82" i="2"/>
  <c r="N82" i="2"/>
  <c r="X81" i="2"/>
  <c r="X85" i="2" s="1"/>
  <c r="W81" i="2"/>
  <c r="W85" i="2" s="1"/>
  <c r="N81" i="2"/>
  <c r="X80" i="2"/>
  <c r="W80" i="2"/>
  <c r="N80" i="2"/>
  <c r="X79" i="2"/>
  <c r="W79" i="2"/>
  <c r="N79" i="2"/>
  <c r="X78" i="2"/>
  <c r="W78" i="2"/>
  <c r="W86" i="2" s="1"/>
  <c r="N78" i="2"/>
  <c r="W75" i="2"/>
  <c r="V75" i="2"/>
  <c r="X74" i="2"/>
  <c r="V74" i="2"/>
  <c r="X73" i="2"/>
  <c r="W73" i="2"/>
  <c r="N73" i="2"/>
  <c r="X72" i="2"/>
  <c r="W72" i="2"/>
  <c r="W74" i="2" s="1"/>
  <c r="N72" i="2"/>
  <c r="V69" i="2"/>
  <c r="X68" i="2"/>
  <c r="W68" i="2"/>
  <c r="V68" i="2"/>
  <c r="X67" i="2"/>
  <c r="W67" i="2"/>
  <c r="W69" i="2" s="1"/>
  <c r="N67" i="2"/>
  <c r="V64" i="2"/>
  <c r="V63" i="2"/>
  <c r="X62" i="2"/>
  <c r="W62" i="2"/>
  <c r="W63" i="2" s="1"/>
  <c r="X61" i="2"/>
  <c r="X63" i="2" s="1"/>
  <c r="W61" i="2"/>
  <c r="V58" i="2"/>
  <c r="V57" i="2"/>
  <c r="X56" i="2"/>
  <c r="W56" i="2"/>
  <c r="X55" i="2"/>
  <c r="W55" i="2"/>
  <c r="X54" i="2"/>
  <c r="W54" i="2"/>
  <c r="X53" i="2"/>
  <c r="W53" i="2"/>
  <c r="W58" i="2" s="1"/>
  <c r="X52" i="2"/>
  <c r="W52" i="2"/>
  <c r="X51" i="2"/>
  <c r="W51" i="2"/>
  <c r="N51" i="2"/>
  <c r="X50" i="2"/>
  <c r="X57" i="2" s="1"/>
  <c r="W50" i="2"/>
  <c r="W47" i="2"/>
  <c r="V47" i="2"/>
  <c r="X46" i="2"/>
  <c r="V46" i="2"/>
  <c r="X45" i="2"/>
  <c r="W45" i="2"/>
  <c r="N45" i="2"/>
  <c r="X44" i="2"/>
  <c r="W44" i="2"/>
  <c r="W46" i="2" s="1"/>
  <c r="N44" i="2"/>
  <c r="V41" i="2"/>
  <c r="X40" i="2"/>
  <c r="W40" i="2"/>
  <c r="V40" i="2"/>
  <c r="X39" i="2"/>
  <c r="W39" i="2"/>
  <c r="N39" i="2"/>
  <c r="X38" i="2"/>
  <c r="W38" i="2"/>
  <c r="N38" i="2"/>
  <c r="X37" i="2"/>
  <c r="W37" i="2"/>
  <c r="X36" i="2"/>
  <c r="W36" i="2"/>
  <c r="W41" i="2" s="1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V24" i="2"/>
  <c r="V251" i="2" s="1"/>
  <c r="V23" i="2"/>
  <c r="V255" i="2" s="1"/>
  <c r="X22" i="2"/>
  <c r="X23" i="2" s="1"/>
  <c r="W22" i="2"/>
  <c r="W253" i="2" s="1"/>
  <c r="N22" i="2"/>
  <c r="H10" i="2"/>
  <c r="A9" i="2"/>
  <c r="F10" i="2" s="1"/>
  <c r="D7" i="2"/>
  <c r="O6" i="2"/>
  <c r="N2" i="2"/>
  <c r="X256" i="2" l="1"/>
  <c r="W23" i="2"/>
  <c r="H9" i="2"/>
  <c r="W24" i="2"/>
  <c r="W101" i="2"/>
  <c r="W162" i="2"/>
  <c r="W191" i="2"/>
  <c r="J9" i="2"/>
  <c r="W64" i="2"/>
  <c r="W143" i="2"/>
  <c r="W155" i="2"/>
  <c r="W208" i="2"/>
  <c r="F9" i="2"/>
  <c r="W107" i="2"/>
  <c r="W225" i="2"/>
  <c r="W57" i="2"/>
  <c r="A10" i="2"/>
  <c r="W32" i="2"/>
  <c r="W136" i="2"/>
  <c r="W150" i="2"/>
  <c r="W179" i="2"/>
  <c r="W252" i="2"/>
  <c r="W254" i="2" s="1"/>
  <c r="C264" i="2" l="1"/>
  <c r="B264" i="2"/>
  <c r="A264" i="2"/>
  <c r="W251" i="2"/>
  <c r="W255" i="2"/>
</calcChain>
</file>

<file path=xl/sharedStrings.xml><?xml version="1.0" encoding="utf-8"?>
<sst xmlns="http://schemas.openxmlformats.org/spreadsheetml/2006/main" count="1344" uniqueCount="366">
  <si>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</si>
  <si>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</si>
  <si>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</si>
  <si>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</si>
  <si>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</si>
  <si>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</si>
  <si>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</si>
  <si>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</si>
  <si>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</si>
  <si>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</si>
  <si>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</si>
  <si>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</si>
  <si>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</si>
  <si>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</si>
  <si>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</si>
  <si>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</si>
  <si>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</si>
  <si>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</si>
  <si>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</si>
  <si>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</si>
  <si>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</si>
  <si>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</si>
  <si>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</si>
  <si>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</si>
  <si>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</si>
  <si>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</si>
  <si>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</si>
  <si>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</si>
  <si>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</si>
  <si>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</si>
  <si>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</si>
  <si>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</si>
  <si>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</si>
  <si>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</si>
  <si>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</si>
  <si>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</si>
  <si>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</si>
  <si>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</si>
  <si>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</si>
  <si>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</si>
  <si>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</si>
  <si>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</si>
  <si>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</si>
  <si>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</si>
  <si>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</si>
  <si>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</si>
  <si>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</si>
  <si>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</si>
  <si>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</si>
  <si>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</si>
  <si>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</si>
  <si>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</si>
  <si>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</si>
  <si>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</si>
  <si>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</si>
  <si>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</si>
  <si>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</si>
  <si>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</si>
  <si>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</si>
  <si>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</si>
  <si>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</si>
  <si>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</si>
  <si>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</si>
  <si>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</si>
  <si>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</si>
  <si>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</si>
  <si>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</si>
  <si>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</si>
  <si>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</si>
  <si>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</si>
  <si>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</si>
  <si>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10.11.2023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</si>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</sst>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9" t="s">
        <v>29</v>
      </c>
      <c r="E1" s="319"/>
      <c r="F1" s="319"/>
      <c r="G1" s="14" t="s">
        <v>70</v>
      </c>
      <c r="H1" s="319" t="s">
        <v>50</v>
      </c>
      <c r="I1" s="319"/>
      <c r="J1" s="319"/>
      <c r="K1" s="319"/>
      <c r="L1" s="319"/>
      <c r="M1" s="319"/>
      <c r="N1" s="319"/>
      <c r="O1" s="319"/>
      <c r="P1" s="320" t="s">
        <v>71</v>
      </c>
      <c r="Q1" s="321"/>
      <c r="R1" s="321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/>
      <c r="P2" s="322"/>
      <c r="Q2" s="322"/>
      <c r="R2" s="322"/>
      <c r="S2" s="322"/>
      <c r="T2" s="322"/>
      <c r="U2" s="322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2"/>
      <c r="O3" s="322"/>
      <c r="P3" s="322"/>
      <c r="Q3" s="322"/>
      <c r="R3" s="322"/>
      <c r="S3" s="322"/>
      <c r="T3" s="322"/>
      <c r="U3" s="322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01" t="s">
        <v>8</v>
      </c>
      <c r="B5" s="301"/>
      <c r="C5" s="301"/>
      <c r="D5" s="323"/>
      <c r="E5" s="323"/>
      <c r="F5" s="324" t="s">
        <v>14</v>
      </c>
      <c r="G5" s="324"/>
      <c r="H5" s="323"/>
      <c r="I5" s="323"/>
      <c r="J5" s="323"/>
      <c r="K5" s="323"/>
      <c r="L5" s="323"/>
      <c r="N5" s="27" t="s">
        <v>4</v>
      </c>
      <c r="O5" s="318">
        <v>45247</v>
      </c>
      <c r="P5" s="318"/>
      <c r="R5" s="325" t="s">
        <v>3</v>
      </c>
      <c r="S5" s="326"/>
      <c r="T5" s="327" t="s">
        <v>346</v>
      </c>
      <c r="U5" s="328"/>
      <c r="Z5" s="60"/>
      <c r="AA5" s="60"/>
      <c r="AB5" s="60"/>
    </row>
    <row r="6" spans="1:29" s="17" customFormat="1" ht="24" customHeight="1" x14ac:dyDescent="0.2">
      <c r="A6" s="301" t="s">
        <v>1</v>
      </c>
      <c r="B6" s="301"/>
      <c r="C6" s="301"/>
      <c r="D6" s="302" t="s">
        <v>347</v>
      </c>
      <c r="E6" s="302"/>
      <c r="F6" s="302"/>
      <c r="G6" s="302"/>
      <c r="H6" s="302"/>
      <c r="I6" s="302"/>
      <c r="J6" s="302"/>
      <c r="K6" s="302"/>
      <c r="L6" s="302"/>
      <c r="N6" s="27" t="s">
        <v>30</v>
      </c>
      <c r="O6" s="303" t="str">
        <f>IF(O5=0," ",CHOOSE(WEEKDAY(O5,2),"Понедельник","Вторник","Среда","Четверг","Пятница","Суббота","Воскресенье"))</f>
        <v>Пятница</v>
      </c>
      <c r="P6" s="303"/>
      <c r="R6" s="304" t="s">
        <v>5</v>
      </c>
      <c r="S6" s="305"/>
      <c r="T6" s="306" t="s">
        <v>72</v>
      </c>
      <c r="U6" s="307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2" t="str">
        <f>IFERROR(VLOOKUP(DeliveryAddress,Table,3,0),1)</f>
        <v>1</v>
      </c>
      <c r="E7" s="313"/>
      <c r="F7" s="313"/>
      <c r="G7" s="313"/>
      <c r="H7" s="313"/>
      <c r="I7" s="313"/>
      <c r="J7" s="313"/>
      <c r="K7" s="313"/>
      <c r="L7" s="314"/>
      <c r="N7" s="29"/>
      <c r="O7" s="49"/>
      <c r="P7" s="49"/>
      <c r="R7" s="304"/>
      <c r="S7" s="305"/>
      <c r="T7" s="308"/>
      <c r="U7" s="309"/>
      <c r="Z7" s="60"/>
      <c r="AA7" s="60"/>
      <c r="AB7" s="60"/>
    </row>
    <row r="8" spans="1:29" s="17" customFormat="1" ht="25.5" customHeight="1" x14ac:dyDescent="0.2">
      <c r="A8" s="315" t="s">
        <v>61</v>
      </c>
      <c r="B8" s="315"/>
      <c r="C8" s="315"/>
      <c r="D8" s="316"/>
      <c r="E8" s="316"/>
      <c r="F8" s="316"/>
      <c r="G8" s="316"/>
      <c r="H8" s="316"/>
      <c r="I8" s="316"/>
      <c r="J8" s="316"/>
      <c r="K8" s="316"/>
      <c r="L8" s="316"/>
      <c r="N8" s="27" t="s">
        <v>11</v>
      </c>
      <c r="O8" s="296">
        <v>0.33333333333333331</v>
      </c>
      <c r="P8" s="296"/>
      <c r="R8" s="304"/>
      <c r="S8" s="305"/>
      <c r="T8" s="308"/>
      <c r="U8" s="309"/>
      <c r="Z8" s="60"/>
      <c r="AA8" s="60"/>
      <c r="AB8" s="60"/>
    </row>
    <row r="9" spans="1:29" s="17" customFormat="1" ht="39.950000000000003" customHeight="1" x14ac:dyDescent="0.2">
      <c r="A9" s="2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2"/>
      <c r="C9" s="292"/>
      <c r="D9" s="293" t="s">
        <v>49</v>
      </c>
      <c r="E9" s="294"/>
      <c r="F9" s="2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2"/>
      <c r="H9" s="317" t="str">
        <f>IF(AND($A$9="Тип доверенности/получателя при получении в адресе перегруза:",$D$9="Разовая доверенность"),"Введите ФИО","")</f>
        <v/>
      </c>
      <c r="I9" s="317"/>
      <c r="J9" s="3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7"/>
      <c r="L9" s="317"/>
      <c r="N9" s="31" t="s">
        <v>15</v>
      </c>
      <c r="O9" s="318"/>
      <c r="P9" s="318"/>
      <c r="R9" s="304"/>
      <c r="S9" s="305"/>
      <c r="T9" s="310"/>
      <c r="U9" s="311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2"/>
      <c r="C10" s="292"/>
      <c r="D10" s="293"/>
      <c r="E10" s="294"/>
      <c r="F10" s="2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2"/>
      <c r="H10" s="295" t="str">
        <f>IFERROR(VLOOKUP($D$10,Proxy,2,FALSE),"")</f>
        <v/>
      </c>
      <c r="I10" s="295"/>
      <c r="J10" s="295"/>
      <c r="K10" s="295"/>
      <c r="L10" s="295"/>
      <c r="N10" s="31" t="s">
        <v>35</v>
      </c>
      <c r="O10" s="296"/>
      <c r="P10" s="296"/>
      <c r="S10" s="29" t="s">
        <v>12</v>
      </c>
      <c r="T10" s="297" t="s">
        <v>73</v>
      </c>
      <c r="U10" s="29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6"/>
      <c r="P11" s="296"/>
      <c r="S11" s="29" t="s">
        <v>31</v>
      </c>
      <c r="T11" s="284" t="s">
        <v>58</v>
      </c>
      <c r="U11" s="284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3" t="s">
        <v>74</v>
      </c>
      <c r="B12" s="283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N12" s="27" t="s">
        <v>33</v>
      </c>
      <c r="O12" s="299"/>
      <c r="P12" s="299"/>
      <c r="Q12" s="28"/>
      <c r="R12"/>
      <c r="S12" s="29" t="s">
        <v>49</v>
      </c>
      <c r="T12" s="300"/>
      <c r="U12" s="300"/>
      <c r="V12"/>
      <c r="Z12" s="60"/>
      <c r="AA12" s="60"/>
      <c r="AB12" s="60"/>
    </row>
    <row r="13" spans="1:29" s="17" customFormat="1" ht="23.25" customHeight="1" x14ac:dyDescent="0.2">
      <c r="A13" s="283" t="s">
        <v>75</v>
      </c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31"/>
      <c r="N13" s="31" t="s">
        <v>34</v>
      </c>
      <c r="O13" s="284"/>
      <c r="P13" s="284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3" t="s">
        <v>76</v>
      </c>
      <c r="B14" s="283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5" t="s">
        <v>77</v>
      </c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/>
      <c r="N15" s="286" t="s">
        <v>64</v>
      </c>
      <c r="O15" s="286"/>
      <c r="P15" s="286"/>
      <c r="Q15" s="286"/>
      <c r="R15" s="286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7"/>
      <c r="O16" s="287"/>
      <c r="P16" s="287"/>
      <c r="Q16" s="287"/>
      <c r="R16" s="28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71" t="s">
        <v>62</v>
      </c>
      <c r="B17" s="271" t="s">
        <v>52</v>
      </c>
      <c r="C17" s="289" t="s">
        <v>51</v>
      </c>
      <c r="D17" s="271" t="s">
        <v>53</v>
      </c>
      <c r="E17" s="271"/>
      <c r="F17" s="271" t="s">
        <v>24</v>
      </c>
      <c r="G17" s="271" t="s">
        <v>27</v>
      </c>
      <c r="H17" s="271" t="s">
        <v>25</v>
      </c>
      <c r="I17" s="271" t="s">
        <v>26</v>
      </c>
      <c r="J17" s="290" t="s">
        <v>16</v>
      </c>
      <c r="K17" s="290" t="s">
        <v>69</v>
      </c>
      <c r="L17" s="290" t="s">
        <v>2</v>
      </c>
      <c r="M17" s="271" t="s">
        <v>28</v>
      </c>
      <c r="N17" s="271" t="s">
        <v>17</v>
      </c>
      <c r="O17" s="271"/>
      <c r="P17" s="271"/>
      <c r="Q17" s="271"/>
      <c r="R17" s="271"/>
      <c r="S17" s="288" t="s">
        <v>59</v>
      </c>
      <c r="T17" s="271"/>
      <c r="U17" s="271" t="s">
        <v>6</v>
      </c>
      <c r="V17" s="271" t="s">
        <v>44</v>
      </c>
      <c r="W17" s="272" t="s">
        <v>57</v>
      </c>
      <c r="X17" s="271" t="s">
        <v>18</v>
      </c>
      <c r="Y17" s="274" t="s">
        <v>63</v>
      </c>
      <c r="Z17" s="274" t="s">
        <v>19</v>
      </c>
      <c r="AA17" s="275" t="s">
        <v>60</v>
      </c>
      <c r="AB17" s="276"/>
      <c r="AC17" s="277"/>
      <c r="AD17" s="281"/>
      <c r="BA17" s="282" t="s">
        <v>67</v>
      </c>
    </row>
    <row r="18" spans="1:53" ht="14.25" customHeight="1" x14ac:dyDescent="0.2">
      <c r="A18" s="271"/>
      <c r="B18" s="271"/>
      <c r="C18" s="289"/>
      <c r="D18" s="271"/>
      <c r="E18" s="271"/>
      <c r="F18" s="271" t="s">
        <v>20</v>
      </c>
      <c r="G18" s="271" t="s">
        <v>21</v>
      </c>
      <c r="H18" s="271" t="s">
        <v>22</v>
      </c>
      <c r="I18" s="271" t="s">
        <v>22</v>
      </c>
      <c r="J18" s="291"/>
      <c r="K18" s="291"/>
      <c r="L18" s="291"/>
      <c r="M18" s="271"/>
      <c r="N18" s="271"/>
      <c r="O18" s="271"/>
      <c r="P18" s="271"/>
      <c r="Q18" s="271"/>
      <c r="R18" s="271"/>
      <c r="S18" s="36" t="s">
        <v>47</v>
      </c>
      <c r="T18" s="36" t="s">
        <v>46</v>
      </c>
      <c r="U18" s="271"/>
      <c r="V18" s="271"/>
      <c r="W18" s="273"/>
      <c r="X18" s="271"/>
      <c r="Y18" s="274"/>
      <c r="Z18" s="274"/>
      <c r="AA18" s="278"/>
      <c r="AB18" s="279"/>
      <c r="AC18" s="280"/>
      <c r="AD18" s="281"/>
      <c r="BA18" s="282"/>
    </row>
    <row r="19" spans="1:53" ht="27.75" customHeight="1" x14ac:dyDescent="0.2">
      <c r="A19" s="197" t="s">
        <v>78</v>
      </c>
      <c r="B19" s="197"/>
      <c r="C19" s="197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55"/>
      <c r="Z19" s="55"/>
    </row>
    <row r="20" spans="1:53" ht="16.5" customHeight="1" x14ac:dyDescent="0.25">
      <c r="A20" s="198" t="s">
        <v>78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66"/>
      <c r="Z20" s="66"/>
    </row>
    <row r="21" spans="1:53" ht="14.25" customHeight="1" x14ac:dyDescent="0.25">
      <c r="A21" s="187" t="s">
        <v>79</v>
      </c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67"/>
      <c r="Z21" s="67"/>
    </row>
    <row r="22" spans="1:53" ht="27" customHeight="1" x14ac:dyDescent="0.25">
      <c r="A22" s="64" t="s">
        <v>80</v>
      </c>
      <c r="B22" s="64" t="s">
        <v>81</v>
      </c>
      <c r="C22" s="37">
        <v>4301070826</v>
      </c>
      <c r="D22" s="168">
        <v>4607111035752</v>
      </c>
      <c r="E22" s="168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83</v>
      </c>
      <c r="L22" s="39" t="s">
        <v>82</v>
      </c>
      <c r="M22" s="38">
        <v>90</v>
      </c>
      <c r="N22" s="270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0"/>
      <c r="P22" s="170"/>
      <c r="Q22" s="170"/>
      <c r="R22" s="171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6"/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7"/>
      <c r="N23" s="173" t="s">
        <v>43</v>
      </c>
      <c r="O23" s="174"/>
      <c r="P23" s="174"/>
      <c r="Q23" s="174"/>
      <c r="R23" s="174"/>
      <c r="S23" s="174"/>
      <c r="T23" s="175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6"/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7"/>
      <c r="N24" s="173" t="s">
        <v>43</v>
      </c>
      <c r="O24" s="174"/>
      <c r="P24" s="174"/>
      <c r="Q24" s="174"/>
      <c r="R24" s="174"/>
      <c r="S24" s="174"/>
      <c r="T24" s="175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7" t="s">
        <v>48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55"/>
      <c r="Z25" s="55"/>
    </row>
    <row r="26" spans="1:53" ht="16.5" customHeight="1" x14ac:dyDescent="0.25">
      <c r="A26" s="198" t="s">
        <v>84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66"/>
      <c r="Z26" s="66"/>
    </row>
    <row r="27" spans="1:53" ht="14.25" customHeight="1" x14ac:dyDescent="0.25">
      <c r="A27" s="187" t="s">
        <v>85</v>
      </c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67"/>
      <c r="Z27" s="67"/>
    </row>
    <row r="28" spans="1:53" ht="27" customHeight="1" x14ac:dyDescent="0.25">
      <c r="A28" s="64" t="s">
        <v>86</v>
      </c>
      <c r="B28" s="64" t="s">
        <v>87</v>
      </c>
      <c r="C28" s="37">
        <v>4301132066</v>
      </c>
      <c r="D28" s="168">
        <v>4607111036520</v>
      </c>
      <c r="E28" s="168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89</v>
      </c>
      <c r="L28" s="39" t="s">
        <v>82</v>
      </c>
      <c r="M28" s="38">
        <v>180</v>
      </c>
      <c r="N28" s="26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88</v>
      </c>
    </row>
    <row r="29" spans="1:53" ht="27" customHeight="1" x14ac:dyDescent="0.25">
      <c r="A29" s="64" t="s">
        <v>90</v>
      </c>
      <c r="B29" s="64" t="s">
        <v>91</v>
      </c>
      <c r="C29" s="37">
        <v>4301132063</v>
      </c>
      <c r="D29" s="168">
        <v>4607111036605</v>
      </c>
      <c r="E29" s="168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89</v>
      </c>
      <c r="L29" s="39" t="s">
        <v>82</v>
      </c>
      <c r="M29" s="38">
        <v>180</v>
      </c>
      <c r="N29" s="26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88</v>
      </c>
    </row>
    <row r="30" spans="1:53" ht="27" customHeight="1" x14ac:dyDescent="0.25">
      <c r="A30" s="64" t="s">
        <v>92</v>
      </c>
      <c r="B30" s="64" t="s">
        <v>93</v>
      </c>
      <c r="C30" s="37">
        <v>4301132064</v>
      </c>
      <c r="D30" s="168">
        <v>4607111036537</v>
      </c>
      <c r="E30" s="168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89</v>
      </c>
      <c r="L30" s="39" t="s">
        <v>82</v>
      </c>
      <c r="M30" s="38">
        <v>180</v>
      </c>
      <c r="N30" s="268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88</v>
      </c>
    </row>
    <row r="31" spans="1:53" ht="27" customHeight="1" x14ac:dyDescent="0.25">
      <c r="A31" s="64" t="s">
        <v>94</v>
      </c>
      <c r="B31" s="64" t="s">
        <v>95</v>
      </c>
      <c r="C31" s="37">
        <v>4301132065</v>
      </c>
      <c r="D31" s="168">
        <v>4607111036599</v>
      </c>
      <c r="E31" s="168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89</v>
      </c>
      <c r="L31" s="39" t="s">
        <v>82</v>
      </c>
      <c r="M31" s="38">
        <v>180</v>
      </c>
      <c r="N31" s="26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88</v>
      </c>
    </row>
    <row r="32" spans="1:53" x14ac:dyDescent="0.2">
      <c r="A32" s="176"/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7"/>
      <c r="N32" s="173" t="s">
        <v>43</v>
      </c>
      <c r="O32" s="174"/>
      <c r="P32" s="174"/>
      <c r="Q32" s="174"/>
      <c r="R32" s="174"/>
      <c r="S32" s="174"/>
      <c r="T32" s="175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6"/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7"/>
      <c r="N33" s="173" t="s">
        <v>43</v>
      </c>
      <c r="O33" s="174"/>
      <c r="P33" s="174"/>
      <c r="Q33" s="174"/>
      <c r="R33" s="174"/>
      <c r="S33" s="174"/>
      <c r="T33" s="175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198" t="s">
        <v>96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66"/>
      <c r="Z34" s="66"/>
    </row>
    <row r="35" spans="1:53" ht="14.25" customHeight="1" x14ac:dyDescent="0.25">
      <c r="A35" s="187" t="s">
        <v>79</v>
      </c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4301070865</v>
      </c>
      <c r="D36" s="168">
        <v>4607111036285</v>
      </c>
      <c r="E36" s="168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83</v>
      </c>
      <c r="L36" s="39" t="s">
        <v>82</v>
      </c>
      <c r="M36" s="38">
        <v>180</v>
      </c>
      <c r="N36" s="26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99</v>
      </c>
      <c r="B37" s="64" t="s">
        <v>100</v>
      </c>
      <c r="C37" s="37">
        <v>4301070861</v>
      </c>
      <c r="D37" s="168">
        <v>4607111036308</v>
      </c>
      <c r="E37" s="168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83</v>
      </c>
      <c r="L37" s="39" t="s">
        <v>82</v>
      </c>
      <c r="M37" s="38">
        <v>180</v>
      </c>
      <c r="N37" s="265" t="s">
        <v>101</v>
      </c>
      <c r="O37" s="170"/>
      <c r="P37" s="170"/>
      <c r="Q37" s="170"/>
      <c r="R37" s="171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102</v>
      </c>
      <c r="B38" s="64" t="s">
        <v>103</v>
      </c>
      <c r="C38" s="37">
        <v>4301070884</v>
      </c>
      <c r="D38" s="168">
        <v>4607111036315</v>
      </c>
      <c r="E38" s="168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83</v>
      </c>
      <c r="L38" s="39" t="s">
        <v>82</v>
      </c>
      <c r="M38" s="38">
        <v>180</v>
      </c>
      <c r="N38" s="26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104</v>
      </c>
      <c r="B39" s="64" t="s">
        <v>105</v>
      </c>
      <c r="C39" s="37">
        <v>4301070864</v>
      </c>
      <c r="D39" s="168">
        <v>4607111036292</v>
      </c>
      <c r="E39" s="168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83</v>
      </c>
      <c r="L39" s="39" t="s">
        <v>82</v>
      </c>
      <c r="M39" s="38">
        <v>180</v>
      </c>
      <c r="N39" s="26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6"/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7"/>
      <c r="N40" s="173" t="s">
        <v>43</v>
      </c>
      <c r="O40" s="174"/>
      <c r="P40" s="174"/>
      <c r="Q40" s="174"/>
      <c r="R40" s="174"/>
      <c r="S40" s="174"/>
      <c r="T40" s="175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6"/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7"/>
      <c r="N41" s="173" t="s">
        <v>43</v>
      </c>
      <c r="O41" s="174"/>
      <c r="P41" s="174"/>
      <c r="Q41" s="174"/>
      <c r="R41" s="174"/>
      <c r="S41" s="174"/>
      <c r="T41" s="175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198" t="s">
        <v>106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66"/>
      <c r="Z42" s="66"/>
    </row>
    <row r="43" spans="1:53" ht="14.25" customHeight="1" x14ac:dyDescent="0.25">
      <c r="A43" s="187" t="s">
        <v>107</v>
      </c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67"/>
      <c r="Z43" s="67"/>
    </row>
    <row r="44" spans="1:53" ht="27" customHeight="1" x14ac:dyDescent="0.25">
      <c r="A44" s="64" t="s">
        <v>108</v>
      </c>
      <c r="B44" s="64" t="s">
        <v>109</v>
      </c>
      <c r="C44" s="37">
        <v>4301190014</v>
      </c>
      <c r="D44" s="168">
        <v>4607111037053</v>
      </c>
      <c r="E44" s="168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110</v>
      </c>
      <c r="L44" s="39" t="s">
        <v>82</v>
      </c>
      <c r="M44" s="38">
        <v>365</v>
      </c>
      <c r="N44" s="260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0"/>
      <c r="P44" s="170"/>
      <c r="Q44" s="170"/>
      <c r="R44" s="171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88</v>
      </c>
    </row>
    <row r="45" spans="1:53" ht="27" customHeight="1" x14ac:dyDescent="0.25">
      <c r="A45" s="64" t="s">
        <v>111</v>
      </c>
      <c r="B45" s="64" t="s">
        <v>112</v>
      </c>
      <c r="C45" s="37">
        <v>4301190015</v>
      </c>
      <c r="D45" s="168">
        <v>4607111037060</v>
      </c>
      <c r="E45" s="168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110</v>
      </c>
      <c r="L45" s="39" t="s">
        <v>82</v>
      </c>
      <c r="M45" s="38">
        <v>365</v>
      </c>
      <c r="N45" s="261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0"/>
      <c r="P45" s="170"/>
      <c r="Q45" s="170"/>
      <c r="R45" s="171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88</v>
      </c>
    </row>
    <row r="46" spans="1:53" x14ac:dyDescent="0.2">
      <c r="A46" s="176"/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7"/>
      <c r="N46" s="173" t="s">
        <v>43</v>
      </c>
      <c r="O46" s="174"/>
      <c r="P46" s="174"/>
      <c r="Q46" s="174"/>
      <c r="R46" s="174"/>
      <c r="S46" s="174"/>
      <c r="T46" s="175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6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7"/>
      <c r="N47" s="173" t="s">
        <v>43</v>
      </c>
      <c r="O47" s="174"/>
      <c r="P47" s="174"/>
      <c r="Q47" s="174"/>
      <c r="R47" s="174"/>
      <c r="S47" s="174"/>
      <c r="T47" s="175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198" t="s">
        <v>113</v>
      </c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66"/>
      <c r="Z48" s="66"/>
    </row>
    <row r="49" spans="1:53" ht="14.25" customHeight="1" x14ac:dyDescent="0.25">
      <c r="A49" s="187" t="s">
        <v>79</v>
      </c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67"/>
      <c r="Z49" s="67"/>
    </row>
    <row r="50" spans="1:53" ht="27" customHeight="1" x14ac:dyDescent="0.25">
      <c r="A50" s="64" t="s">
        <v>114</v>
      </c>
      <c r="B50" s="64" t="s">
        <v>115</v>
      </c>
      <c r="C50" s="37">
        <v>4301070989</v>
      </c>
      <c r="D50" s="168">
        <v>4607111037190</v>
      </c>
      <c r="E50" s="168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83</v>
      </c>
      <c r="L50" s="39" t="s">
        <v>82</v>
      </c>
      <c r="M50" s="38">
        <v>180</v>
      </c>
      <c r="N50" s="255" t="s">
        <v>116</v>
      </c>
      <c r="O50" s="170"/>
      <c r="P50" s="170"/>
      <c r="Q50" s="170"/>
      <c r="R50" s="171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6" si="0">IFERROR(IF(V50="","",V50),"")</f>
        <v>0</v>
      </c>
      <c r="X50" s="42">
        <f t="shared" ref="X50:X56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114</v>
      </c>
      <c r="B51" s="64" t="s">
        <v>117</v>
      </c>
      <c r="C51" s="37">
        <v>4301070935</v>
      </c>
      <c r="D51" s="168">
        <v>4607111037190</v>
      </c>
      <c r="E51" s="168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83</v>
      </c>
      <c r="L51" s="39" t="s">
        <v>82</v>
      </c>
      <c r="M51" s="38">
        <v>150</v>
      </c>
      <c r="N51" s="25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0"/>
      <c r="P51" s="170"/>
      <c r="Q51" s="170"/>
      <c r="R51" s="171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118</v>
      </c>
      <c r="B52" s="64" t="s">
        <v>119</v>
      </c>
      <c r="C52" s="37">
        <v>4301070972</v>
      </c>
      <c r="D52" s="168">
        <v>4607111037183</v>
      </c>
      <c r="E52" s="168"/>
      <c r="F52" s="63">
        <v>0.9</v>
      </c>
      <c r="G52" s="38">
        <v>8</v>
      </c>
      <c r="H52" s="63">
        <v>7.2</v>
      </c>
      <c r="I52" s="63">
        <v>7.4859999999999998</v>
      </c>
      <c r="J52" s="38">
        <v>84</v>
      </c>
      <c r="K52" s="38" t="s">
        <v>83</v>
      </c>
      <c r="L52" s="39" t="s">
        <v>82</v>
      </c>
      <c r="M52" s="38">
        <v>180</v>
      </c>
      <c r="N52" s="257" t="s">
        <v>120</v>
      </c>
      <c r="O52" s="170"/>
      <c r="P52" s="170"/>
      <c r="Q52" s="170"/>
      <c r="R52" s="171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121</v>
      </c>
      <c r="B53" s="64" t="s">
        <v>122</v>
      </c>
      <c r="C53" s="37">
        <v>4301070970</v>
      </c>
      <c r="D53" s="168">
        <v>4607111037091</v>
      </c>
      <c r="E53" s="168"/>
      <c r="F53" s="63">
        <v>0.43</v>
      </c>
      <c r="G53" s="38">
        <v>16</v>
      </c>
      <c r="H53" s="63">
        <v>6.88</v>
      </c>
      <c r="I53" s="63">
        <v>7.11</v>
      </c>
      <c r="J53" s="38">
        <v>84</v>
      </c>
      <c r="K53" s="38" t="s">
        <v>83</v>
      </c>
      <c r="L53" s="39" t="s">
        <v>82</v>
      </c>
      <c r="M53" s="38">
        <v>180</v>
      </c>
      <c r="N53" s="258" t="s">
        <v>123</v>
      </c>
      <c r="O53" s="170"/>
      <c r="P53" s="170"/>
      <c r="Q53" s="170"/>
      <c r="R53" s="171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124</v>
      </c>
      <c r="B54" s="64" t="s">
        <v>125</v>
      </c>
      <c r="C54" s="37">
        <v>4301070971</v>
      </c>
      <c r="D54" s="168">
        <v>4607111036902</v>
      </c>
      <c r="E54" s="168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83</v>
      </c>
      <c r="L54" s="39" t="s">
        <v>82</v>
      </c>
      <c r="M54" s="38">
        <v>180</v>
      </c>
      <c r="N54" s="259" t="s">
        <v>126</v>
      </c>
      <c r="O54" s="170"/>
      <c r="P54" s="170"/>
      <c r="Q54" s="170"/>
      <c r="R54" s="171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127</v>
      </c>
      <c r="B55" s="64" t="s">
        <v>128</v>
      </c>
      <c r="C55" s="37">
        <v>4301070969</v>
      </c>
      <c r="D55" s="168">
        <v>4607111036858</v>
      </c>
      <c r="E55" s="168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83</v>
      </c>
      <c r="L55" s="39" t="s">
        <v>82</v>
      </c>
      <c r="M55" s="38">
        <v>180</v>
      </c>
      <c r="N55" s="253" t="s">
        <v>129</v>
      </c>
      <c r="O55" s="170"/>
      <c r="P55" s="170"/>
      <c r="Q55" s="170"/>
      <c r="R55" s="171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27" customHeight="1" x14ac:dyDescent="0.25">
      <c r="A56" s="64" t="s">
        <v>130</v>
      </c>
      <c r="B56" s="64" t="s">
        <v>131</v>
      </c>
      <c r="C56" s="37">
        <v>4301070968</v>
      </c>
      <c r="D56" s="168">
        <v>4607111036889</v>
      </c>
      <c r="E56" s="168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83</v>
      </c>
      <c r="L56" s="39" t="s">
        <v>82</v>
      </c>
      <c r="M56" s="38">
        <v>180</v>
      </c>
      <c r="N56" s="254" t="s">
        <v>132</v>
      </c>
      <c r="O56" s="170"/>
      <c r="P56" s="170"/>
      <c r="Q56" s="170"/>
      <c r="R56" s="171"/>
      <c r="S56" s="40" t="s">
        <v>49</v>
      </c>
      <c r="T56" s="40" t="s">
        <v>49</v>
      </c>
      <c r="U56" s="41" t="s">
        <v>42</v>
      </c>
      <c r="V56" s="59">
        <v>0</v>
      </c>
      <c r="W56" s="56">
        <f t="shared" si="0"/>
        <v>0</v>
      </c>
      <c r="X56" s="42">
        <f t="shared" si="1"/>
        <v>0</v>
      </c>
      <c r="Y56" s="69" t="s">
        <v>49</v>
      </c>
      <c r="Z56" s="70" t="s">
        <v>49</v>
      </c>
      <c r="AD56" s="74"/>
      <c r="BA56" s="93" t="s">
        <v>70</v>
      </c>
    </row>
    <row r="57" spans="1:53" x14ac:dyDescent="0.2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7"/>
      <c r="N57" s="173" t="s">
        <v>43</v>
      </c>
      <c r="O57" s="174"/>
      <c r="P57" s="174"/>
      <c r="Q57" s="174"/>
      <c r="R57" s="174"/>
      <c r="S57" s="174"/>
      <c r="T57" s="175"/>
      <c r="U57" s="43" t="s">
        <v>42</v>
      </c>
      <c r="V57" s="44">
        <f>IFERROR(SUM(V50:V56),"0")</f>
        <v>0</v>
      </c>
      <c r="W57" s="44">
        <f>IFERROR(SUM(W50:W56),"0")</f>
        <v>0</v>
      </c>
      <c r="X57" s="44">
        <f>IFERROR(IF(X50="",0,X50),"0")+IFERROR(IF(X51="",0,X51),"0")+IFERROR(IF(X52="",0,X52),"0")+IFERROR(IF(X53="",0,X53),"0")+IFERROR(IF(X54="",0,X54),"0")+IFERROR(IF(X55="",0,X55),"0")+IFERROR(IF(X56="",0,X56),"0")</f>
        <v>0</v>
      </c>
      <c r="Y57" s="68"/>
      <c r="Z57" s="68"/>
    </row>
    <row r="58" spans="1:53" x14ac:dyDescent="0.2">
      <c r="A58" s="176"/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7"/>
      <c r="N58" s="173" t="s">
        <v>43</v>
      </c>
      <c r="O58" s="174"/>
      <c r="P58" s="174"/>
      <c r="Q58" s="174"/>
      <c r="R58" s="174"/>
      <c r="S58" s="174"/>
      <c r="T58" s="175"/>
      <c r="U58" s="43" t="s">
        <v>0</v>
      </c>
      <c r="V58" s="44">
        <f>IFERROR(SUMPRODUCT(V50:V56*H50:H56),"0")</f>
        <v>0</v>
      </c>
      <c r="W58" s="44">
        <f>IFERROR(SUMPRODUCT(W50:W56*H50:H56),"0")</f>
        <v>0</v>
      </c>
      <c r="X58" s="43"/>
      <c r="Y58" s="68"/>
      <c r="Z58" s="68"/>
    </row>
    <row r="59" spans="1:53" ht="16.5" customHeight="1" x14ac:dyDescent="0.25">
      <c r="A59" s="198" t="s">
        <v>133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66"/>
      <c r="Z59" s="66"/>
    </row>
    <row r="60" spans="1:53" ht="14.25" customHeight="1" x14ac:dyDescent="0.25">
      <c r="A60" s="187" t="s">
        <v>79</v>
      </c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67"/>
      <c r="Z60" s="67"/>
    </row>
    <row r="61" spans="1:53" ht="27" customHeight="1" x14ac:dyDescent="0.25">
      <c r="A61" s="64" t="s">
        <v>134</v>
      </c>
      <c r="B61" s="64" t="s">
        <v>135</v>
      </c>
      <c r="C61" s="37">
        <v>4301070977</v>
      </c>
      <c r="D61" s="168">
        <v>4607111037411</v>
      </c>
      <c r="E61" s="168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137</v>
      </c>
      <c r="L61" s="39" t="s">
        <v>82</v>
      </c>
      <c r="M61" s="38">
        <v>180</v>
      </c>
      <c r="N61" s="251" t="s">
        <v>136</v>
      </c>
      <c r="O61" s="170"/>
      <c r="P61" s="170"/>
      <c r="Q61" s="170"/>
      <c r="R61" s="171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IFERROR(IF(V61="","",V61*0.00502),"")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27" customHeight="1" x14ac:dyDescent="0.25">
      <c r="A62" s="64" t="s">
        <v>138</v>
      </c>
      <c r="B62" s="64" t="s">
        <v>139</v>
      </c>
      <c r="C62" s="37">
        <v>4301070981</v>
      </c>
      <c r="D62" s="168">
        <v>4607111036728</v>
      </c>
      <c r="E62" s="168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83</v>
      </c>
      <c r="L62" s="39" t="s">
        <v>82</v>
      </c>
      <c r="M62" s="38">
        <v>180</v>
      </c>
      <c r="N62" s="252" t="s">
        <v>140</v>
      </c>
      <c r="O62" s="170"/>
      <c r="P62" s="170"/>
      <c r="Q62" s="170"/>
      <c r="R62" s="171"/>
      <c r="S62" s="40" t="s">
        <v>49</v>
      </c>
      <c r="T62" s="40" t="s">
        <v>49</v>
      </c>
      <c r="U62" s="41" t="s">
        <v>42</v>
      </c>
      <c r="V62" s="59">
        <v>0</v>
      </c>
      <c r="W62" s="56">
        <f>IFERROR(IF(V62="","",V62),"")</f>
        <v>0</v>
      </c>
      <c r="X62" s="42">
        <f>IFERROR(IF(V62="","",V62*0.00866),"")</f>
        <v>0</v>
      </c>
      <c r="Y62" s="69" t="s">
        <v>49</v>
      </c>
      <c r="Z62" s="70" t="s">
        <v>49</v>
      </c>
      <c r="AD62" s="74"/>
      <c r="BA62" s="95" t="s">
        <v>70</v>
      </c>
    </row>
    <row r="63" spans="1:53" x14ac:dyDescent="0.2">
      <c r="A63" s="176"/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7"/>
      <c r="N63" s="173" t="s">
        <v>43</v>
      </c>
      <c r="O63" s="174"/>
      <c r="P63" s="174"/>
      <c r="Q63" s="174"/>
      <c r="R63" s="174"/>
      <c r="S63" s="174"/>
      <c r="T63" s="175"/>
      <c r="U63" s="43" t="s">
        <v>42</v>
      </c>
      <c r="V63" s="44">
        <f>IFERROR(SUM(V61:V62),"0")</f>
        <v>0</v>
      </c>
      <c r="W63" s="44">
        <f>IFERROR(SUM(W61:W62),"0")</f>
        <v>0</v>
      </c>
      <c r="X63" s="44">
        <f>IFERROR(IF(X61="",0,X61),"0")+IFERROR(IF(X62="",0,X62),"0")</f>
        <v>0</v>
      </c>
      <c r="Y63" s="68"/>
      <c r="Z63" s="68"/>
    </row>
    <row r="64" spans="1:53" x14ac:dyDescent="0.2">
      <c r="A64" s="176"/>
      <c r="B64" s="176"/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7"/>
      <c r="N64" s="173" t="s">
        <v>43</v>
      </c>
      <c r="O64" s="174"/>
      <c r="P64" s="174"/>
      <c r="Q64" s="174"/>
      <c r="R64" s="174"/>
      <c r="S64" s="174"/>
      <c r="T64" s="175"/>
      <c r="U64" s="43" t="s">
        <v>0</v>
      </c>
      <c r="V64" s="44">
        <f>IFERROR(SUMPRODUCT(V61:V62*H61:H62),"0")</f>
        <v>0</v>
      </c>
      <c r="W64" s="44">
        <f>IFERROR(SUMPRODUCT(W61:W62*H61:H62),"0")</f>
        <v>0</v>
      </c>
      <c r="X64" s="43"/>
      <c r="Y64" s="68"/>
      <c r="Z64" s="68"/>
    </row>
    <row r="65" spans="1:53" ht="16.5" customHeight="1" x14ac:dyDescent="0.25">
      <c r="A65" s="198" t="s">
        <v>141</v>
      </c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66"/>
      <c r="Z65" s="66"/>
    </row>
    <row r="66" spans="1:53" ht="14.25" customHeight="1" x14ac:dyDescent="0.25">
      <c r="A66" s="187" t="s">
        <v>142</v>
      </c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67"/>
      <c r="Z66" s="67"/>
    </row>
    <row r="67" spans="1:53" ht="27" customHeight="1" x14ac:dyDescent="0.25">
      <c r="A67" s="64" t="s">
        <v>143</v>
      </c>
      <c r="B67" s="64" t="s">
        <v>144</v>
      </c>
      <c r="C67" s="37">
        <v>4301135113</v>
      </c>
      <c r="D67" s="168">
        <v>4607111033659</v>
      </c>
      <c r="E67" s="168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89</v>
      </c>
      <c r="L67" s="39" t="s">
        <v>82</v>
      </c>
      <c r="M67" s="38">
        <v>180</v>
      </c>
      <c r="N67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0"/>
      <c r="P67" s="170"/>
      <c r="Q67" s="170"/>
      <c r="R67" s="171"/>
      <c r="S67" s="40" t="s">
        <v>49</v>
      </c>
      <c r="T67" s="40" t="s">
        <v>49</v>
      </c>
      <c r="U67" s="41" t="s">
        <v>42</v>
      </c>
      <c r="V67" s="59">
        <v>0</v>
      </c>
      <c r="W67" s="56">
        <f>IFERROR(IF(V67="","",V67),"")</f>
        <v>0</v>
      </c>
      <c r="X67" s="42">
        <f>IFERROR(IF(V67="","",V67*0.01788),"")</f>
        <v>0</v>
      </c>
      <c r="Y67" s="69" t="s">
        <v>49</v>
      </c>
      <c r="Z67" s="70" t="s">
        <v>49</v>
      </c>
      <c r="AD67" s="74"/>
      <c r="BA67" s="96" t="s">
        <v>88</v>
      </c>
    </row>
    <row r="68" spans="1:53" x14ac:dyDescent="0.2">
      <c r="A68" s="176"/>
      <c r="B68" s="176"/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7"/>
      <c r="N68" s="173" t="s">
        <v>43</v>
      </c>
      <c r="O68" s="174"/>
      <c r="P68" s="174"/>
      <c r="Q68" s="174"/>
      <c r="R68" s="174"/>
      <c r="S68" s="174"/>
      <c r="T68" s="175"/>
      <c r="U68" s="43" t="s">
        <v>42</v>
      </c>
      <c r="V68" s="44">
        <f>IFERROR(SUM(V67:V67),"0")</f>
        <v>0</v>
      </c>
      <c r="W68" s="44">
        <f>IFERROR(SUM(W67:W67),"0")</f>
        <v>0</v>
      </c>
      <c r="X68" s="44">
        <f>IFERROR(IF(X67="",0,X67),"0")</f>
        <v>0</v>
      </c>
      <c r="Y68" s="68"/>
      <c r="Z68" s="68"/>
    </row>
    <row r="69" spans="1:53" x14ac:dyDescent="0.2">
      <c r="A69" s="176"/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7"/>
      <c r="N69" s="173" t="s">
        <v>43</v>
      </c>
      <c r="O69" s="174"/>
      <c r="P69" s="174"/>
      <c r="Q69" s="174"/>
      <c r="R69" s="174"/>
      <c r="S69" s="174"/>
      <c r="T69" s="175"/>
      <c r="U69" s="43" t="s">
        <v>0</v>
      </c>
      <c r="V69" s="44">
        <f>IFERROR(SUMPRODUCT(V67:V67*H67:H67),"0")</f>
        <v>0</v>
      </c>
      <c r="W69" s="44">
        <f>IFERROR(SUMPRODUCT(W67:W67*H67:H67),"0")</f>
        <v>0</v>
      </c>
      <c r="X69" s="43"/>
      <c r="Y69" s="68"/>
      <c r="Z69" s="68"/>
    </row>
    <row r="70" spans="1:53" ht="16.5" customHeight="1" x14ac:dyDescent="0.25">
      <c r="A70" s="198" t="s">
        <v>145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66"/>
      <c r="Z70" s="66"/>
    </row>
    <row r="71" spans="1:53" ht="14.25" customHeight="1" x14ac:dyDescent="0.25">
      <c r="A71" s="187" t="s">
        <v>146</v>
      </c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67"/>
      <c r="Z71" s="67"/>
    </row>
    <row r="72" spans="1:53" ht="27" customHeight="1" x14ac:dyDescent="0.25">
      <c r="A72" s="64" t="s">
        <v>147</v>
      </c>
      <c r="B72" s="64" t="s">
        <v>148</v>
      </c>
      <c r="C72" s="37">
        <v>4301131012</v>
      </c>
      <c r="D72" s="168">
        <v>4607111034137</v>
      </c>
      <c r="E72" s="168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89</v>
      </c>
      <c r="L72" s="39" t="s">
        <v>82</v>
      </c>
      <c r="M72" s="38">
        <v>180</v>
      </c>
      <c r="N72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0"/>
      <c r="P72" s="170"/>
      <c r="Q72" s="170"/>
      <c r="R72" s="171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88</v>
      </c>
    </row>
    <row r="73" spans="1:53" ht="27" customHeight="1" x14ac:dyDescent="0.25">
      <c r="A73" s="64" t="s">
        <v>149</v>
      </c>
      <c r="B73" s="64" t="s">
        <v>150</v>
      </c>
      <c r="C73" s="37">
        <v>4301131011</v>
      </c>
      <c r="D73" s="168">
        <v>4607111034120</v>
      </c>
      <c r="E73" s="168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89</v>
      </c>
      <c r="L73" s="39" t="s">
        <v>82</v>
      </c>
      <c r="M73" s="38">
        <v>180</v>
      </c>
      <c r="N73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0"/>
      <c r="P73" s="170"/>
      <c r="Q73" s="170"/>
      <c r="R73" s="171"/>
      <c r="S73" s="40" t="s">
        <v>49</v>
      </c>
      <c r="T73" s="40" t="s">
        <v>49</v>
      </c>
      <c r="U73" s="41" t="s">
        <v>42</v>
      </c>
      <c r="V73" s="59">
        <v>0</v>
      </c>
      <c r="W73" s="56">
        <f>IFERROR(IF(V73="","",V73),"")</f>
        <v>0</v>
      </c>
      <c r="X73" s="42">
        <f>IFERROR(IF(V73="","",V73*0.01788),"")</f>
        <v>0</v>
      </c>
      <c r="Y73" s="69" t="s">
        <v>49</v>
      </c>
      <c r="Z73" s="70" t="s">
        <v>49</v>
      </c>
      <c r="AD73" s="74"/>
      <c r="BA73" s="98" t="s">
        <v>88</v>
      </c>
    </row>
    <row r="74" spans="1:53" x14ac:dyDescent="0.2">
      <c r="A74" s="176"/>
      <c r="B74" s="176"/>
      <c r="C74" s="176"/>
      <c r="D74" s="176"/>
      <c r="E74" s="176"/>
      <c r="F74" s="176"/>
      <c r="G74" s="176"/>
      <c r="H74" s="176"/>
      <c r="I74" s="176"/>
      <c r="J74" s="176"/>
      <c r="K74" s="176"/>
      <c r="L74" s="176"/>
      <c r="M74" s="177"/>
      <c r="N74" s="173" t="s">
        <v>43</v>
      </c>
      <c r="O74" s="174"/>
      <c r="P74" s="174"/>
      <c r="Q74" s="174"/>
      <c r="R74" s="174"/>
      <c r="S74" s="174"/>
      <c r="T74" s="175"/>
      <c r="U74" s="43" t="s">
        <v>42</v>
      </c>
      <c r="V74" s="44">
        <f>IFERROR(SUM(V72:V73),"0")</f>
        <v>0</v>
      </c>
      <c r="W74" s="44">
        <f>IFERROR(SUM(W72:W73),"0")</f>
        <v>0</v>
      </c>
      <c r="X74" s="44">
        <f>IFERROR(IF(X72="",0,X72),"0")+IFERROR(IF(X73="",0,X73),"0")</f>
        <v>0</v>
      </c>
      <c r="Y74" s="68"/>
      <c r="Z74" s="68"/>
    </row>
    <row r="75" spans="1:53" x14ac:dyDescent="0.2">
      <c r="A75" s="176"/>
      <c r="B75" s="176"/>
      <c r="C75" s="176"/>
      <c r="D75" s="176"/>
      <c r="E75" s="176"/>
      <c r="F75" s="176"/>
      <c r="G75" s="176"/>
      <c r="H75" s="176"/>
      <c r="I75" s="176"/>
      <c r="J75" s="176"/>
      <c r="K75" s="176"/>
      <c r="L75" s="176"/>
      <c r="M75" s="177"/>
      <c r="N75" s="173" t="s">
        <v>43</v>
      </c>
      <c r="O75" s="174"/>
      <c r="P75" s="174"/>
      <c r="Q75" s="174"/>
      <c r="R75" s="174"/>
      <c r="S75" s="174"/>
      <c r="T75" s="175"/>
      <c r="U75" s="43" t="s">
        <v>0</v>
      </c>
      <c r="V75" s="44">
        <f>IFERROR(SUMPRODUCT(V72:V73*H72:H73),"0")</f>
        <v>0</v>
      </c>
      <c r="W75" s="44">
        <f>IFERROR(SUMPRODUCT(W72:W73*H72:H73),"0")</f>
        <v>0</v>
      </c>
      <c r="X75" s="43"/>
      <c r="Y75" s="68"/>
      <c r="Z75" s="68"/>
    </row>
    <row r="76" spans="1:53" ht="16.5" customHeight="1" x14ac:dyDescent="0.25">
      <c r="A76" s="198" t="s">
        <v>151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66"/>
      <c r="Z76" s="66"/>
    </row>
    <row r="77" spans="1:53" ht="14.25" customHeight="1" x14ac:dyDescent="0.25">
      <c r="A77" s="187" t="s">
        <v>142</v>
      </c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67"/>
      <c r="Z77" s="67"/>
    </row>
    <row r="78" spans="1:53" ht="27" customHeight="1" x14ac:dyDescent="0.25">
      <c r="A78" s="64" t="s">
        <v>152</v>
      </c>
      <c r="B78" s="64" t="s">
        <v>153</v>
      </c>
      <c r="C78" s="37">
        <v>4301135121</v>
      </c>
      <c r="D78" s="168">
        <v>4607111036735</v>
      </c>
      <c r="E78" s="168"/>
      <c r="F78" s="63">
        <v>0.43</v>
      </c>
      <c r="G78" s="38">
        <v>8</v>
      </c>
      <c r="H78" s="63">
        <v>3.44</v>
      </c>
      <c r="I78" s="63">
        <v>3.7223999999999999</v>
      </c>
      <c r="J78" s="38">
        <v>70</v>
      </c>
      <c r="K78" s="38" t="s">
        <v>89</v>
      </c>
      <c r="L78" s="39" t="s">
        <v>82</v>
      </c>
      <c r="M78" s="38">
        <v>180</v>
      </c>
      <c r="N78" s="248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0"/>
      <c r="P78" s="170"/>
      <c r="Q78" s="170"/>
      <c r="R78" s="171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ref="W78:W84" si="2">IFERROR(IF(V78="","",V78),"")</f>
        <v>0</v>
      </c>
      <c r="X78" s="42">
        <f t="shared" ref="X78:X84" si="3">IFERROR(IF(V78="","",V78*0.01788),"")</f>
        <v>0</v>
      </c>
      <c r="Y78" s="69" t="s">
        <v>49</v>
      </c>
      <c r="Z78" s="70" t="s">
        <v>49</v>
      </c>
      <c r="AD78" s="74"/>
      <c r="BA78" s="99" t="s">
        <v>88</v>
      </c>
    </row>
    <row r="79" spans="1:53" ht="27" customHeight="1" x14ac:dyDescent="0.25">
      <c r="A79" s="64" t="s">
        <v>154</v>
      </c>
      <c r="B79" s="64" t="s">
        <v>155</v>
      </c>
      <c r="C79" s="37">
        <v>4301135053</v>
      </c>
      <c r="D79" s="168">
        <v>4607111036407</v>
      </c>
      <c r="E79" s="168"/>
      <c r="F79" s="63">
        <v>0.3</v>
      </c>
      <c r="G79" s="38">
        <v>14</v>
      </c>
      <c r="H79" s="63">
        <v>4.2</v>
      </c>
      <c r="I79" s="63">
        <v>4.5292000000000003</v>
      </c>
      <c r="J79" s="38">
        <v>70</v>
      </c>
      <c r="K79" s="38" t="s">
        <v>89</v>
      </c>
      <c r="L79" s="39" t="s">
        <v>82</v>
      </c>
      <c r="M79" s="38">
        <v>180</v>
      </c>
      <c r="N79" s="24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0"/>
      <c r="P79" s="170"/>
      <c r="Q79" s="170"/>
      <c r="R79" s="171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88</v>
      </c>
    </row>
    <row r="80" spans="1:53" ht="16.5" customHeight="1" x14ac:dyDescent="0.25">
      <c r="A80" s="64" t="s">
        <v>156</v>
      </c>
      <c r="B80" s="64" t="s">
        <v>157</v>
      </c>
      <c r="C80" s="37">
        <v>4301135122</v>
      </c>
      <c r="D80" s="168">
        <v>4607111033628</v>
      </c>
      <c r="E80" s="168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89</v>
      </c>
      <c r="L80" s="39" t="s">
        <v>82</v>
      </c>
      <c r="M80" s="38">
        <v>180</v>
      </c>
      <c r="N80" s="24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0"/>
      <c r="P80" s="170"/>
      <c r="Q80" s="170"/>
      <c r="R80" s="171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88</v>
      </c>
    </row>
    <row r="81" spans="1:53" ht="27" customHeight="1" x14ac:dyDescent="0.25">
      <c r="A81" s="64" t="s">
        <v>158</v>
      </c>
      <c r="B81" s="64" t="s">
        <v>159</v>
      </c>
      <c r="C81" s="37">
        <v>4301130400</v>
      </c>
      <c r="D81" s="168">
        <v>4607111033451</v>
      </c>
      <c r="E81" s="168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89</v>
      </c>
      <c r="L81" s="39" t="s">
        <v>82</v>
      </c>
      <c r="M81" s="38">
        <v>180</v>
      </c>
      <c r="N81" s="24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0"/>
      <c r="P81" s="170"/>
      <c r="Q81" s="170"/>
      <c r="R81" s="171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88</v>
      </c>
    </row>
    <row r="82" spans="1:53" ht="27" customHeight="1" x14ac:dyDescent="0.25">
      <c r="A82" s="64" t="s">
        <v>160</v>
      </c>
      <c r="B82" s="64" t="s">
        <v>161</v>
      </c>
      <c r="C82" s="37">
        <v>4301135120</v>
      </c>
      <c r="D82" s="168">
        <v>4607111035141</v>
      </c>
      <c r="E82" s="168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89</v>
      </c>
      <c r="L82" s="39" t="s">
        <v>82</v>
      </c>
      <c r="M82" s="38">
        <v>180</v>
      </c>
      <c r="N82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0"/>
      <c r="P82" s="170"/>
      <c r="Q82" s="170"/>
      <c r="R82" s="171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88</v>
      </c>
    </row>
    <row r="83" spans="1:53" ht="27" customHeight="1" x14ac:dyDescent="0.25">
      <c r="A83" s="64" t="s">
        <v>162</v>
      </c>
      <c r="B83" s="64" t="s">
        <v>163</v>
      </c>
      <c r="C83" s="37">
        <v>4301135111</v>
      </c>
      <c r="D83" s="168">
        <v>4607111035028</v>
      </c>
      <c r="E83" s="168"/>
      <c r="F83" s="63">
        <v>0.48</v>
      </c>
      <c r="G83" s="38">
        <v>8</v>
      </c>
      <c r="H83" s="63">
        <v>3.84</v>
      </c>
      <c r="I83" s="63">
        <v>4.4488000000000003</v>
      </c>
      <c r="J83" s="38">
        <v>70</v>
      </c>
      <c r="K83" s="38" t="s">
        <v>89</v>
      </c>
      <c r="L83" s="39" t="s">
        <v>82</v>
      </c>
      <c r="M83" s="38">
        <v>180</v>
      </c>
      <c r="N83" s="24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0"/>
      <c r="P83" s="170"/>
      <c r="Q83" s="170"/>
      <c r="R83" s="171"/>
      <c r="S83" s="40" t="s">
        <v>49</v>
      </c>
      <c r="T83" s="40" t="s">
        <v>49</v>
      </c>
      <c r="U83" s="41" t="s">
        <v>42</v>
      </c>
      <c r="V83" s="59">
        <v>0</v>
      </c>
      <c r="W83" s="56">
        <f t="shared" si="2"/>
        <v>0</v>
      </c>
      <c r="X83" s="42">
        <f t="shared" si="3"/>
        <v>0</v>
      </c>
      <c r="Y83" s="69" t="s">
        <v>49</v>
      </c>
      <c r="Z83" s="70" t="s">
        <v>49</v>
      </c>
      <c r="AD83" s="74"/>
      <c r="BA83" s="104" t="s">
        <v>88</v>
      </c>
    </row>
    <row r="84" spans="1:53" ht="27" customHeight="1" x14ac:dyDescent="0.25">
      <c r="A84" s="64" t="s">
        <v>164</v>
      </c>
      <c r="B84" s="64" t="s">
        <v>165</v>
      </c>
      <c r="C84" s="37">
        <v>4301135109</v>
      </c>
      <c r="D84" s="168">
        <v>4607111033444</v>
      </c>
      <c r="E84" s="168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89</v>
      </c>
      <c r="L84" s="39" t="s">
        <v>82</v>
      </c>
      <c r="M84" s="38">
        <v>180</v>
      </c>
      <c r="N84" s="240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0"/>
      <c r="P84" s="170"/>
      <c r="Q84" s="170"/>
      <c r="R84" s="171"/>
      <c r="S84" s="40" t="s">
        <v>49</v>
      </c>
      <c r="T84" s="40" t="s">
        <v>49</v>
      </c>
      <c r="U84" s="41" t="s">
        <v>42</v>
      </c>
      <c r="V84" s="59">
        <v>0</v>
      </c>
      <c r="W84" s="56">
        <f t="shared" si="2"/>
        <v>0</v>
      </c>
      <c r="X84" s="42">
        <f t="shared" si="3"/>
        <v>0</v>
      </c>
      <c r="Y84" s="69" t="s">
        <v>49</v>
      </c>
      <c r="Z84" s="70" t="s">
        <v>49</v>
      </c>
      <c r="AD84" s="74"/>
      <c r="BA84" s="105" t="s">
        <v>88</v>
      </c>
    </row>
    <row r="85" spans="1:53" x14ac:dyDescent="0.2">
      <c r="A85" s="176"/>
      <c r="B85" s="176"/>
      <c r="C85" s="176"/>
      <c r="D85" s="176"/>
      <c r="E85" s="176"/>
      <c r="F85" s="176"/>
      <c r="G85" s="176"/>
      <c r="H85" s="176"/>
      <c r="I85" s="176"/>
      <c r="J85" s="176"/>
      <c r="K85" s="176"/>
      <c r="L85" s="176"/>
      <c r="M85" s="177"/>
      <c r="N85" s="173" t="s">
        <v>43</v>
      </c>
      <c r="O85" s="174"/>
      <c r="P85" s="174"/>
      <c r="Q85" s="174"/>
      <c r="R85" s="174"/>
      <c r="S85" s="174"/>
      <c r="T85" s="175"/>
      <c r="U85" s="43" t="s">
        <v>42</v>
      </c>
      <c r="V85" s="44">
        <f>IFERROR(SUM(V78:V84),"0")</f>
        <v>0</v>
      </c>
      <c r="W85" s="44">
        <f>IFERROR(SUM(W78:W84),"0")</f>
        <v>0</v>
      </c>
      <c r="X85" s="44">
        <f>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176"/>
      <c r="B86" s="176"/>
      <c r="C86" s="176"/>
      <c r="D86" s="176"/>
      <c r="E86" s="176"/>
      <c r="F86" s="176"/>
      <c r="G86" s="176"/>
      <c r="H86" s="176"/>
      <c r="I86" s="176"/>
      <c r="J86" s="176"/>
      <c r="K86" s="176"/>
      <c r="L86" s="176"/>
      <c r="M86" s="177"/>
      <c r="N86" s="173" t="s">
        <v>43</v>
      </c>
      <c r="O86" s="174"/>
      <c r="P86" s="174"/>
      <c r="Q86" s="174"/>
      <c r="R86" s="174"/>
      <c r="S86" s="174"/>
      <c r="T86" s="175"/>
      <c r="U86" s="43" t="s">
        <v>0</v>
      </c>
      <c r="V86" s="44">
        <f>IFERROR(SUMPRODUCT(V78:V84*H78:H84),"0")</f>
        <v>0</v>
      </c>
      <c r="W86" s="44">
        <f>IFERROR(SUMPRODUCT(W78:W84*H78:H84),"0")</f>
        <v>0</v>
      </c>
      <c r="X86" s="43"/>
      <c r="Y86" s="68"/>
      <c r="Z86" s="68"/>
    </row>
    <row r="87" spans="1:53" ht="16.5" customHeight="1" x14ac:dyDescent="0.25">
      <c r="A87" s="198" t="s">
        <v>166</v>
      </c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66"/>
      <c r="Z87" s="66"/>
    </row>
    <row r="88" spans="1:53" ht="14.25" customHeight="1" x14ac:dyDescent="0.25">
      <c r="A88" s="187" t="s">
        <v>166</v>
      </c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67"/>
      <c r="Z88" s="67"/>
    </row>
    <row r="89" spans="1:53" ht="27" customHeight="1" x14ac:dyDescent="0.25">
      <c r="A89" s="64" t="s">
        <v>167</v>
      </c>
      <c r="B89" s="64" t="s">
        <v>168</v>
      </c>
      <c r="C89" s="37">
        <v>4301136013</v>
      </c>
      <c r="D89" s="168">
        <v>4607025784012</v>
      </c>
      <c r="E89" s="168"/>
      <c r="F89" s="63">
        <v>0.09</v>
      </c>
      <c r="G89" s="38">
        <v>24</v>
      </c>
      <c r="H89" s="63">
        <v>2.16</v>
      </c>
      <c r="I89" s="63">
        <v>2.4912000000000001</v>
      </c>
      <c r="J89" s="38">
        <v>126</v>
      </c>
      <c r="K89" s="38" t="s">
        <v>89</v>
      </c>
      <c r="L89" s="39" t="s">
        <v>82</v>
      </c>
      <c r="M89" s="38">
        <v>180</v>
      </c>
      <c r="N89" s="24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0"/>
      <c r="P89" s="170"/>
      <c r="Q89" s="170"/>
      <c r="R89" s="171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IFERROR(IF(V89="","",V89*0.00936),"")</f>
        <v>0</v>
      </c>
      <c r="Y89" s="69" t="s">
        <v>49</v>
      </c>
      <c r="Z89" s="70" t="s">
        <v>49</v>
      </c>
      <c r="AD89" s="74"/>
      <c r="BA89" s="106" t="s">
        <v>88</v>
      </c>
    </row>
    <row r="90" spans="1:53" ht="27" customHeight="1" x14ac:dyDescent="0.25">
      <c r="A90" s="64" t="s">
        <v>169</v>
      </c>
      <c r="B90" s="64" t="s">
        <v>170</v>
      </c>
      <c r="C90" s="37">
        <v>4301136012</v>
      </c>
      <c r="D90" s="168">
        <v>4607025784319</v>
      </c>
      <c r="E90" s="168"/>
      <c r="F90" s="63">
        <v>0.36</v>
      </c>
      <c r="G90" s="38">
        <v>10</v>
      </c>
      <c r="H90" s="63">
        <v>3.6</v>
      </c>
      <c r="I90" s="63">
        <v>4.2439999999999998</v>
      </c>
      <c r="J90" s="38">
        <v>70</v>
      </c>
      <c r="K90" s="38" t="s">
        <v>89</v>
      </c>
      <c r="L90" s="39" t="s">
        <v>82</v>
      </c>
      <c r="M90" s="38">
        <v>180</v>
      </c>
      <c r="N90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0"/>
      <c r="P90" s="170"/>
      <c r="Q90" s="170"/>
      <c r="R90" s="171"/>
      <c r="S90" s="40" t="s">
        <v>49</v>
      </c>
      <c r="T90" s="40" t="s">
        <v>49</v>
      </c>
      <c r="U90" s="41" t="s">
        <v>42</v>
      </c>
      <c r="V90" s="59">
        <v>0</v>
      </c>
      <c r="W90" s="56">
        <f>IFERROR(IF(V90="","",V90),"")</f>
        <v>0</v>
      </c>
      <c r="X90" s="42">
        <f>IFERROR(IF(V90="","",V90*0.01788),"")</f>
        <v>0</v>
      </c>
      <c r="Y90" s="69" t="s">
        <v>49</v>
      </c>
      <c r="Z90" s="70" t="s">
        <v>49</v>
      </c>
      <c r="AD90" s="74"/>
      <c r="BA90" s="107" t="s">
        <v>88</v>
      </c>
    </row>
    <row r="91" spans="1:53" ht="16.5" customHeight="1" x14ac:dyDescent="0.25">
      <c r="A91" s="64" t="s">
        <v>171</v>
      </c>
      <c r="B91" s="64" t="s">
        <v>172</v>
      </c>
      <c r="C91" s="37">
        <v>4301136014</v>
      </c>
      <c r="D91" s="168">
        <v>4607111035370</v>
      </c>
      <c r="E91" s="168"/>
      <c r="F91" s="63">
        <v>0.14000000000000001</v>
      </c>
      <c r="G91" s="38">
        <v>22</v>
      </c>
      <c r="H91" s="63">
        <v>3.08</v>
      </c>
      <c r="I91" s="63">
        <v>3.464</v>
      </c>
      <c r="J91" s="38">
        <v>84</v>
      </c>
      <c r="K91" s="38" t="s">
        <v>83</v>
      </c>
      <c r="L91" s="39" t="s">
        <v>82</v>
      </c>
      <c r="M91" s="38">
        <v>180</v>
      </c>
      <c r="N91" s="23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0"/>
      <c r="P91" s="170"/>
      <c r="Q91" s="170"/>
      <c r="R91" s="171"/>
      <c r="S91" s="40" t="s">
        <v>49</v>
      </c>
      <c r="T91" s="40" t="s">
        <v>49</v>
      </c>
      <c r="U91" s="41" t="s">
        <v>42</v>
      </c>
      <c r="V91" s="59">
        <v>0</v>
      </c>
      <c r="W91" s="56">
        <f>IFERROR(IF(V91="","",V91),"")</f>
        <v>0</v>
      </c>
      <c r="X91" s="42">
        <f>IFERROR(IF(V91="","",V91*0.0155),"")</f>
        <v>0</v>
      </c>
      <c r="Y91" s="69" t="s">
        <v>49</v>
      </c>
      <c r="Z91" s="70" t="s">
        <v>49</v>
      </c>
      <c r="AD91" s="74"/>
      <c r="BA91" s="108" t="s">
        <v>88</v>
      </c>
    </row>
    <row r="92" spans="1:53" x14ac:dyDescent="0.2">
      <c r="A92" s="176"/>
      <c r="B92" s="176"/>
      <c r="C92" s="176"/>
      <c r="D92" s="176"/>
      <c r="E92" s="176"/>
      <c r="F92" s="176"/>
      <c r="G92" s="176"/>
      <c r="H92" s="176"/>
      <c r="I92" s="176"/>
      <c r="J92" s="176"/>
      <c r="K92" s="176"/>
      <c r="L92" s="176"/>
      <c r="M92" s="177"/>
      <c r="N92" s="173" t="s">
        <v>43</v>
      </c>
      <c r="O92" s="174"/>
      <c r="P92" s="174"/>
      <c r="Q92" s="174"/>
      <c r="R92" s="174"/>
      <c r="S92" s="174"/>
      <c r="T92" s="175"/>
      <c r="U92" s="43" t="s">
        <v>42</v>
      </c>
      <c r="V92" s="44">
        <f>IFERROR(SUM(V89:V91),"0")</f>
        <v>0</v>
      </c>
      <c r="W92" s="44">
        <f>IFERROR(SUM(W89:W91),"0")</f>
        <v>0</v>
      </c>
      <c r="X92" s="44">
        <f>IFERROR(IF(X89="",0,X89),"0")+IFERROR(IF(X90="",0,X90),"0")+IFERROR(IF(X91="",0,X91),"0")</f>
        <v>0</v>
      </c>
      <c r="Y92" s="68"/>
      <c r="Z92" s="68"/>
    </row>
    <row r="93" spans="1:53" x14ac:dyDescent="0.2">
      <c r="A93" s="176"/>
      <c r="B93" s="176"/>
      <c r="C93" s="176"/>
      <c r="D93" s="176"/>
      <c r="E93" s="176"/>
      <c r="F93" s="176"/>
      <c r="G93" s="176"/>
      <c r="H93" s="176"/>
      <c r="I93" s="176"/>
      <c r="J93" s="176"/>
      <c r="K93" s="176"/>
      <c r="L93" s="176"/>
      <c r="M93" s="177"/>
      <c r="N93" s="173" t="s">
        <v>43</v>
      </c>
      <c r="O93" s="174"/>
      <c r="P93" s="174"/>
      <c r="Q93" s="174"/>
      <c r="R93" s="174"/>
      <c r="S93" s="174"/>
      <c r="T93" s="175"/>
      <c r="U93" s="43" t="s">
        <v>0</v>
      </c>
      <c r="V93" s="44">
        <f>IFERROR(SUMPRODUCT(V89:V91*H89:H91),"0")</f>
        <v>0</v>
      </c>
      <c r="W93" s="44">
        <f>IFERROR(SUMPRODUCT(W89:W91*H89:H91),"0")</f>
        <v>0</v>
      </c>
      <c r="X93" s="43"/>
      <c r="Y93" s="68"/>
      <c r="Z93" s="68"/>
    </row>
    <row r="94" spans="1:53" ht="16.5" customHeight="1" x14ac:dyDescent="0.25">
      <c r="A94" s="198" t="s">
        <v>173</v>
      </c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66"/>
      <c r="Z94" s="66"/>
    </row>
    <row r="95" spans="1:53" ht="14.25" customHeight="1" x14ac:dyDescent="0.25">
      <c r="A95" s="187" t="s">
        <v>79</v>
      </c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67"/>
      <c r="Z95" s="67"/>
    </row>
    <row r="96" spans="1:53" ht="27" customHeight="1" x14ac:dyDescent="0.25">
      <c r="A96" s="64" t="s">
        <v>174</v>
      </c>
      <c r="B96" s="64" t="s">
        <v>175</v>
      </c>
      <c r="C96" s="37">
        <v>4301070975</v>
      </c>
      <c r="D96" s="168">
        <v>4607111033970</v>
      </c>
      <c r="E96" s="168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83</v>
      </c>
      <c r="L96" s="39" t="s">
        <v>82</v>
      </c>
      <c r="M96" s="38">
        <v>180</v>
      </c>
      <c r="N96" s="233" t="s">
        <v>176</v>
      </c>
      <c r="O96" s="170"/>
      <c r="P96" s="170"/>
      <c r="Q96" s="170"/>
      <c r="R96" s="171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177</v>
      </c>
      <c r="B97" s="64" t="s">
        <v>178</v>
      </c>
      <c r="C97" s="37">
        <v>4301070976</v>
      </c>
      <c r="D97" s="168">
        <v>4607111034144</v>
      </c>
      <c r="E97" s="168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83</v>
      </c>
      <c r="L97" s="39" t="s">
        <v>82</v>
      </c>
      <c r="M97" s="38">
        <v>180</v>
      </c>
      <c r="N97" s="234" t="s">
        <v>179</v>
      </c>
      <c r="O97" s="170"/>
      <c r="P97" s="170"/>
      <c r="Q97" s="170"/>
      <c r="R97" s="171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180</v>
      </c>
      <c r="B98" s="64" t="s">
        <v>181</v>
      </c>
      <c r="C98" s="37">
        <v>4301070973</v>
      </c>
      <c r="D98" s="168">
        <v>4607111033987</v>
      </c>
      <c r="E98" s="168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83</v>
      </c>
      <c r="L98" s="39" t="s">
        <v>82</v>
      </c>
      <c r="M98" s="38">
        <v>180</v>
      </c>
      <c r="N98" s="235" t="s">
        <v>182</v>
      </c>
      <c r="O98" s="170"/>
      <c r="P98" s="170"/>
      <c r="Q98" s="170"/>
      <c r="R98" s="171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ht="27" customHeight="1" x14ac:dyDescent="0.25">
      <c r="A99" s="64" t="s">
        <v>183</v>
      </c>
      <c r="B99" s="64" t="s">
        <v>184</v>
      </c>
      <c r="C99" s="37">
        <v>4301070974</v>
      </c>
      <c r="D99" s="168">
        <v>4607111034151</v>
      </c>
      <c r="E99" s="168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83</v>
      </c>
      <c r="L99" s="39" t="s">
        <v>82</v>
      </c>
      <c r="M99" s="38">
        <v>180</v>
      </c>
      <c r="N99" s="236" t="s">
        <v>185</v>
      </c>
      <c r="O99" s="170"/>
      <c r="P99" s="170"/>
      <c r="Q99" s="170"/>
      <c r="R99" s="171"/>
      <c r="S99" s="40" t="s">
        <v>49</v>
      </c>
      <c r="T99" s="40" t="s">
        <v>49</v>
      </c>
      <c r="U99" s="41" t="s">
        <v>42</v>
      </c>
      <c r="V99" s="59">
        <v>0</v>
      </c>
      <c r="W99" s="56">
        <f>IFERROR(IF(V99="","",V99),"")</f>
        <v>0</v>
      </c>
      <c r="X99" s="42">
        <f>IFERROR(IF(V99="","",V99*0.0155),"")</f>
        <v>0</v>
      </c>
      <c r="Y99" s="69" t="s">
        <v>49</v>
      </c>
      <c r="Z99" s="70" t="s">
        <v>49</v>
      </c>
      <c r="AD99" s="74"/>
      <c r="BA99" s="112" t="s">
        <v>70</v>
      </c>
    </row>
    <row r="100" spans="1:53" ht="27" customHeight="1" x14ac:dyDescent="0.25">
      <c r="A100" s="64" t="s">
        <v>186</v>
      </c>
      <c r="B100" s="64" t="s">
        <v>187</v>
      </c>
      <c r="C100" s="37">
        <v>4301070958</v>
      </c>
      <c r="D100" s="168">
        <v>4607111038098</v>
      </c>
      <c r="E100" s="168"/>
      <c r="F100" s="63">
        <v>0.8</v>
      </c>
      <c r="G100" s="38">
        <v>8</v>
      </c>
      <c r="H100" s="63">
        <v>6.4</v>
      </c>
      <c r="I100" s="63">
        <v>6.6859999999999999</v>
      </c>
      <c r="J100" s="38">
        <v>84</v>
      </c>
      <c r="K100" s="38" t="s">
        <v>83</v>
      </c>
      <c r="L100" s="39" t="s">
        <v>82</v>
      </c>
      <c r="M100" s="38">
        <v>180</v>
      </c>
      <c r="N100" s="237" t="s">
        <v>188</v>
      </c>
      <c r="O100" s="170"/>
      <c r="P100" s="170"/>
      <c r="Q100" s="170"/>
      <c r="R100" s="171"/>
      <c r="S100" s="40" t="s">
        <v>49</v>
      </c>
      <c r="T100" s="40" t="s">
        <v>49</v>
      </c>
      <c r="U100" s="41" t="s">
        <v>42</v>
      </c>
      <c r="V100" s="59">
        <v>0</v>
      </c>
      <c r="W100" s="56">
        <f>IFERROR(IF(V100="","",V100),"")</f>
        <v>0</v>
      </c>
      <c r="X100" s="42">
        <f>IFERROR(IF(V100="","",V100*0.0155),"")</f>
        <v>0</v>
      </c>
      <c r="Y100" s="69" t="s">
        <v>49</v>
      </c>
      <c r="Z100" s="70" t="s">
        <v>49</v>
      </c>
      <c r="AD100" s="74"/>
      <c r="BA100" s="113" t="s">
        <v>70</v>
      </c>
    </row>
    <row r="101" spans="1:53" x14ac:dyDescent="0.2">
      <c r="A101" s="176"/>
      <c r="B101" s="176"/>
      <c r="C101" s="176"/>
      <c r="D101" s="176"/>
      <c r="E101" s="176"/>
      <c r="F101" s="176"/>
      <c r="G101" s="176"/>
      <c r="H101" s="176"/>
      <c r="I101" s="176"/>
      <c r="J101" s="176"/>
      <c r="K101" s="176"/>
      <c r="L101" s="176"/>
      <c r="M101" s="177"/>
      <c r="N101" s="173" t="s">
        <v>43</v>
      </c>
      <c r="O101" s="174"/>
      <c r="P101" s="174"/>
      <c r="Q101" s="174"/>
      <c r="R101" s="174"/>
      <c r="S101" s="174"/>
      <c r="T101" s="175"/>
      <c r="U101" s="43" t="s">
        <v>42</v>
      </c>
      <c r="V101" s="44">
        <f>IFERROR(SUM(V96:V100),"0")</f>
        <v>0</v>
      </c>
      <c r="W101" s="44">
        <f>IFERROR(SUM(W96:W100),"0")</f>
        <v>0</v>
      </c>
      <c r="X101" s="44">
        <f>IFERROR(IF(X96="",0,X96),"0")+IFERROR(IF(X97="",0,X97),"0")+IFERROR(IF(X98="",0,X98),"0")+IFERROR(IF(X99="",0,X99),"0")+IFERROR(IF(X100="",0,X100),"0")</f>
        <v>0</v>
      </c>
      <c r="Y101" s="68"/>
      <c r="Z101" s="68"/>
    </row>
    <row r="102" spans="1:53" x14ac:dyDescent="0.2">
      <c r="A102" s="176"/>
      <c r="B102" s="176"/>
      <c r="C102" s="176"/>
      <c r="D102" s="176"/>
      <c r="E102" s="176"/>
      <c r="F102" s="176"/>
      <c r="G102" s="176"/>
      <c r="H102" s="176"/>
      <c r="I102" s="176"/>
      <c r="J102" s="176"/>
      <c r="K102" s="176"/>
      <c r="L102" s="176"/>
      <c r="M102" s="177"/>
      <c r="N102" s="173" t="s">
        <v>43</v>
      </c>
      <c r="O102" s="174"/>
      <c r="P102" s="174"/>
      <c r="Q102" s="174"/>
      <c r="R102" s="174"/>
      <c r="S102" s="174"/>
      <c r="T102" s="175"/>
      <c r="U102" s="43" t="s">
        <v>0</v>
      </c>
      <c r="V102" s="44">
        <f>IFERROR(SUMPRODUCT(V96:V100*H96:H100),"0")</f>
        <v>0</v>
      </c>
      <c r="W102" s="44">
        <f>IFERROR(SUMPRODUCT(W96:W100*H96:H100),"0")</f>
        <v>0</v>
      </c>
      <c r="X102" s="43"/>
      <c r="Y102" s="68"/>
      <c r="Z102" s="68"/>
    </row>
    <row r="103" spans="1:53" ht="16.5" customHeight="1" x14ac:dyDescent="0.25">
      <c r="A103" s="198" t="s">
        <v>189</v>
      </c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66"/>
      <c r="Z103" s="66"/>
    </row>
    <row r="104" spans="1:53" ht="14.25" customHeight="1" x14ac:dyDescent="0.25">
      <c r="A104" s="187" t="s">
        <v>142</v>
      </c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67"/>
      <c r="Z104" s="67"/>
    </row>
    <row r="105" spans="1:53" ht="27" customHeight="1" x14ac:dyDescent="0.25">
      <c r="A105" s="64" t="s">
        <v>190</v>
      </c>
      <c r="B105" s="64" t="s">
        <v>191</v>
      </c>
      <c r="C105" s="37">
        <v>4301135162</v>
      </c>
      <c r="D105" s="168">
        <v>4607111034014</v>
      </c>
      <c r="E105" s="168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89</v>
      </c>
      <c r="L105" s="39" t="s">
        <v>82</v>
      </c>
      <c r="M105" s="38">
        <v>180</v>
      </c>
      <c r="N105" s="23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70"/>
      <c r="P105" s="170"/>
      <c r="Q105" s="170"/>
      <c r="R105" s="171"/>
      <c r="S105" s="40" t="s">
        <v>49</v>
      </c>
      <c r="T105" s="40" t="s">
        <v>49</v>
      </c>
      <c r="U105" s="41" t="s">
        <v>42</v>
      </c>
      <c r="V105" s="59">
        <v>0</v>
      </c>
      <c r="W105" s="56">
        <f>IFERROR(IF(V105="","",V105),"")</f>
        <v>0</v>
      </c>
      <c r="X105" s="42">
        <f>IFERROR(IF(V105="","",V105*0.01788),"")</f>
        <v>0</v>
      </c>
      <c r="Y105" s="69" t="s">
        <v>49</v>
      </c>
      <c r="Z105" s="70" t="s">
        <v>49</v>
      </c>
      <c r="AD105" s="74"/>
      <c r="BA105" s="114" t="s">
        <v>88</v>
      </c>
    </row>
    <row r="106" spans="1:53" ht="27" customHeight="1" x14ac:dyDescent="0.25">
      <c r="A106" s="64" t="s">
        <v>192</v>
      </c>
      <c r="B106" s="64" t="s">
        <v>193</v>
      </c>
      <c r="C106" s="37">
        <v>4301135117</v>
      </c>
      <c r="D106" s="168">
        <v>4607111033994</v>
      </c>
      <c r="E106" s="168"/>
      <c r="F106" s="63">
        <v>0.25</v>
      </c>
      <c r="G106" s="38">
        <v>12</v>
      </c>
      <c r="H106" s="63">
        <v>3</v>
      </c>
      <c r="I106" s="63">
        <v>3.7035999999999998</v>
      </c>
      <c r="J106" s="38">
        <v>70</v>
      </c>
      <c r="K106" s="38" t="s">
        <v>89</v>
      </c>
      <c r="L106" s="39" t="s">
        <v>82</v>
      </c>
      <c r="M106" s="38">
        <v>180</v>
      </c>
      <c r="N106" s="23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70"/>
      <c r="P106" s="170"/>
      <c r="Q106" s="170"/>
      <c r="R106" s="171"/>
      <c r="S106" s="40" t="s">
        <v>49</v>
      </c>
      <c r="T106" s="40" t="s">
        <v>49</v>
      </c>
      <c r="U106" s="41" t="s">
        <v>42</v>
      </c>
      <c r="V106" s="59">
        <v>0</v>
      </c>
      <c r="W106" s="56">
        <f>IFERROR(IF(V106="","",V106),"")</f>
        <v>0</v>
      </c>
      <c r="X106" s="42">
        <f>IFERROR(IF(V106="","",V106*0.01788),"")</f>
        <v>0</v>
      </c>
      <c r="Y106" s="69" t="s">
        <v>49</v>
      </c>
      <c r="Z106" s="70" t="s">
        <v>49</v>
      </c>
      <c r="AD106" s="74"/>
      <c r="BA106" s="115" t="s">
        <v>88</v>
      </c>
    </row>
    <row r="107" spans="1:53" x14ac:dyDescent="0.2">
      <c r="A107" s="176"/>
      <c r="B107" s="176"/>
      <c r="C107" s="176"/>
      <c r="D107" s="176"/>
      <c r="E107" s="176"/>
      <c r="F107" s="176"/>
      <c r="G107" s="176"/>
      <c r="H107" s="176"/>
      <c r="I107" s="176"/>
      <c r="J107" s="176"/>
      <c r="K107" s="176"/>
      <c r="L107" s="176"/>
      <c r="M107" s="177"/>
      <c r="N107" s="173" t="s">
        <v>43</v>
      </c>
      <c r="O107" s="174"/>
      <c r="P107" s="174"/>
      <c r="Q107" s="174"/>
      <c r="R107" s="174"/>
      <c r="S107" s="174"/>
      <c r="T107" s="175"/>
      <c r="U107" s="43" t="s">
        <v>42</v>
      </c>
      <c r="V107" s="44">
        <f>IFERROR(SUM(V105:V106),"0")</f>
        <v>0</v>
      </c>
      <c r="W107" s="44">
        <f>IFERROR(SUM(W105:W106),"0")</f>
        <v>0</v>
      </c>
      <c r="X107" s="44">
        <f>IFERROR(IF(X105="",0,X105),"0")+IFERROR(IF(X106="",0,X106),"0")</f>
        <v>0</v>
      </c>
      <c r="Y107" s="68"/>
      <c r="Z107" s="68"/>
    </row>
    <row r="108" spans="1:53" x14ac:dyDescent="0.2">
      <c r="A108" s="176"/>
      <c r="B108" s="176"/>
      <c r="C108" s="176"/>
      <c r="D108" s="176"/>
      <c r="E108" s="176"/>
      <c r="F108" s="176"/>
      <c r="G108" s="176"/>
      <c r="H108" s="176"/>
      <c r="I108" s="176"/>
      <c r="J108" s="176"/>
      <c r="K108" s="176"/>
      <c r="L108" s="176"/>
      <c r="M108" s="177"/>
      <c r="N108" s="173" t="s">
        <v>43</v>
      </c>
      <c r="O108" s="174"/>
      <c r="P108" s="174"/>
      <c r="Q108" s="174"/>
      <c r="R108" s="174"/>
      <c r="S108" s="174"/>
      <c r="T108" s="175"/>
      <c r="U108" s="43" t="s">
        <v>0</v>
      </c>
      <c r="V108" s="44">
        <f>IFERROR(SUMPRODUCT(V105:V106*H105:H106),"0")</f>
        <v>0</v>
      </c>
      <c r="W108" s="44">
        <f>IFERROR(SUMPRODUCT(W105:W106*H105:H106),"0")</f>
        <v>0</v>
      </c>
      <c r="X108" s="43"/>
      <c r="Y108" s="68"/>
      <c r="Z108" s="68"/>
    </row>
    <row r="109" spans="1:53" ht="16.5" customHeight="1" x14ac:dyDescent="0.25">
      <c r="A109" s="198" t="s">
        <v>194</v>
      </c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198"/>
      <c r="V109" s="198"/>
      <c r="W109" s="198"/>
      <c r="X109" s="198"/>
      <c r="Y109" s="66"/>
      <c r="Z109" s="66"/>
    </row>
    <row r="110" spans="1:53" ht="14.25" customHeight="1" x14ac:dyDescent="0.25">
      <c r="A110" s="187" t="s">
        <v>142</v>
      </c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67"/>
      <c r="Z110" s="67"/>
    </row>
    <row r="111" spans="1:53" ht="16.5" customHeight="1" x14ac:dyDescent="0.25">
      <c r="A111" s="64" t="s">
        <v>195</v>
      </c>
      <c r="B111" s="64" t="s">
        <v>196</v>
      </c>
      <c r="C111" s="37">
        <v>4301135112</v>
      </c>
      <c r="D111" s="168">
        <v>4607111034199</v>
      </c>
      <c r="E111" s="168"/>
      <c r="F111" s="63">
        <v>0.25</v>
      </c>
      <c r="G111" s="38">
        <v>12</v>
      </c>
      <c r="H111" s="63">
        <v>3</v>
      </c>
      <c r="I111" s="63">
        <v>3.7035999999999998</v>
      </c>
      <c r="J111" s="38">
        <v>70</v>
      </c>
      <c r="K111" s="38" t="s">
        <v>89</v>
      </c>
      <c r="L111" s="39" t="s">
        <v>82</v>
      </c>
      <c r="M111" s="38">
        <v>180</v>
      </c>
      <c r="N111" s="23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70"/>
      <c r="P111" s="170"/>
      <c r="Q111" s="170"/>
      <c r="R111" s="171"/>
      <c r="S111" s="40" t="s">
        <v>49</v>
      </c>
      <c r="T111" s="40" t="s">
        <v>49</v>
      </c>
      <c r="U111" s="41" t="s">
        <v>42</v>
      </c>
      <c r="V111" s="59">
        <v>0</v>
      </c>
      <c r="W111" s="56">
        <f>IFERROR(IF(V111="","",V111),"")</f>
        <v>0</v>
      </c>
      <c r="X111" s="42">
        <f>IFERROR(IF(V111="","",V111*0.01788),"")</f>
        <v>0</v>
      </c>
      <c r="Y111" s="69" t="s">
        <v>49</v>
      </c>
      <c r="Z111" s="70" t="s">
        <v>49</v>
      </c>
      <c r="AD111" s="74"/>
      <c r="BA111" s="116" t="s">
        <v>88</v>
      </c>
    </row>
    <row r="112" spans="1:53" x14ac:dyDescent="0.2">
      <c r="A112" s="176"/>
      <c r="B112" s="176"/>
      <c r="C112" s="176"/>
      <c r="D112" s="176"/>
      <c r="E112" s="176"/>
      <c r="F112" s="176"/>
      <c r="G112" s="176"/>
      <c r="H112" s="176"/>
      <c r="I112" s="176"/>
      <c r="J112" s="176"/>
      <c r="K112" s="176"/>
      <c r="L112" s="176"/>
      <c r="M112" s="177"/>
      <c r="N112" s="173" t="s">
        <v>43</v>
      </c>
      <c r="O112" s="174"/>
      <c r="P112" s="174"/>
      <c r="Q112" s="174"/>
      <c r="R112" s="174"/>
      <c r="S112" s="174"/>
      <c r="T112" s="175"/>
      <c r="U112" s="43" t="s">
        <v>42</v>
      </c>
      <c r="V112" s="44">
        <f>IFERROR(SUM(V111:V111),"0")</f>
        <v>0</v>
      </c>
      <c r="W112" s="44">
        <f>IFERROR(SUM(W111:W111),"0")</f>
        <v>0</v>
      </c>
      <c r="X112" s="44">
        <f>IFERROR(IF(X111="",0,X111),"0")</f>
        <v>0</v>
      </c>
      <c r="Y112" s="68"/>
      <c r="Z112" s="68"/>
    </row>
    <row r="113" spans="1:53" x14ac:dyDescent="0.2">
      <c r="A113" s="176"/>
      <c r="B113" s="176"/>
      <c r="C113" s="176"/>
      <c r="D113" s="176"/>
      <c r="E113" s="176"/>
      <c r="F113" s="176"/>
      <c r="G113" s="176"/>
      <c r="H113" s="176"/>
      <c r="I113" s="176"/>
      <c r="J113" s="176"/>
      <c r="K113" s="176"/>
      <c r="L113" s="176"/>
      <c r="M113" s="177"/>
      <c r="N113" s="173" t="s">
        <v>43</v>
      </c>
      <c r="O113" s="174"/>
      <c r="P113" s="174"/>
      <c r="Q113" s="174"/>
      <c r="R113" s="174"/>
      <c r="S113" s="174"/>
      <c r="T113" s="175"/>
      <c r="U113" s="43" t="s">
        <v>0</v>
      </c>
      <c r="V113" s="44">
        <f>IFERROR(SUMPRODUCT(V111:V111*H111:H111),"0")</f>
        <v>0</v>
      </c>
      <c r="W113" s="44">
        <f>IFERROR(SUMPRODUCT(W111:W111*H111:H111),"0")</f>
        <v>0</v>
      </c>
      <c r="X113" s="43"/>
      <c r="Y113" s="68"/>
      <c r="Z113" s="68"/>
    </row>
    <row r="114" spans="1:53" ht="16.5" customHeight="1" x14ac:dyDescent="0.25">
      <c r="A114" s="198" t="s">
        <v>197</v>
      </c>
      <c r="B114" s="198"/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  <c r="M114" s="198"/>
      <c r="N114" s="198"/>
      <c r="O114" s="198"/>
      <c r="P114" s="198"/>
      <c r="Q114" s="198"/>
      <c r="R114" s="198"/>
      <c r="S114" s="198"/>
      <c r="T114" s="198"/>
      <c r="U114" s="198"/>
      <c r="V114" s="198"/>
      <c r="W114" s="198"/>
      <c r="X114" s="198"/>
      <c r="Y114" s="66"/>
      <c r="Z114" s="66"/>
    </row>
    <row r="115" spans="1:53" ht="14.25" customHeight="1" x14ac:dyDescent="0.25">
      <c r="A115" s="187" t="s">
        <v>142</v>
      </c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67"/>
      <c r="Z115" s="67"/>
    </row>
    <row r="116" spans="1:53" ht="27" customHeight="1" x14ac:dyDescent="0.25">
      <c r="A116" s="64" t="s">
        <v>198</v>
      </c>
      <c r="B116" s="64" t="s">
        <v>199</v>
      </c>
      <c r="C116" s="37">
        <v>4301130006</v>
      </c>
      <c r="D116" s="168">
        <v>4607111034670</v>
      </c>
      <c r="E116" s="168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8" t="s">
        <v>89</v>
      </c>
      <c r="L116" s="39" t="s">
        <v>82</v>
      </c>
      <c r="M116" s="38">
        <v>180</v>
      </c>
      <c r="N116" s="22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70"/>
      <c r="P116" s="170"/>
      <c r="Q116" s="170"/>
      <c r="R116" s="171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IFERROR(IF(V116="","",V116*0.00936),"")</f>
        <v>0</v>
      </c>
      <c r="Y116" s="69" t="s">
        <v>200</v>
      </c>
      <c r="Z116" s="70" t="s">
        <v>49</v>
      </c>
      <c r="AD116" s="74"/>
      <c r="BA116" s="117" t="s">
        <v>88</v>
      </c>
    </row>
    <row r="117" spans="1:53" ht="27" customHeight="1" x14ac:dyDescent="0.25">
      <c r="A117" s="64" t="s">
        <v>201</v>
      </c>
      <c r="B117" s="64" t="s">
        <v>202</v>
      </c>
      <c r="C117" s="37">
        <v>4301130003</v>
      </c>
      <c r="D117" s="168">
        <v>4607111034687</v>
      </c>
      <c r="E117" s="168"/>
      <c r="F117" s="63">
        <v>3</v>
      </c>
      <c r="G117" s="38">
        <v>1</v>
      </c>
      <c r="H117" s="63">
        <v>3</v>
      </c>
      <c r="I117" s="63">
        <v>3.1949999999999998</v>
      </c>
      <c r="J117" s="38">
        <v>126</v>
      </c>
      <c r="K117" s="38" t="s">
        <v>89</v>
      </c>
      <c r="L117" s="39" t="s">
        <v>82</v>
      </c>
      <c r="M117" s="38">
        <v>180</v>
      </c>
      <c r="N117" s="227" t="s">
        <v>203</v>
      </c>
      <c r="O117" s="170"/>
      <c r="P117" s="170"/>
      <c r="Q117" s="170"/>
      <c r="R117" s="171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IFERROR(IF(V117="","",V117*0.00936),"")</f>
        <v>0</v>
      </c>
      <c r="Y117" s="69" t="s">
        <v>200</v>
      </c>
      <c r="Z117" s="70" t="s">
        <v>49</v>
      </c>
      <c r="AD117" s="74"/>
      <c r="BA117" s="118" t="s">
        <v>88</v>
      </c>
    </row>
    <row r="118" spans="1:53" ht="27" customHeight="1" x14ac:dyDescent="0.25">
      <c r="A118" s="64" t="s">
        <v>204</v>
      </c>
      <c r="B118" s="64" t="s">
        <v>205</v>
      </c>
      <c r="C118" s="37">
        <v>4301135115</v>
      </c>
      <c r="D118" s="168">
        <v>4607111034380</v>
      </c>
      <c r="E118" s="168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89</v>
      </c>
      <c r="L118" s="39" t="s">
        <v>82</v>
      </c>
      <c r="M118" s="38">
        <v>180</v>
      </c>
      <c r="N118" s="22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70"/>
      <c r="P118" s="170"/>
      <c r="Q118" s="170"/>
      <c r="R118" s="171"/>
      <c r="S118" s="40" t="s">
        <v>49</v>
      </c>
      <c r="T118" s="40" t="s">
        <v>49</v>
      </c>
      <c r="U118" s="41" t="s">
        <v>42</v>
      </c>
      <c r="V118" s="59">
        <v>0</v>
      </c>
      <c r="W118" s="56">
        <f>IFERROR(IF(V118="","",V118),"")</f>
        <v>0</v>
      </c>
      <c r="X118" s="42">
        <f>IFERROR(IF(V118="","",V118*0.01788),"")</f>
        <v>0</v>
      </c>
      <c r="Y118" s="69" t="s">
        <v>49</v>
      </c>
      <c r="Z118" s="70" t="s">
        <v>49</v>
      </c>
      <c r="AD118" s="74"/>
      <c r="BA118" s="119" t="s">
        <v>88</v>
      </c>
    </row>
    <row r="119" spans="1:53" ht="27" customHeight="1" x14ac:dyDescent="0.25">
      <c r="A119" s="64" t="s">
        <v>206</v>
      </c>
      <c r="B119" s="64" t="s">
        <v>207</v>
      </c>
      <c r="C119" s="37">
        <v>4301135114</v>
      </c>
      <c r="D119" s="168">
        <v>4607111034397</v>
      </c>
      <c r="E119" s="168"/>
      <c r="F119" s="63">
        <v>0.25</v>
      </c>
      <c r="G119" s="38">
        <v>12</v>
      </c>
      <c r="H119" s="63">
        <v>3</v>
      </c>
      <c r="I119" s="63">
        <v>3.7035999999999998</v>
      </c>
      <c r="J119" s="38">
        <v>70</v>
      </c>
      <c r="K119" s="38" t="s">
        <v>89</v>
      </c>
      <c r="L119" s="39" t="s">
        <v>82</v>
      </c>
      <c r="M119" s="38">
        <v>180</v>
      </c>
      <c r="N119" s="22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70"/>
      <c r="P119" s="170"/>
      <c r="Q119" s="170"/>
      <c r="R119" s="171"/>
      <c r="S119" s="40" t="s">
        <v>49</v>
      </c>
      <c r="T119" s="40" t="s">
        <v>49</v>
      </c>
      <c r="U119" s="41" t="s">
        <v>42</v>
      </c>
      <c r="V119" s="59">
        <v>0</v>
      </c>
      <c r="W119" s="56">
        <f>IFERROR(IF(V119="","",V119),"")</f>
        <v>0</v>
      </c>
      <c r="X119" s="42">
        <f>IFERROR(IF(V119="","",V119*0.01788),"")</f>
        <v>0</v>
      </c>
      <c r="Y119" s="69" t="s">
        <v>49</v>
      </c>
      <c r="Z119" s="70" t="s">
        <v>49</v>
      </c>
      <c r="AD119" s="74"/>
      <c r="BA119" s="120" t="s">
        <v>88</v>
      </c>
    </row>
    <row r="120" spans="1:53" x14ac:dyDescent="0.2">
      <c r="A120" s="176"/>
      <c r="B120" s="176"/>
      <c r="C120" s="176"/>
      <c r="D120" s="176"/>
      <c r="E120" s="176"/>
      <c r="F120" s="176"/>
      <c r="G120" s="176"/>
      <c r="H120" s="176"/>
      <c r="I120" s="176"/>
      <c r="J120" s="176"/>
      <c r="K120" s="176"/>
      <c r="L120" s="176"/>
      <c r="M120" s="177"/>
      <c r="N120" s="173" t="s">
        <v>43</v>
      </c>
      <c r="O120" s="174"/>
      <c r="P120" s="174"/>
      <c r="Q120" s="174"/>
      <c r="R120" s="174"/>
      <c r="S120" s="174"/>
      <c r="T120" s="175"/>
      <c r="U120" s="43" t="s">
        <v>42</v>
      </c>
      <c r="V120" s="44">
        <f>IFERROR(SUM(V116:V119),"0")</f>
        <v>0</v>
      </c>
      <c r="W120" s="44">
        <f>IFERROR(SUM(W116:W119),"0")</f>
        <v>0</v>
      </c>
      <c r="X120" s="44">
        <f>IFERROR(IF(X116="",0,X116),"0")+IFERROR(IF(X117="",0,X117),"0")+IFERROR(IF(X118="",0,X118),"0")+IFERROR(IF(X119="",0,X119),"0")</f>
        <v>0</v>
      </c>
      <c r="Y120" s="68"/>
      <c r="Z120" s="68"/>
    </row>
    <row r="121" spans="1:53" x14ac:dyDescent="0.2">
      <c r="A121" s="176"/>
      <c r="B121" s="176"/>
      <c r="C121" s="176"/>
      <c r="D121" s="176"/>
      <c r="E121" s="176"/>
      <c r="F121" s="176"/>
      <c r="G121" s="176"/>
      <c r="H121" s="176"/>
      <c r="I121" s="176"/>
      <c r="J121" s="176"/>
      <c r="K121" s="176"/>
      <c r="L121" s="176"/>
      <c r="M121" s="177"/>
      <c r="N121" s="173" t="s">
        <v>43</v>
      </c>
      <c r="O121" s="174"/>
      <c r="P121" s="174"/>
      <c r="Q121" s="174"/>
      <c r="R121" s="174"/>
      <c r="S121" s="174"/>
      <c r="T121" s="175"/>
      <c r="U121" s="43" t="s">
        <v>0</v>
      </c>
      <c r="V121" s="44">
        <f>IFERROR(SUMPRODUCT(V116:V119*H116:H119),"0")</f>
        <v>0</v>
      </c>
      <c r="W121" s="44">
        <f>IFERROR(SUMPRODUCT(W116:W119*H116:H119),"0")</f>
        <v>0</v>
      </c>
      <c r="X121" s="43"/>
      <c r="Y121" s="68"/>
      <c r="Z121" s="68"/>
    </row>
    <row r="122" spans="1:53" ht="16.5" customHeight="1" x14ac:dyDescent="0.25">
      <c r="A122" s="198" t="s">
        <v>208</v>
      </c>
      <c r="B122" s="198"/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66"/>
      <c r="Z122" s="66"/>
    </row>
    <row r="123" spans="1:53" ht="14.25" customHeight="1" x14ac:dyDescent="0.25">
      <c r="A123" s="187" t="s">
        <v>142</v>
      </c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67"/>
      <c r="Z123" s="67"/>
    </row>
    <row r="124" spans="1:53" ht="27" customHeight="1" x14ac:dyDescent="0.25">
      <c r="A124" s="64" t="s">
        <v>209</v>
      </c>
      <c r="B124" s="64" t="s">
        <v>210</v>
      </c>
      <c r="C124" s="37">
        <v>4301135134</v>
      </c>
      <c r="D124" s="168">
        <v>4607111035806</v>
      </c>
      <c r="E124" s="168"/>
      <c r="F124" s="63">
        <v>0.25</v>
      </c>
      <c r="G124" s="38">
        <v>12</v>
      </c>
      <c r="H124" s="63">
        <v>3</v>
      </c>
      <c r="I124" s="63">
        <v>3.7035999999999998</v>
      </c>
      <c r="J124" s="38">
        <v>70</v>
      </c>
      <c r="K124" s="38" t="s">
        <v>89</v>
      </c>
      <c r="L124" s="39" t="s">
        <v>82</v>
      </c>
      <c r="M124" s="38">
        <v>180</v>
      </c>
      <c r="N124" s="22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70"/>
      <c r="P124" s="170"/>
      <c r="Q124" s="170"/>
      <c r="R124" s="171"/>
      <c r="S124" s="40" t="s">
        <v>49</v>
      </c>
      <c r="T124" s="40" t="s">
        <v>49</v>
      </c>
      <c r="U124" s="41" t="s">
        <v>42</v>
      </c>
      <c r="V124" s="59">
        <v>0</v>
      </c>
      <c r="W124" s="56">
        <f>IFERROR(IF(V124="","",V124),"")</f>
        <v>0</v>
      </c>
      <c r="X124" s="42">
        <f>IFERROR(IF(V124="","",V124*0.01788),"")</f>
        <v>0</v>
      </c>
      <c r="Y124" s="69" t="s">
        <v>49</v>
      </c>
      <c r="Z124" s="70" t="s">
        <v>49</v>
      </c>
      <c r="AD124" s="74"/>
      <c r="BA124" s="121" t="s">
        <v>88</v>
      </c>
    </row>
    <row r="125" spans="1:53" x14ac:dyDescent="0.2">
      <c r="A125" s="176"/>
      <c r="B125" s="176"/>
      <c r="C125" s="176"/>
      <c r="D125" s="176"/>
      <c r="E125" s="176"/>
      <c r="F125" s="176"/>
      <c r="G125" s="176"/>
      <c r="H125" s="176"/>
      <c r="I125" s="176"/>
      <c r="J125" s="176"/>
      <c r="K125" s="176"/>
      <c r="L125" s="176"/>
      <c r="M125" s="177"/>
      <c r="N125" s="173" t="s">
        <v>43</v>
      </c>
      <c r="O125" s="174"/>
      <c r="P125" s="174"/>
      <c r="Q125" s="174"/>
      <c r="R125" s="174"/>
      <c r="S125" s="174"/>
      <c r="T125" s="175"/>
      <c r="U125" s="43" t="s">
        <v>42</v>
      </c>
      <c r="V125" s="44">
        <f>IFERROR(SUM(V124:V124),"0")</f>
        <v>0</v>
      </c>
      <c r="W125" s="44">
        <f>IFERROR(SUM(W124:W124),"0")</f>
        <v>0</v>
      </c>
      <c r="X125" s="44">
        <f>IFERROR(IF(X124="",0,X124),"0")</f>
        <v>0</v>
      </c>
      <c r="Y125" s="68"/>
      <c r="Z125" s="68"/>
    </row>
    <row r="126" spans="1:53" x14ac:dyDescent="0.2">
      <c r="A126" s="176"/>
      <c r="B126" s="176"/>
      <c r="C126" s="176"/>
      <c r="D126" s="176"/>
      <c r="E126" s="176"/>
      <c r="F126" s="176"/>
      <c r="G126" s="176"/>
      <c r="H126" s="176"/>
      <c r="I126" s="176"/>
      <c r="J126" s="176"/>
      <c r="K126" s="176"/>
      <c r="L126" s="176"/>
      <c r="M126" s="177"/>
      <c r="N126" s="173" t="s">
        <v>43</v>
      </c>
      <c r="O126" s="174"/>
      <c r="P126" s="174"/>
      <c r="Q126" s="174"/>
      <c r="R126" s="174"/>
      <c r="S126" s="174"/>
      <c r="T126" s="175"/>
      <c r="U126" s="43" t="s">
        <v>0</v>
      </c>
      <c r="V126" s="44">
        <f>IFERROR(SUMPRODUCT(V124:V124*H124:H124),"0")</f>
        <v>0</v>
      </c>
      <c r="W126" s="44">
        <f>IFERROR(SUMPRODUCT(W124:W124*H124:H124),"0")</f>
        <v>0</v>
      </c>
      <c r="X126" s="43"/>
      <c r="Y126" s="68"/>
      <c r="Z126" s="68"/>
    </row>
    <row r="127" spans="1:53" ht="16.5" customHeight="1" x14ac:dyDescent="0.25">
      <c r="A127" s="198" t="s">
        <v>211</v>
      </c>
      <c r="B127" s="198"/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66"/>
      <c r="Z127" s="66"/>
    </row>
    <row r="128" spans="1:53" ht="14.25" customHeight="1" x14ac:dyDescent="0.25">
      <c r="A128" s="187" t="s">
        <v>212</v>
      </c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67"/>
      <c r="Z128" s="67"/>
    </row>
    <row r="129" spans="1:53" ht="27" customHeight="1" x14ac:dyDescent="0.25">
      <c r="A129" s="64" t="s">
        <v>213</v>
      </c>
      <c r="B129" s="64" t="s">
        <v>214</v>
      </c>
      <c r="C129" s="37">
        <v>4301070768</v>
      </c>
      <c r="D129" s="168">
        <v>4607111035639</v>
      </c>
      <c r="E129" s="168"/>
      <c r="F129" s="63">
        <v>0.2</v>
      </c>
      <c r="G129" s="38">
        <v>12</v>
      </c>
      <c r="H129" s="63">
        <v>2.4</v>
      </c>
      <c r="I129" s="63">
        <v>3.13</v>
      </c>
      <c r="J129" s="38">
        <v>48</v>
      </c>
      <c r="K129" s="38" t="s">
        <v>215</v>
      </c>
      <c r="L129" s="39" t="s">
        <v>82</v>
      </c>
      <c r="M129" s="38">
        <v>180</v>
      </c>
      <c r="N129" s="22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70"/>
      <c r="P129" s="170"/>
      <c r="Q129" s="170"/>
      <c r="R129" s="171"/>
      <c r="S129" s="40" t="s">
        <v>49</v>
      </c>
      <c r="T129" s="40" t="s">
        <v>49</v>
      </c>
      <c r="U129" s="41" t="s">
        <v>42</v>
      </c>
      <c r="V129" s="59">
        <v>0</v>
      </c>
      <c r="W129" s="56">
        <f>IFERROR(IF(V129="","",V129),"")</f>
        <v>0</v>
      </c>
      <c r="X129" s="42">
        <f>IFERROR(IF(V129="","",V129*0.01786),"")</f>
        <v>0</v>
      </c>
      <c r="Y129" s="69" t="s">
        <v>49</v>
      </c>
      <c r="Z129" s="70" t="s">
        <v>49</v>
      </c>
      <c r="AD129" s="74"/>
      <c r="BA129" s="122" t="s">
        <v>88</v>
      </c>
    </row>
    <row r="130" spans="1:53" ht="27" customHeight="1" x14ac:dyDescent="0.25">
      <c r="A130" s="64" t="s">
        <v>216</v>
      </c>
      <c r="B130" s="64" t="s">
        <v>217</v>
      </c>
      <c r="C130" s="37">
        <v>4301070797</v>
      </c>
      <c r="D130" s="168">
        <v>4607111035646</v>
      </c>
      <c r="E130" s="168"/>
      <c r="F130" s="63">
        <v>0.2</v>
      </c>
      <c r="G130" s="38">
        <v>8</v>
      </c>
      <c r="H130" s="63">
        <v>1.6</v>
      </c>
      <c r="I130" s="63">
        <v>2.12</v>
      </c>
      <c r="J130" s="38">
        <v>72</v>
      </c>
      <c r="K130" s="38" t="s">
        <v>218</v>
      </c>
      <c r="L130" s="39" t="s">
        <v>82</v>
      </c>
      <c r="M130" s="38">
        <v>180</v>
      </c>
      <c r="N130" s="224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70"/>
      <c r="P130" s="170"/>
      <c r="Q130" s="170"/>
      <c r="R130" s="171"/>
      <c r="S130" s="40" t="s">
        <v>49</v>
      </c>
      <c r="T130" s="40" t="s">
        <v>49</v>
      </c>
      <c r="U130" s="41" t="s">
        <v>42</v>
      </c>
      <c r="V130" s="59">
        <v>0</v>
      </c>
      <c r="W130" s="56">
        <f>IFERROR(IF(V130="","",V130),"")</f>
        <v>0</v>
      </c>
      <c r="X130" s="42">
        <f>IFERROR(IF(V130="","",V130*0.01157),"")</f>
        <v>0</v>
      </c>
      <c r="Y130" s="69" t="s">
        <v>49</v>
      </c>
      <c r="Z130" s="70" t="s">
        <v>49</v>
      </c>
      <c r="AD130" s="74"/>
      <c r="BA130" s="123" t="s">
        <v>88</v>
      </c>
    </row>
    <row r="131" spans="1:53" x14ac:dyDescent="0.2">
      <c r="A131" s="176"/>
      <c r="B131" s="176"/>
      <c r="C131" s="176"/>
      <c r="D131" s="176"/>
      <c r="E131" s="176"/>
      <c r="F131" s="176"/>
      <c r="G131" s="176"/>
      <c r="H131" s="176"/>
      <c r="I131" s="176"/>
      <c r="J131" s="176"/>
      <c r="K131" s="176"/>
      <c r="L131" s="176"/>
      <c r="M131" s="177"/>
      <c r="N131" s="173" t="s">
        <v>43</v>
      </c>
      <c r="O131" s="174"/>
      <c r="P131" s="174"/>
      <c r="Q131" s="174"/>
      <c r="R131" s="174"/>
      <c r="S131" s="174"/>
      <c r="T131" s="175"/>
      <c r="U131" s="43" t="s">
        <v>42</v>
      </c>
      <c r="V131" s="44">
        <f>IFERROR(SUM(V129:V130),"0")</f>
        <v>0</v>
      </c>
      <c r="W131" s="44">
        <f>IFERROR(SUM(W129:W130),"0")</f>
        <v>0</v>
      </c>
      <c r="X131" s="44">
        <f>IFERROR(IF(X129="",0,X129),"0")+IFERROR(IF(X130="",0,X130),"0")</f>
        <v>0</v>
      </c>
      <c r="Y131" s="68"/>
      <c r="Z131" s="68"/>
    </row>
    <row r="132" spans="1:53" x14ac:dyDescent="0.2">
      <c r="A132" s="176"/>
      <c r="B132" s="176"/>
      <c r="C132" s="176"/>
      <c r="D132" s="176"/>
      <c r="E132" s="176"/>
      <c r="F132" s="176"/>
      <c r="G132" s="176"/>
      <c r="H132" s="176"/>
      <c r="I132" s="176"/>
      <c r="J132" s="176"/>
      <c r="K132" s="176"/>
      <c r="L132" s="176"/>
      <c r="M132" s="177"/>
      <c r="N132" s="173" t="s">
        <v>43</v>
      </c>
      <c r="O132" s="174"/>
      <c r="P132" s="174"/>
      <c r="Q132" s="174"/>
      <c r="R132" s="174"/>
      <c r="S132" s="174"/>
      <c r="T132" s="175"/>
      <c r="U132" s="43" t="s">
        <v>0</v>
      </c>
      <c r="V132" s="44">
        <f>IFERROR(SUMPRODUCT(V129:V130*H129:H130),"0")</f>
        <v>0</v>
      </c>
      <c r="W132" s="44">
        <f>IFERROR(SUMPRODUCT(W129:W130*H129:H130),"0")</f>
        <v>0</v>
      </c>
      <c r="X132" s="43"/>
      <c r="Y132" s="68"/>
      <c r="Z132" s="68"/>
    </row>
    <row r="133" spans="1:53" ht="16.5" customHeight="1" x14ac:dyDescent="0.25">
      <c r="A133" s="198" t="s">
        <v>219</v>
      </c>
      <c r="B133" s="198"/>
      <c r="C133" s="198"/>
      <c r="D133" s="198"/>
      <c r="E133" s="198"/>
      <c r="F133" s="198"/>
      <c r="G133" s="198"/>
      <c r="H133" s="198"/>
      <c r="I133" s="198"/>
      <c r="J133" s="198"/>
      <c r="K133" s="198"/>
      <c r="L133" s="198"/>
      <c r="M133" s="198"/>
      <c r="N133" s="198"/>
      <c r="O133" s="198"/>
      <c r="P133" s="198"/>
      <c r="Q133" s="198"/>
      <c r="R133" s="198"/>
      <c r="S133" s="198"/>
      <c r="T133" s="198"/>
      <c r="U133" s="198"/>
      <c r="V133" s="198"/>
      <c r="W133" s="198"/>
      <c r="X133" s="198"/>
      <c r="Y133" s="66"/>
      <c r="Z133" s="66"/>
    </row>
    <row r="134" spans="1:53" ht="14.25" customHeight="1" x14ac:dyDescent="0.25">
      <c r="A134" s="187" t="s">
        <v>142</v>
      </c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67"/>
      <c r="Z134" s="67"/>
    </row>
    <row r="135" spans="1:53" ht="27" customHeight="1" x14ac:dyDescent="0.25">
      <c r="A135" s="64" t="s">
        <v>220</v>
      </c>
      <c r="B135" s="64" t="s">
        <v>221</v>
      </c>
      <c r="C135" s="37">
        <v>4301135026</v>
      </c>
      <c r="D135" s="168">
        <v>4607111036124</v>
      </c>
      <c r="E135" s="168"/>
      <c r="F135" s="63">
        <v>0.4</v>
      </c>
      <c r="G135" s="38">
        <v>12</v>
      </c>
      <c r="H135" s="63">
        <v>4.8</v>
      </c>
      <c r="I135" s="63">
        <v>5.1260000000000003</v>
      </c>
      <c r="J135" s="38">
        <v>84</v>
      </c>
      <c r="K135" s="38" t="s">
        <v>83</v>
      </c>
      <c r="L135" s="39" t="s">
        <v>82</v>
      </c>
      <c r="M135" s="38">
        <v>180</v>
      </c>
      <c r="N135" s="22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0"/>
      <c r="P135" s="170"/>
      <c r="Q135" s="170"/>
      <c r="R135" s="171"/>
      <c r="S135" s="40" t="s">
        <v>49</v>
      </c>
      <c r="T135" s="40" t="s">
        <v>49</v>
      </c>
      <c r="U135" s="41" t="s">
        <v>42</v>
      </c>
      <c r="V135" s="59">
        <v>0</v>
      </c>
      <c r="W135" s="56">
        <f>IFERROR(IF(V135="","",V135),"")</f>
        <v>0</v>
      </c>
      <c r="X135" s="42">
        <f>IFERROR(IF(V135="","",V135*0.0155),"")</f>
        <v>0</v>
      </c>
      <c r="Y135" s="69" t="s">
        <v>49</v>
      </c>
      <c r="Z135" s="70" t="s">
        <v>49</v>
      </c>
      <c r="AD135" s="74"/>
      <c r="BA135" s="124" t="s">
        <v>88</v>
      </c>
    </row>
    <row r="136" spans="1:53" x14ac:dyDescent="0.2">
      <c r="A136" s="176"/>
      <c r="B136" s="176"/>
      <c r="C136" s="176"/>
      <c r="D136" s="176"/>
      <c r="E136" s="176"/>
      <c r="F136" s="176"/>
      <c r="G136" s="176"/>
      <c r="H136" s="176"/>
      <c r="I136" s="176"/>
      <c r="J136" s="176"/>
      <c r="K136" s="176"/>
      <c r="L136" s="176"/>
      <c r="M136" s="177"/>
      <c r="N136" s="173" t="s">
        <v>43</v>
      </c>
      <c r="O136" s="174"/>
      <c r="P136" s="174"/>
      <c r="Q136" s="174"/>
      <c r="R136" s="174"/>
      <c r="S136" s="174"/>
      <c r="T136" s="175"/>
      <c r="U136" s="43" t="s">
        <v>42</v>
      </c>
      <c r="V136" s="44">
        <f>IFERROR(SUM(V135:V135),"0")</f>
        <v>0</v>
      </c>
      <c r="W136" s="44">
        <f>IFERROR(SUM(W135:W135),"0")</f>
        <v>0</v>
      </c>
      <c r="X136" s="44">
        <f>IFERROR(IF(X135="",0,X135),"0")</f>
        <v>0</v>
      </c>
      <c r="Y136" s="68"/>
      <c r="Z136" s="68"/>
    </row>
    <row r="137" spans="1:53" x14ac:dyDescent="0.2">
      <c r="A137" s="176"/>
      <c r="B137" s="176"/>
      <c r="C137" s="176"/>
      <c r="D137" s="176"/>
      <c r="E137" s="176"/>
      <c r="F137" s="176"/>
      <c r="G137" s="176"/>
      <c r="H137" s="176"/>
      <c r="I137" s="176"/>
      <c r="J137" s="176"/>
      <c r="K137" s="176"/>
      <c r="L137" s="176"/>
      <c r="M137" s="177"/>
      <c r="N137" s="173" t="s">
        <v>43</v>
      </c>
      <c r="O137" s="174"/>
      <c r="P137" s="174"/>
      <c r="Q137" s="174"/>
      <c r="R137" s="174"/>
      <c r="S137" s="174"/>
      <c r="T137" s="175"/>
      <c r="U137" s="43" t="s">
        <v>0</v>
      </c>
      <c r="V137" s="44">
        <f>IFERROR(SUMPRODUCT(V135:V135*H135:H135),"0")</f>
        <v>0</v>
      </c>
      <c r="W137" s="44">
        <f>IFERROR(SUMPRODUCT(W135:W135*H135:H135),"0")</f>
        <v>0</v>
      </c>
      <c r="X137" s="43"/>
      <c r="Y137" s="68"/>
      <c r="Z137" s="68"/>
    </row>
    <row r="138" spans="1:53" ht="27.75" customHeight="1" x14ac:dyDescent="0.2">
      <c r="A138" s="197" t="s">
        <v>222</v>
      </c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55"/>
      <c r="Z138" s="55"/>
    </row>
    <row r="139" spans="1:53" ht="16.5" customHeight="1" x14ac:dyDescent="0.25">
      <c r="A139" s="198" t="s">
        <v>223</v>
      </c>
      <c r="B139" s="198"/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  <c r="M139" s="198"/>
      <c r="N139" s="198"/>
      <c r="O139" s="198"/>
      <c r="P139" s="198"/>
      <c r="Q139" s="198"/>
      <c r="R139" s="198"/>
      <c r="S139" s="198"/>
      <c r="T139" s="198"/>
      <c r="U139" s="198"/>
      <c r="V139" s="198"/>
      <c r="W139" s="198"/>
      <c r="X139" s="198"/>
      <c r="Y139" s="66"/>
      <c r="Z139" s="66"/>
    </row>
    <row r="140" spans="1:53" ht="14.25" customHeight="1" x14ac:dyDescent="0.25">
      <c r="A140" s="187" t="s">
        <v>212</v>
      </c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67"/>
      <c r="Z140" s="67"/>
    </row>
    <row r="141" spans="1:53" ht="16.5" customHeight="1" x14ac:dyDescent="0.25">
      <c r="A141" s="64" t="s">
        <v>224</v>
      </c>
      <c r="B141" s="64" t="s">
        <v>225</v>
      </c>
      <c r="C141" s="37">
        <v>4301071010</v>
      </c>
      <c r="D141" s="168">
        <v>4607111037701</v>
      </c>
      <c r="E141" s="168"/>
      <c r="F141" s="63">
        <v>5</v>
      </c>
      <c r="G141" s="38">
        <v>1</v>
      </c>
      <c r="H141" s="63">
        <v>5</v>
      </c>
      <c r="I141" s="63">
        <v>5.2</v>
      </c>
      <c r="J141" s="38">
        <v>144</v>
      </c>
      <c r="K141" s="38" t="s">
        <v>83</v>
      </c>
      <c r="L141" s="39" t="s">
        <v>82</v>
      </c>
      <c r="M141" s="38">
        <v>180</v>
      </c>
      <c r="N141" s="2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0"/>
      <c r="P141" s="170"/>
      <c r="Q141" s="170"/>
      <c r="R141" s="171"/>
      <c r="S141" s="40" t="s">
        <v>49</v>
      </c>
      <c r="T141" s="40" t="s">
        <v>49</v>
      </c>
      <c r="U141" s="41" t="s">
        <v>42</v>
      </c>
      <c r="V141" s="59">
        <v>0</v>
      </c>
      <c r="W141" s="56">
        <f>IFERROR(IF(V141="","",V141),"")</f>
        <v>0</v>
      </c>
      <c r="X141" s="42">
        <f>IFERROR(IF(V141="","",V141*0.00866),"")</f>
        <v>0</v>
      </c>
      <c r="Y141" s="69" t="s">
        <v>49</v>
      </c>
      <c r="Z141" s="70" t="s">
        <v>49</v>
      </c>
      <c r="AD141" s="74"/>
      <c r="BA141" s="125" t="s">
        <v>88</v>
      </c>
    </row>
    <row r="142" spans="1:53" x14ac:dyDescent="0.2">
      <c r="A142" s="176"/>
      <c r="B142" s="176"/>
      <c r="C142" s="176"/>
      <c r="D142" s="176"/>
      <c r="E142" s="176"/>
      <c r="F142" s="176"/>
      <c r="G142" s="176"/>
      <c r="H142" s="176"/>
      <c r="I142" s="176"/>
      <c r="J142" s="176"/>
      <c r="K142" s="176"/>
      <c r="L142" s="176"/>
      <c r="M142" s="177"/>
      <c r="N142" s="173" t="s">
        <v>43</v>
      </c>
      <c r="O142" s="174"/>
      <c r="P142" s="174"/>
      <c r="Q142" s="174"/>
      <c r="R142" s="174"/>
      <c r="S142" s="174"/>
      <c r="T142" s="175"/>
      <c r="U142" s="43" t="s">
        <v>42</v>
      </c>
      <c r="V142" s="44">
        <f>IFERROR(SUM(V141:V141),"0")</f>
        <v>0</v>
      </c>
      <c r="W142" s="44">
        <f>IFERROR(SUM(W141:W141),"0")</f>
        <v>0</v>
      </c>
      <c r="X142" s="44">
        <f>IFERROR(IF(X141="",0,X141),"0")</f>
        <v>0</v>
      </c>
      <c r="Y142" s="68"/>
      <c r="Z142" s="68"/>
    </row>
    <row r="143" spans="1:53" x14ac:dyDescent="0.2">
      <c r="A143" s="176"/>
      <c r="B143" s="176"/>
      <c r="C143" s="176"/>
      <c r="D143" s="176"/>
      <c r="E143" s="176"/>
      <c r="F143" s="176"/>
      <c r="G143" s="176"/>
      <c r="H143" s="176"/>
      <c r="I143" s="176"/>
      <c r="J143" s="176"/>
      <c r="K143" s="176"/>
      <c r="L143" s="176"/>
      <c r="M143" s="177"/>
      <c r="N143" s="173" t="s">
        <v>43</v>
      </c>
      <c r="O143" s="174"/>
      <c r="P143" s="174"/>
      <c r="Q143" s="174"/>
      <c r="R143" s="174"/>
      <c r="S143" s="174"/>
      <c r="T143" s="175"/>
      <c r="U143" s="43" t="s">
        <v>0</v>
      </c>
      <c r="V143" s="44">
        <f>IFERROR(SUMPRODUCT(V141:V141*H141:H141),"0")</f>
        <v>0</v>
      </c>
      <c r="W143" s="44">
        <f>IFERROR(SUMPRODUCT(W141:W141*H141:H141),"0")</f>
        <v>0</v>
      </c>
      <c r="X143" s="43"/>
      <c r="Y143" s="68"/>
      <c r="Z143" s="68"/>
    </row>
    <row r="144" spans="1:53" ht="16.5" customHeight="1" x14ac:dyDescent="0.25">
      <c r="A144" s="198" t="s">
        <v>226</v>
      </c>
      <c r="B144" s="198"/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  <c r="M144" s="198"/>
      <c r="N144" s="198"/>
      <c r="O144" s="198"/>
      <c r="P144" s="198"/>
      <c r="Q144" s="198"/>
      <c r="R144" s="198"/>
      <c r="S144" s="198"/>
      <c r="T144" s="198"/>
      <c r="U144" s="198"/>
      <c r="V144" s="198"/>
      <c r="W144" s="198"/>
      <c r="X144" s="198"/>
      <c r="Y144" s="66"/>
      <c r="Z144" s="66"/>
    </row>
    <row r="145" spans="1:53" ht="14.25" customHeight="1" x14ac:dyDescent="0.25">
      <c r="A145" s="187" t="s">
        <v>79</v>
      </c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67"/>
      <c r="Z145" s="67"/>
    </row>
    <row r="146" spans="1:53" ht="16.5" customHeight="1" x14ac:dyDescent="0.25">
      <c r="A146" s="64" t="s">
        <v>227</v>
      </c>
      <c r="B146" s="64" t="s">
        <v>228</v>
      </c>
      <c r="C146" s="37">
        <v>4301070871</v>
      </c>
      <c r="D146" s="168">
        <v>4607111036384</v>
      </c>
      <c r="E146" s="168"/>
      <c r="F146" s="63">
        <v>1</v>
      </c>
      <c r="G146" s="38">
        <v>5</v>
      </c>
      <c r="H146" s="63">
        <v>5</v>
      </c>
      <c r="I146" s="63">
        <v>5.2530000000000001</v>
      </c>
      <c r="J146" s="38">
        <v>144</v>
      </c>
      <c r="K146" s="38" t="s">
        <v>83</v>
      </c>
      <c r="L146" s="39" t="s">
        <v>82</v>
      </c>
      <c r="M146" s="38">
        <v>90</v>
      </c>
      <c r="N146" s="221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0"/>
      <c r="P146" s="170"/>
      <c r="Q146" s="170"/>
      <c r="R146" s="171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229</v>
      </c>
      <c r="B147" s="64" t="s">
        <v>230</v>
      </c>
      <c r="C147" s="37">
        <v>4301070956</v>
      </c>
      <c r="D147" s="168">
        <v>4640242180250</v>
      </c>
      <c r="E147" s="168"/>
      <c r="F147" s="63">
        <v>5</v>
      </c>
      <c r="G147" s="38">
        <v>1</v>
      </c>
      <c r="H147" s="63">
        <v>5</v>
      </c>
      <c r="I147" s="63">
        <v>5.2131999999999996</v>
      </c>
      <c r="J147" s="38">
        <v>144</v>
      </c>
      <c r="K147" s="38" t="s">
        <v>83</v>
      </c>
      <c r="L147" s="39" t="s">
        <v>82</v>
      </c>
      <c r="M147" s="38">
        <v>180</v>
      </c>
      <c r="N147" s="217" t="s">
        <v>231</v>
      </c>
      <c r="O147" s="170"/>
      <c r="P147" s="170"/>
      <c r="Q147" s="170"/>
      <c r="R147" s="171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IFERROR(IF(V147="","",V147*0.00866),"")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ht="27" customHeight="1" x14ac:dyDescent="0.25">
      <c r="A148" s="64" t="s">
        <v>232</v>
      </c>
      <c r="B148" s="64" t="s">
        <v>233</v>
      </c>
      <c r="C148" s="37">
        <v>4301070827</v>
      </c>
      <c r="D148" s="168">
        <v>4607111036216</v>
      </c>
      <c r="E148" s="168"/>
      <c r="F148" s="63">
        <v>1</v>
      </c>
      <c r="G148" s="38">
        <v>5</v>
      </c>
      <c r="H148" s="63">
        <v>5</v>
      </c>
      <c r="I148" s="63">
        <v>5.266</v>
      </c>
      <c r="J148" s="38">
        <v>144</v>
      </c>
      <c r="K148" s="38" t="s">
        <v>83</v>
      </c>
      <c r="L148" s="39" t="s">
        <v>82</v>
      </c>
      <c r="M148" s="38">
        <v>90</v>
      </c>
      <c r="N148" s="218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0"/>
      <c r="P148" s="170"/>
      <c r="Q148" s="170"/>
      <c r="R148" s="171"/>
      <c r="S148" s="40" t="s">
        <v>49</v>
      </c>
      <c r="T148" s="40" t="s">
        <v>49</v>
      </c>
      <c r="U148" s="41" t="s">
        <v>42</v>
      </c>
      <c r="V148" s="59">
        <v>0</v>
      </c>
      <c r="W148" s="56">
        <f>IFERROR(IF(V148="","",V148),"")</f>
        <v>0</v>
      </c>
      <c r="X148" s="42">
        <f>IFERROR(IF(V148="","",V148*0.00866),"")</f>
        <v>0</v>
      </c>
      <c r="Y148" s="69" t="s">
        <v>49</v>
      </c>
      <c r="Z148" s="70" t="s">
        <v>49</v>
      </c>
      <c r="AD148" s="74"/>
      <c r="BA148" s="128" t="s">
        <v>70</v>
      </c>
    </row>
    <row r="149" spans="1:53" ht="27" customHeight="1" x14ac:dyDescent="0.25">
      <c r="A149" s="64" t="s">
        <v>234</v>
      </c>
      <c r="B149" s="64" t="s">
        <v>235</v>
      </c>
      <c r="C149" s="37">
        <v>4301070911</v>
      </c>
      <c r="D149" s="168">
        <v>4607111036278</v>
      </c>
      <c r="E149" s="168"/>
      <c r="F149" s="63">
        <v>1</v>
      </c>
      <c r="G149" s="38">
        <v>5</v>
      </c>
      <c r="H149" s="63">
        <v>5</v>
      </c>
      <c r="I149" s="63">
        <v>5.2830000000000004</v>
      </c>
      <c r="J149" s="38">
        <v>84</v>
      </c>
      <c r="K149" s="38" t="s">
        <v>83</v>
      </c>
      <c r="L149" s="39" t="s">
        <v>82</v>
      </c>
      <c r="M149" s="38">
        <v>120</v>
      </c>
      <c r="N149" s="219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0"/>
      <c r="P149" s="170"/>
      <c r="Q149" s="170"/>
      <c r="R149" s="171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IFERROR(IF(V149="","",V149*0.0155),"")</f>
        <v>0</v>
      </c>
      <c r="Y149" s="69" t="s">
        <v>49</v>
      </c>
      <c r="Z149" s="70" t="s">
        <v>49</v>
      </c>
      <c r="AD149" s="74"/>
      <c r="BA149" s="129" t="s">
        <v>70</v>
      </c>
    </row>
    <row r="150" spans="1:53" x14ac:dyDescent="0.2">
      <c r="A150" s="176"/>
      <c r="B150" s="176"/>
      <c r="C150" s="176"/>
      <c r="D150" s="176"/>
      <c r="E150" s="176"/>
      <c r="F150" s="176"/>
      <c r="G150" s="176"/>
      <c r="H150" s="176"/>
      <c r="I150" s="176"/>
      <c r="J150" s="176"/>
      <c r="K150" s="176"/>
      <c r="L150" s="176"/>
      <c r="M150" s="177"/>
      <c r="N150" s="173" t="s">
        <v>43</v>
      </c>
      <c r="O150" s="174"/>
      <c r="P150" s="174"/>
      <c r="Q150" s="174"/>
      <c r="R150" s="174"/>
      <c r="S150" s="174"/>
      <c r="T150" s="175"/>
      <c r="U150" s="43" t="s">
        <v>42</v>
      </c>
      <c r="V150" s="44">
        <f>IFERROR(SUM(V146:V149),"0")</f>
        <v>0</v>
      </c>
      <c r="W150" s="44">
        <f>IFERROR(SUM(W146:W149),"0")</f>
        <v>0</v>
      </c>
      <c r="X150" s="44">
        <f>IFERROR(IF(X146="",0,X146),"0")+IFERROR(IF(X147="",0,X147),"0")+IFERROR(IF(X148="",0,X148),"0")+IFERROR(IF(X149="",0,X149),"0")</f>
        <v>0</v>
      </c>
      <c r="Y150" s="68"/>
      <c r="Z150" s="68"/>
    </row>
    <row r="151" spans="1:53" x14ac:dyDescent="0.2">
      <c r="A151" s="176"/>
      <c r="B151" s="176"/>
      <c r="C151" s="176"/>
      <c r="D151" s="176"/>
      <c r="E151" s="176"/>
      <c r="F151" s="176"/>
      <c r="G151" s="176"/>
      <c r="H151" s="176"/>
      <c r="I151" s="176"/>
      <c r="J151" s="176"/>
      <c r="K151" s="176"/>
      <c r="L151" s="176"/>
      <c r="M151" s="177"/>
      <c r="N151" s="173" t="s">
        <v>43</v>
      </c>
      <c r="O151" s="174"/>
      <c r="P151" s="174"/>
      <c r="Q151" s="174"/>
      <c r="R151" s="174"/>
      <c r="S151" s="174"/>
      <c r="T151" s="175"/>
      <c r="U151" s="43" t="s">
        <v>0</v>
      </c>
      <c r="V151" s="44">
        <f>IFERROR(SUMPRODUCT(V146:V149*H146:H149),"0")</f>
        <v>0</v>
      </c>
      <c r="W151" s="44">
        <f>IFERROR(SUMPRODUCT(W146:W149*H146:H149),"0")</f>
        <v>0</v>
      </c>
      <c r="X151" s="43"/>
      <c r="Y151" s="68"/>
      <c r="Z151" s="68"/>
    </row>
    <row r="152" spans="1:53" ht="14.25" customHeight="1" x14ac:dyDescent="0.25">
      <c r="A152" s="187" t="s">
        <v>236</v>
      </c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67"/>
      <c r="Z152" s="67"/>
    </row>
    <row r="153" spans="1:53" ht="27" customHeight="1" x14ac:dyDescent="0.25">
      <c r="A153" s="64" t="s">
        <v>237</v>
      </c>
      <c r="B153" s="64" t="s">
        <v>238</v>
      </c>
      <c r="C153" s="37">
        <v>4301080153</v>
      </c>
      <c r="D153" s="168">
        <v>4607111036827</v>
      </c>
      <c r="E153" s="168"/>
      <c r="F153" s="63">
        <v>1</v>
      </c>
      <c r="G153" s="38">
        <v>5</v>
      </c>
      <c r="H153" s="63">
        <v>5</v>
      </c>
      <c r="I153" s="63">
        <v>5.2</v>
      </c>
      <c r="J153" s="38">
        <v>144</v>
      </c>
      <c r="K153" s="38" t="s">
        <v>83</v>
      </c>
      <c r="L153" s="39" t="s">
        <v>82</v>
      </c>
      <c r="M153" s="38">
        <v>90</v>
      </c>
      <c r="N153" s="21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0"/>
      <c r="P153" s="170"/>
      <c r="Q153" s="170"/>
      <c r="R153" s="171"/>
      <c r="S153" s="40" t="s">
        <v>49</v>
      </c>
      <c r="T153" s="40" t="s">
        <v>49</v>
      </c>
      <c r="U153" s="41" t="s">
        <v>42</v>
      </c>
      <c r="V153" s="59">
        <v>0</v>
      </c>
      <c r="W153" s="56">
        <f>IFERROR(IF(V153="","",V153),"")</f>
        <v>0</v>
      </c>
      <c r="X153" s="42">
        <f>IFERROR(IF(V153="","",V153*0.00866),"")</f>
        <v>0</v>
      </c>
      <c r="Y153" s="69" t="s">
        <v>49</v>
      </c>
      <c r="Z153" s="70" t="s">
        <v>49</v>
      </c>
      <c r="AD153" s="74"/>
      <c r="BA153" s="130" t="s">
        <v>70</v>
      </c>
    </row>
    <row r="154" spans="1:53" ht="27" customHeight="1" x14ac:dyDescent="0.25">
      <c r="A154" s="64" t="s">
        <v>239</v>
      </c>
      <c r="B154" s="64" t="s">
        <v>240</v>
      </c>
      <c r="C154" s="37">
        <v>4301080154</v>
      </c>
      <c r="D154" s="168">
        <v>4607111036834</v>
      </c>
      <c r="E154" s="168"/>
      <c r="F154" s="63">
        <v>1</v>
      </c>
      <c r="G154" s="38">
        <v>5</v>
      </c>
      <c r="H154" s="63">
        <v>5</v>
      </c>
      <c r="I154" s="63">
        <v>5.2530000000000001</v>
      </c>
      <c r="J154" s="38">
        <v>144</v>
      </c>
      <c r="K154" s="38" t="s">
        <v>83</v>
      </c>
      <c r="L154" s="39" t="s">
        <v>82</v>
      </c>
      <c r="M154" s="38">
        <v>90</v>
      </c>
      <c r="N154" s="21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0"/>
      <c r="P154" s="170"/>
      <c r="Q154" s="170"/>
      <c r="R154" s="171"/>
      <c r="S154" s="40" t="s">
        <v>49</v>
      </c>
      <c r="T154" s="40" t="s">
        <v>49</v>
      </c>
      <c r="U154" s="41" t="s">
        <v>42</v>
      </c>
      <c r="V154" s="59">
        <v>0</v>
      </c>
      <c r="W154" s="56">
        <f>IFERROR(IF(V154="","",V154),"")</f>
        <v>0</v>
      </c>
      <c r="X154" s="42">
        <f>IFERROR(IF(V154="","",V154*0.00866),"")</f>
        <v>0</v>
      </c>
      <c r="Y154" s="69" t="s">
        <v>49</v>
      </c>
      <c r="Z154" s="70" t="s">
        <v>49</v>
      </c>
      <c r="AD154" s="74"/>
      <c r="BA154" s="131" t="s">
        <v>70</v>
      </c>
    </row>
    <row r="155" spans="1:53" x14ac:dyDescent="0.2">
      <c r="A155" s="176"/>
      <c r="B155" s="176"/>
      <c r="C155" s="176"/>
      <c r="D155" s="176"/>
      <c r="E155" s="176"/>
      <c r="F155" s="176"/>
      <c r="G155" s="176"/>
      <c r="H155" s="176"/>
      <c r="I155" s="176"/>
      <c r="J155" s="176"/>
      <c r="K155" s="176"/>
      <c r="L155" s="176"/>
      <c r="M155" s="177"/>
      <c r="N155" s="173" t="s">
        <v>43</v>
      </c>
      <c r="O155" s="174"/>
      <c r="P155" s="174"/>
      <c r="Q155" s="174"/>
      <c r="R155" s="174"/>
      <c r="S155" s="174"/>
      <c r="T155" s="175"/>
      <c r="U155" s="43" t="s">
        <v>42</v>
      </c>
      <c r="V155" s="44">
        <f>IFERROR(SUM(V153:V154),"0")</f>
        <v>0</v>
      </c>
      <c r="W155" s="44">
        <f>IFERROR(SUM(W153:W154),"0")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176"/>
      <c r="B156" s="176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7"/>
      <c r="N156" s="173" t="s">
        <v>43</v>
      </c>
      <c r="O156" s="174"/>
      <c r="P156" s="174"/>
      <c r="Q156" s="174"/>
      <c r="R156" s="174"/>
      <c r="S156" s="174"/>
      <c r="T156" s="175"/>
      <c r="U156" s="43" t="s">
        <v>0</v>
      </c>
      <c r="V156" s="44">
        <f>IFERROR(SUMPRODUCT(V153:V154*H153:H154),"0")</f>
        <v>0</v>
      </c>
      <c r="W156" s="44">
        <f>IFERROR(SUMPRODUCT(W153:W154*H153:H154),"0")</f>
        <v>0</v>
      </c>
      <c r="X156" s="43"/>
      <c r="Y156" s="68"/>
      <c r="Z156" s="68"/>
    </row>
    <row r="157" spans="1:53" ht="27.75" customHeight="1" x14ac:dyDescent="0.2">
      <c r="A157" s="197" t="s">
        <v>241</v>
      </c>
      <c r="B157" s="197"/>
      <c r="C157" s="197"/>
      <c r="D157" s="197"/>
      <c r="E157" s="197"/>
      <c r="F157" s="197"/>
      <c r="G157" s="197"/>
      <c r="H157" s="197"/>
      <c r="I157" s="197"/>
      <c r="J157" s="197"/>
      <c r="K157" s="197"/>
      <c r="L157" s="197"/>
      <c r="M157" s="197"/>
      <c r="N157" s="197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55"/>
      <c r="Z157" s="55"/>
    </row>
    <row r="158" spans="1:53" ht="16.5" customHeight="1" x14ac:dyDescent="0.25">
      <c r="A158" s="198" t="s">
        <v>242</v>
      </c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/>
      <c r="U158" s="198"/>
      <c r="V158" s="198"/>
      <c r="W158" s="198"/>
      <c r="X158" s="198"/>
      <c r="Y158" s="66"/>
      <c r="Z158" s="66"/>
    </row>
    <row r="159" spans="1:53" ht="14.25" customHeight="1" x14ac:dyDescent="0.25">
      <c r="A159" s="187" t="s">
        <v>85</v>
      </c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67"/>
      <c r="Z159" s="67"/>
    </row>
    <row r="160" spans="1:53" ht="16.5" customHeight="1" x14ac:dyDescent="0.25">
      <c r="A160" s="64" t="s">
        <v>243</v>
      </c>
      <c r="B160" s="64" t="s">
        <v>244</v>
      </c>
      <c r="C160" s="37">
        <v>4301132048</v>
      </c>
      <c r="D160" s="168">
        <v>4607111035721</v>
      </c>
      <c r="E160" s="168"/>
      <c r="F160" s="63">
        <v>0.25</v>
      </c>
      <c r="G160" s="38">
        <v>12</v>
      </c>
      <c r="H160" s="63">
        <v>3</v>
      </c>
      <c r="I160" s="63">
        <v>3.3879999999999999</v>
      </c>
      <c r="J160" s="38">
        <v>70</v>
      </c>
      <c r="K160" s="38" t="s">
        <v>89</v>
      </c>
      <c r="L160" s="39" t="s">
        <v>82</v>
      </c>
      <c r="M160" s="38">
        <v>180</v>
      </c>
      <c r="N160" s="21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0"/>
      <c r="P160" s="170"/>
      <c r="Q160" s="170"/>
      <c r="R160" s="171"/>
      <c r="S160" s="40" t="s">
        <v>49</v>
      </c>
      <c r="T160" s="40" t="s">
        <v>49</v>
      </c>
      <c r="U160" s="41" t="s">
        <v>42</v>
      </c>
      <c r="V160" s="59">
        <v>0</v>
      </c>
      <c r="W160" s="56">
        <f>IFERROR(IF(V160="","",V160),"")</f>
        <v>0</v>
      </c>
      <c r="X160" s="42">
        <f>IFERROR(IF(V160="","",V160*0.01788),"")</f>
        <v>0</v>
      </c>
      <c r="Y160" s="69" t="s">
        <v>49</v>
      </c>
      <c r="Z160" s="70" t="s">
        <v>49</v>
      </c>
      <c r="AD160" s="74"/>
      <c r="BA160" s="132" t="s">
        <v>88</v>
      </c>
    </row>
    <row r="161" spans="1:53" ht="27" customHeight="1" x14ac:dyDescent="0.25">
      <c r="A161" s="64" t="s">
        <v>245</v>
      </c>
      <c r="B161" s="64" t="s">
        <v>246</v>
      </c>
      <c r="C161" s="37">
        <v>4301132046</v>
      </c>
      <c r="D161" s="168">
        <v>4607111035691</v>
      </c>
      <c r="E161" s="168"/>
      <c r="F161" s="63">
        <v>0.25</v>
      </c>
      <c r="G161" s="38">
        <v>12</v>
      </c>
      <c r="H161" s="63">
        <v>3</v>
      </c>
      <c r="I161" s="63">
        <v>3.3879999999999999</v>
      </c>
      <c r="J161" s="38">
        <v>70</v>
      </c>
      <c r="K161" s="38" t="s">
        <v>89</v>
      </c>
      <c r="L161" s="39" t="s">
        <v>82</v>
      </c>
      <c r="M161" s="38">
        <v>180</v>
      </c>
      <c r="N161" s="21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0"/>
      <c r="P161" s="170"/>
      <c r="Q161" s="170"/>
      <c r="R161" s="171"/>
      <c r="S161" s="40" t="s">
        <v>49</v>
      </c>
      <c r="T161" s="40" t="s">
        <v>49</v>
      </c>
      <c r="U161" s="41" t="s">
        <v>42</v>
      </c>
      <c r="V161" s="59">
        <v>0</v>
      </c>
      <c r="W161" s="56">
        <f>IFERROR(IF(V161="","",V161),"")</f>
        <v>0</v>
      </c>
      <c r="X161" s="42">
        <f>IFERROR(IF(V161="","",V161*0.01788),"")</f>
        <v>0</v>
      </c>
      <c r="Y161" s="69" t="s">
        <v>49</v>
      </c>
      <c r="Z161" s="70" t="s">
        <v>49</v>
      </c>
      <c r="AD161" s="74"/>
      <c r="BA161" s="133" t="s">
        <v>88</v>
      </c>
    </row>
    <row r="162" spans="1:53" x14ac:dyDescent="0.2">
      <c r="A162" s="176"/>
      <c r="B162" s="176"/>
      <c r="C162" s="176"/>
      <c r="D162" s="176"/>
      <c r="E162" s="176"/>
      <c r="F162" s="176"/>
      <c r="G162" s="176"/>
      <c r="H162" s="176"/>
      <c r="I162" s="176"/>
      <c r="J162" s="176"/>
      <c r="K162" s="176"/>
      <c r="L162" s="176"/>
      <c r="M162" s="177"/>
      <c r="N162" s="173" t="s">
        <v>43</v>
      </c>
      <c r="O162" s="174"/>
      <c r="P162" s="174"/>
      <c r="Q162" s="174"/>
      <c r="R162" s="174"/>
      <c r="S162" s="174"/>
      <c r="T162" s="175"/>
      <c r="U162" s="43" t="s">
        <v>42</v>
      </c>
      <c r="V162" s="44">
        <f>IFERROR(SUM(V160:V161),"0")</f>
        <v>0</v>
      </c>
      <c r="W162" s="44">
        <f>IFERROR(SUM(W160:W161),"0")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176"/>
      <c r="B163" s="176"/>
      <c r="C163" s="176"/>
      <c r="D163" s="176"/>
      <c r="E163" s="176"/>
      <c r="F163" s="176"/>
      <c r="G163" s="176"/>
      <c r="H163" s="176"/>
      <c r="I163" s="176"/>
      <c r="J163" s="176"/>
      <c r="K163" s="176"/>
      <c r="L163" s="176"/>
      <c r="M163" s="177"/>
      <c r="N163" s="173" t="s">
        <v>43</v>
      </c>
      <c r="O163" s="174"/>
      <c r="P163" s="174"/>
      <c r="Q163" s="174"/>
      <c r="R163" s="174"/>
      <c r="S163" s="174"/>
      <c r="T163" s="175"/>
      <c r="U163" s="43" t="s">
        <v>0</v>
      </c>
      <c r="V163" s="44">
        <f>IFERROR(SUMPRODUCT(V160:V161*H160:H161),"0")</f>
        <v>0</v>
      </c>
      <c r="W163" s="44">
        <f>IFERROR(SUMPRODUCT(W160:W161*H160:H161),"0")</f>
        <v>0</v>
      </c>
      <c r="X163" s="43"/>
      <c r="Y163" s="68"/>
      <c r="Z163" s="68"/>
    </row>
    <row r="164" spans="1:53" ht="16.5" customHeight="1" x14ac:dyDescent="0.25">
      <c r="A164" s="198" t="s">
        <v>247</v>
      </c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198"/>
      <c r="V164" s="198"/>
      <c r="W164" s="198"/>
      <c r="X164" s="198"/>
      <c r="Y164" s="66"/>
      <c r="Z164" s="66"/>
    </row>
    <row r="165" spans="1:53" ht="14.25" customHeight="1" x14ac:dyDescent="0.25">
      <c r="A165" s="187" t="s">
        <v>247</v>
      </c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67"/>
      <c r="Z165" s="67"/>
    </row>
    <row r="166" spans="1:53" ht="27" customHeight="1" x14ac:dyDescent="0.25">
      <c r="A166" s="64" t="s">
        <v>248</v>
      </c>
      <c r="B166" s="64" t="s">
        <v>249</v>
      </c>
      <c r="C166" s="37">
        <v>4301133002</v>
      </c>
      <c r="D166" s="168">
        <v>4607111035783</v>
      </c>
      <c r="E166" s="168"/>
      <c r="F166" s="63">
        <v>0.2</v>
      </c>
      <c r="G166" s="38">
        <v>8</v>
      </c>
      <c r="H166" s="63">
        <v>1.6</v>
      </c>
      <c r="I166" s="63">
        <v>2.12</v>
      </c>
      <c r="J166" s="38">
        <v>72</v>
      </c>
      <c r="K166" s="38" t="s">
        <v>218</v>
      </c>
      <c r="L166" s="39" t="s">
        <v>82</v>
      </c>
      <c r="M166" s="38">
        <v>180</v>
      </c>
      <c r="N166" s="21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0"/>
      <c r="P166" s="170"/>
      <c r="Q166" s="170"/>
      <c r="R166" s="171"/>
      <c r="S166" s="40" t="s">
        <v>49</v>
      </c>
      <c r="T166" s="40" t="s">
        <v>49</v>
      </c>
      <c r="U166" s="41" t="s">
        <v>42</v>
      </c>
      <c r="V166" s="59">
        <v>0</v>
      </c>
      <c r="W166" s="56">
        <f>IFERROR(IF(V166="","",V166),"")</f>
        <v>0</v>
      </c>
      <c r="X166" s="42">
        <f>IFERROR(IF(V166="","",V166*0.01157),"")</f>
        <v>0</v>
      </c>
      <c r="Y166" s="69" t="s">
        <v>49</v>
      </c>
      <c r="Z166" s="70" t="s">
        <v>49</v>
      </c>
      <c r="AD166" s="74"/>
      <c r="BA166" s="134" t="s">
        <v>88</v>
      </c>
    </row>
    <row r="167" spans="1:53" x14ac:dyDescent="0.2">
      <c r="A167" s="176"/>
      <c r="B167" s="176"/>
      <c r="C167" s="176"/>
      <c r="D167" s="176"/>
      <c r="E167" s="176"/>
      <c r="F167" s="176"/>
      <c r="G167" s="176"/>
      <c r="H167" s="176"/>
      <c r="I167" s="176"/>
      <c r="J167" s="176"/>
      <c r="K167" s="176"/>
      <c r="L167" s="176"/>
      <c r="M167" s="177"/>
      <c r="N167" s="173" t="s">
        <v>43</v>
      </c>
      <c r="O167" s="174"/>
      <c r="P167" s="174"/>
      <c r="Q167" s="174"/>
      <c r="R167" s="174"/>
      <c r="S167" s="174"/>
      <c r="T167" s="175"/>
      <c r="U167" s="43" t="s">
        <v>42</v>
      </c>
      <c r="V167" s="44">
        <f>IFERROR(SUM(V166:V166),"0")</f>
        <v>0</v>
      </c>
      <c r="W167" s="44">
        <f>IFERROR(SUM(W166:W166),"0")</f>
        <v>0</v>
      </c>
      <c r="X167" s="44">
        <f>IFERROR(IF(X166="",0,X166),"0")</f>
        <v>0</v>
      </c>
      <c r="Y167" s="68"/>
      <c r="Z167" s="68"/>
    </row>
    <row r="168" spans="1:53" x14ac:dyDescent="0.2">
      <c r="A168" s="176"/>
      <c r="B168" s="176"/>
      <c r="C168" s="176"/>
      <c r="D168" s="176"/>
      <c r="E168" s="176"/>
      <c r="F168" s="176"/>
      <c r="G168" s="176"/>
      <c r="H168" s="176"/>
      <c r="I168" s="176"/>
      <c r="J168" s="176"/>
      <c r="K168" s="176"/>
      <c r="L168" s="176"/>
      <c r="M168" s="177"/>
      <c r="N168" s="173" t="s">
        <v>43</v>
      </c>
      <c r="O168" s="174"/>
      <c r="P168" s="174"/>
      <c r="Q168" s="174"/>
      <c r="R168" s="174"/>
      <c r="S168" s="174"/>
      <c r="T168" s="175"/>
      <c r="U168" s="43" t="s">
        <v>0</v>
      </c>
      <c r="V168" s="44">
        <f>IFERROR(SUMPRODUCT(V166:V166*H166:H166),"0")</f>
        <v>0</v>
      </c>
      <c r="W168" s="44">
        <f>IFERROR(SUMPRODUCT(W166:W166*H166:H166),"0")</f>
        <v>0</v>
      </c>
      <c r="X168" s="43"/>
      <c r="Y168" s="68"/>
      <c r="Z168" s="68"/>
    </row>
    <row r="169" spans="1:53" ht="16.5" customHeight="1" x14ac:dyDescent="0.25">
      <c r="A169" s="198" t="s">
        <v>241</v>
      </c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66"/>
      <c r="Z169" s="66"/>
    </row>
    <row r="170" spans="1:53" ht="14.25" customHeight="1" x14ac:dyDescent="0.25">
      <c r="A170" s="187" t="s">
        <v>250</v>
      </c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67"/>
      <c r="Z170" s="67"/>
    </row>
    <row r="171" spans="1:53" ht="27" customHeight="1" x14ac:dyDescent="0.25">
      <c r="A171" s="64" t="s">
        <v>251</v>
      </c>
      <c r="B171" s="64" t="s">
        <v>252</v>
      </c>
      <c r="C171" s="37">
        <v>4301051319</v>
      </c>
      <c r="D171" s="168">
        <v>4680115881204</v>
      </c>
      <c r="E171" s="168"/>
      <c r="F171" s="63">
        <v>0.33</v>
      </c>
      <c r="G171" s="38">
        <v>6</v>
      </c>
      <c r="H171" s="63">
        <v>1.98</v>
      </c>
      <c r="I171" s="63">
        <v>2.246</v>
      </c>
      <c r="J171" s="38">
        <v>156</v>
      </c>
      <c r="K171" s="38" t="s">
        <v>83</v>
      </c>
      <c r="L171" s="39" t="s">
        <v>255</v>
      </c>
      <c r="M171" s="38">
        <v>365</v>
      </c>
      <c r="N171" s="210" t="s">
        <v>253</v>
      </c>
      <c r="O171" s="170"/>
      <c r="P171" s="170"/>
      <c r="Q171" s="170"/>
      <c r="R171" s="171"/>
      <c r="S171" s="40" t="s">
        <v>49</v>
      </c>
      <c r="T171" s="40" t="s">
        <v>49</v>
      </c>
      <c r="U171" s="41" t="s">
        <v>42</v>
      </c>
      <c r="V171" s="59">
        <v>0</v>
      </c>
      <c r="W171" s="56">
        <f>IFERROR(IF(V171="","",V171),"")</f>
        <v>0</v>
      </c>
      <c r="X171" s="42">
        <f>IFERROR(IF(V171="","",V171*0.00753),"")</f>
        <v>0</v>
      </c>
      <c r="Y171" s="69" t="s">
        <v>49</v>
      </c>
      <c r="Z171" s="70" t="s">
        <v>49</v>
      </c>
      <c r="AD171" s="74"/>
      <c r="BA171" s="135" t="s">
        <v>254</v>
      </c>
    </row>
    <row r="172" spans="1:53" x14ac:dyDescent="0.2">
      <c r="A172" s="176"/>
      <c r="B172" s="176"/>
      <c r="C172" s="176"/>
      <c r="D172" s="176"/>
      <c r="E172" s="176"/>
      <c r="F172" s="176"/>
      <c r="G172" s="176"/>
      <c r="H172" s="176"/>
      <c r="I172" s="176"/>
      <c r="J172" s="176"/>
      <c r="K172" s="176"/>
      <c r="L172" s="176"/>
      <c r="M172" s="177"/>
      <c r="N172" s="173" t="s">
        <v>43</v>
      </c>
      <c r="O172" s="174"/>
      <c r="P172" s="174"/>
      <c r="Q172" s="174"/>
      <c r="R172" s="174"/>
      <c r="S172" s="174"/>
      <c r="T172" s="175"/>
      <c r="U172" s="43" t="s">
        <v>42</v>
      </c>
      <c r="V172" s="44">
        <f>IFERROR(SUM(V171:V171),"0")</f>
        <v>0</v>
      </c>
      <c r="W172" s="44">
        <f>IFERROR(SUM(W171:W171),"0")</f>
        <v>0</v>
      </c>
      <c r="X172" s="44">
        <f>IFERROR(IF(X171="",0,X171),"0")</f>
        <v>0</v>
      </c>
      <c r="Y172" s="68"/>
      <c r="Z172" s="68"/>
    </row>
    <row r="173" spans="1:53" x14ac:dyDescent="0.2">
      <c r="A173" s="176"/>
      <c r="B173" s="176"/>
      <c r="C173" s="176"/>
      <c r="D173" s="176"/>
      <c r="E173" s="176"/>
      <c r="F173" s="176"/>
      <c r="G173" s="176"/>
      <c r="H173" s="176"/>
      <c r="I173" s="176"/>
      <c r="J173" s="176"/>
      <c r="K173" s="176"/>
      <c r="L173" s="176"/>
      <c r="M173" s="177"/>
      <c r="N173" s="173" t="s">
        <v>43</v>
      </c>
      <c r="O173" s="174"/>
      <c r="P173" s="174"/>
      <c r="Q173" s="174"/>
      <c r="R173" s="174"/>
      <c r="S173" s="174"/>
      <c r="T173" s="175"/>
      <c r="U173" s="43" t="s">
        <v>0</v>
      </c>
      <c r="V173" s="44">
        <f>IFERROR(SUMPRODUCT(V171:V171*H171:H171),"0")</f>
        <v>0</v>
      </c>
      <c r="W173" s="44">
        <f>IFERROR(SUMPRODUCT(W171:W171*H171:H171),"0")</f>
        <v>0</v>
      </c>
      <c r="X173" s="43"/>
      <c r="Y173" s="68"/>
      <c r="Z173" s="68"/>
    </row>
    <row r="174" spans="1:53" ht="27.75" customHeight="1" x14ac:dyDescent="0.2">
      <c r="A174" s="197" t="s">
        <v>256</v>
      </c>
      <c r="B174" s="197"/>
      <c r="C174" s="197"/>
      <c r="D174" s="197"/>
      <c r="E174" s="197"/>
      <c r="F174" s="197"/>
      <c r="G174" s="197"/>
      <c r="H174" s="197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55"/>
      <c r="Z174" s="55"/>
    </row>
    <row r="175" spans="1:53" ht="16.5" customHeight="1" x14ac:dyDescent="0.25">
      <c r="A175" s="198" t="s">
        <v>257</v>
      </c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198"/>
      <c r="O175" s="198"/>
      <c r="P175" s="198"/>
      <c r="Q175" s="198"/>
      <c r="R175" s="198"/>
      <c r="S175" s="198"/>
      <c r="T175" s="198"/>
      <c r="U175" s="198"/>
      <c r="V175" s="198"/>
      <c r="W175" s="198"/>
      <c r="X175" s="198"/>
      <c r="Y175" s="66"/>
      <c r="Z175" s="66"/>
    </row>
    <row r="176" spans="1:53" ht="14.25" customHeight="1" x14ac:dyDescent="0.25">
      <c r="A176" s="187" t="s">
        <v>79</v>
      </c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67"/>
      <c r="Z176" s="67"/>
    </row>
    <row r="177" spans="1:53" ht="27" customHeight="1" x14ac:dyDescent="0.25">
      <c r="A177" s="64" t="s">
        <v>258</v>
      </c>
      <c r="B177" s="64" t="s">
        <v>259</v>
      </c>
      <c r="C177" s="37">
        <v>4301070948</v>
      </c>
      <c r="D177" s="168">
        <v>4607111037022</v>
      </c>
      <c r="E177" s="168"/>
      <c r="F177" s="63">
        <v>0.7</v>
      </c>
      <c r="G177" s="38">
        <v>8</v>
      </c>
      <c r="H177" s="63">
        <v>5.6</v>
      </c>
      <c r="I177" s="63">
        <v>5.87</v>
      </c>
      <c r="J177" s="38">
        <v>84</v>
      </c>
      <c r="K177" s="38" t="s">
        <v>83</v>
      </c>
      <c r="L177" s="39" t="s">
        <v>82</v>
      </c>
      <c r="M177" s="38">
        <v>180</v>
      </c>
      <c r="N177" s="21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0"/>
      <c r="P177" s="170"/>
      <c r="Q177" s="170"/>
      <c r="R177" s="171"/>
      <c r="S177" s="40" t="s">
        <v>49</v>
      </c>
      <c r="T177" s="40" t="s">
        <v>49</v>
      </c>
      <c r="U177" s="41" t="s">
        <v>42</v>
      </c>
      <c r="V177" s="59">
        <v>0</v>
      </c>
      <c r="W177" s="56">
        <f>IFERROR(IF(V177="","",V177),"")</f>
        <v>0</v>
      </c>
      <c r="X177" s="42">
        <f>IFERROR(IF(V177="","",V177*0.0155),"")</f>
        <v>0</v>
      </c>
      <c r="Y177" s="69" t="s">
        <v>49</v>
      </c>
      <c r="Z177" s="70" t="s">
        <v>49</v>
      </c>
      <c r="AD177" s="74"/>
      <c r="BA177" s="136" t="s">
        <v>70</v>
      </c>
    </row>
    <row r="178" spans="1:53" x14ac:dyDescent="0.2">
      <c r="A178" s="176"/>
      <c r="B178" s="176"/>
      <c r="C178" s="176"/>
      <c r="D178" s="176"/>
      <c r="E178" s="176"/>
      <c r="F178" s="176"/>
      <c r="G178" s="176"/>
      <c r="H178" s="176"/>
      <c r="I178" s="176"/>
      <c r="J178" s="176"/>
      <c r="K178" s="176"/>
      <c r="L178" s="176"/>
      <c r="M178" s="177"/>
      <c r="N178" s="173" t="s">
        <v>43</v>
      </c>
      <c r="O178" s="174"/>
      <c r="P178" s="174"/>
      <c r="Q178" s="174"/>
      <c r="R178" s="174"/>
      <c r="S178" s="174"/>
      <c r="T178" s="175"/>
      <c r="U178" s="43" t="s">
        <v>42</v>
      </c>
      <c r="V178" s="44">
        <f>IFERROR(SUM(V177:V177),"0")</f>
        <v>0</v>
      </c>
      <c r="W178" s="44">
        <f>IFERROR(SUM(W177:W177),"0")</f>
        <v>0</v>
      </c>
      <c r="X178" s="44">
        <f>IFERROR(IF(X177="",0,X177),"0")</f>
        <v>0</v>
      </c>
      <c r="Y178" s="68"/>
      <c r="Z178" s="68"/>
    </row>
    <row r="179" spans="1:53" x14ac:dyDescent="0.2">
      <c r="A179" s="176"/>
      <c r="B179" s="176"/>
      <c r="C179" s="176"/>
      <c r="D179" s="176"/>
      <c r="E179" s="176"/>
      <c r="F179" s="176"/>
      <c r="G179" s="176"/>
      <c r="H179" s="176"/>
      <c r="I179" s="176"/>
      <c r="J179" s="176"/>
      <c r="K179" s="176"/>
      <c r="L179" s="176"/>
      <c r="M179" s="177"/>
      <c r="N179" s="173" t="s">
        <v>43</v>
      </c>
      <c r="O179" s="174"/>
      <c r="P179" s="174"/>
      <c r="Q179" s="174"/>
      <c r="R179" s="174"/>
      <c r="S179" s="174"/>
      <c r="T179" s="175"/>
      <c r="U179" s="43" t="s">
        <v>0</v>
      </c>
      <c r="V179" s="44">
        <f>IFERROR(SUMPRODUCT(V177:V177*H177:H177),"0")</f>
        <v>0</v>
      </c>
      <c r="W179" s="44">
        <f>IFERROR(SUMPRODUCT(W177:W177*H177:H177),"0")</f>
        <v>0</v>
      </c>
      <c r="X179" s="43"/>
      <c r="Y179" s="68"/>
      <c r="Z179" s="68"/>
    </row>
    <row r="180" spans="1:53" ht="16.5" customHeight="1" x14ac:dyDescent="0.25">
      <c r="A180" s="198" t="s">
        <v>260</v>
      </c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198"/>
      <c r="O180" s="198"/>
      <c r="P180" s="198"/>
      <c r="Q180" s="198"/>
      <c r="R180" s="198"/>
      <c r="S180" s="198"/>
      <c r="T180" s="198"/>
      <c r="U180" s="198"/>
      <c r="V180" s="198"/>
      <c r="W180" s="198"/>
      <c r="X180" s="198"/>
      <c r="Y180" s="66"/>
      <c r="Z180" s="66"/>
    </row>
    <row r="181" spans="1:53" ht="14.25" customHeight="1" x14ac:dyDescent="0.25">
      <c r="A181" s="187" t="s">
        <v>79</v>
      </c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67"/>
      <c r="Z181" s="67"/>
    </row>
    <row r="182" spans="1:53" ht="27" customHeight="1" x14ac:dyDescent="0.25">
      <c r="A182" s="64" t="s">
        <v>261</v>
      </c>
      <c r="B182" s="64" t="s">
        <v>262</v>
      </c>
      <c r="C182" s="37">
        <v>4301070966</v>
      </c>
      <c r="D182" s="168">
        <v>4607111038135</v>
      </c>
      <c r="E182" s="168"/>
      <c r="F182" s="63">
        <v>0.7</v>
      </c>
      <c r="G182" s="38">
        <v>8</v>
      </c>
      <c r="H182" s="63">
        <v>5.6</v>
      </c>
      <c r="I182" s="63">
        <v>5.87</v>
      </c>
      <c r="J182" s="38">
        <v>84</v>
      </c>
      <c r="K182" s="38" t="s">
        <v>83</v>
      </c>
      <c r="L182" s="39" t="s">
        <v>82</v>
      </c>
      <c r="M182" s="38">
        <v>180</v>
      </c>
      <c r="N182" s="209" t="s">
        <v>263</v>
      </c>
      <c r="O182" s="170"/>
      <c r="P182" s="170"/>
      <c r="Q182" s="170"/>
      <c r="R182" s="171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IFERROR(IF(V182="","",V182*0.0155),"")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x14ac:dyDescent="0.2">
      <c r="A183" s="176"/>
      <c r="B183" s="176"/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7"/>
      <c r="N183" s="173" t="s">
        <v>43</v>
      </c>
      <c r="O183" s="174"/>
      <c r="P183" s="174"/>
      <c r="Q183" s="174"/>
      <c r="R183" s="174"/>
      <c r="S183" s="174"/>
      <c r="T183" s="175"/>
      <c r="U183" s="43" t="s">
        <v>42</v>
      </c>
      <c r="V183" s="44">
        <f>IFERROR(SUM(V182:V182),"0")</f>
        <v>0</v>
      </c>
      <c r="W183" s="44">
        <f>IFERROR(SUM(W182:W182),"0")</f>
        <v>0</v>
      </c>
      <c r="X183" s="44">
        <f>IFERROR(IF(X182="",0,X182),"0")</f>
        <v>0</v>
      </c>
      <c r="Y183" s="68"/>
      <c r="Z183" s="68"/>
    </row>
    <row r="184" spans="1:53" x14ac:dyDescent="0.2">
      <c r="A184" s="176"/>
      <c r="B184" s="176"/>
      <c r="C184" s="176"/>
      <c r="D184" s="176"/>
      <c r="E184" s="176"/>
      <c r="F184" s="176"/>
      <c r="G184" s="176"/>
      <c r="H184" s="176"/>
      <c r="I184" s="176"/>
      <c r="J184" s="176"/>
      <c r="K184" s="176"/>
      <c r="L184" s="176"/>
      <c r="M184" s="177"/>
      <c r="N184" s="173" t="s">
        <v>43</v>
      </c>
      <c r="O184" s="174"/>
      <c r="P184" s="174"/>
      <c r="Q184" s="174"/>
      <c r="R184" s="174"/>
      <c r="S184" s="174"/>
      <c r="T184" s="175"/>
      <c r="U184" s="43" t="s">
        <v>0</v>
      </c>
      <c r="V184" s="44">
        <f>IFERROR(SUMPRODUCT(V182:V182*H182:H182),"0")</f>
        <v>0</v>
      </c>
      <c r="W184" s="44">
        <f>IFERROR(SUMPRODUCT(W182:W182*H182:H182),"0")</f>
        <v>0</v>
      </c>
      <c r="X184" s="43"/>
      <c r="Y184" s="68"/>
      <c r="Z184" s="68"/>
    </row>
    <row r="185" spans="1:53" ht="16.5" customHeight="1" x14ac:dyDescent="0.25">
      <c r="A185" s="198" t="s">
        <v>264</v>
      </c>
      <c r="B185" s="198"/>
      <c r="C185" s="198"/>
      <c r="D185" s="198"/>
      <c r="E185" s="198"/>
      <c r="F185" s="198"/>
      <c r="G185" s="198"/>
      <c r="H185" s="198"/>
      <c r="I185" s="198"/>
      <c r="J185" s="198"/>
      <c r="K185" s="198"/>
      <c r="L185" s="198"/>
      <c r="M185" s="198"/>
      <c r="N185" s="198"/>
      <c r="O185" s="198"/>
      <c r="P185" s="198"/>
      <c r="Q185" s="198"/>
      <c r="R185" s="198"/>
      <c r="S185" s="198"/>
      <c r="T185" s="198"/>
      <c r="U185" s="198"/>
      <c r="V185" s="198"/>
      <c r="W185" s="198"/>
      <c r="X185" s="198"/>
      <c r="Y185" s="66"/>
      <c r="Z185" s="66"/>
    </row>
    <row r="186" spans="1:53" ht="14.25" customHeight="1" x14ac:dyDescent="0.25">
      <c r="A186" s="187" t="s">
        <v>79</v>
      </c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67"/>
      <c r="Z186" s="67"/>
    </row>
    <row r="187" spans="1:53" ht="27" customHeight="1" x14ac:dyDescent="0.25">
      <c r="A187" s="64" t="s">
        <v>265</v>
      </c>
      <c r="B187" s="64" t="s">
        <v>266</v>
      </c>
      <c r="C187" s="37">
        <v>4301070915</v>
      </c>
      <c r="D187" s="168">
        <v>4607111035882</v>
      </c>
      <c r="E187" s="168"/>
      <c r="F187" s="63">
        <v>0.43</v>
      </c>
      <c r="G187" s="38">
        <v>16</v>
      </c>
      <c r="H187" s="63">
        <v>6.88</v>
      </c>
      <c r="I187" s="63">
        <v>7.19</v>
      </c>
      <c r="J187" s="38">
        <v>84</v>
      </c>
      <c r="K187" s="38" t="s">
        <v>83</v>
      </c>
      <c r="L187" s="39" t="s">
        <v>82</v>
      </c>
      <c r="M187" s="38">
        <v>180</v>
      </c>
      <c r="N187" s="2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0"/>
      <c r="P187" s="170"/>
      <c r="Q187" s="170"/>
      <c r="R187" s="171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IFERROR(IF(V187="","",V187*0.0155),"")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ht="27" customHeight="1" x14ac:dyDescent="0.25">
      <c r="A188" s="64" t="s">
        <v>267</v>
      </c>
      <c r="B188" s="64" t="s">
        <v>268</v>
      </c>
      <c r="C188" s="37">
        <v>4301070921</v>
      </c>
      <c r="D188" s="168">
        <v>4607111035905</v>
      </c>
      <c r="E188" s="168"/>
      <c r="F188" s="63">
        <v>0.9</v>
      </c>
      <c r="G188" s="38">
        <v>8</v>
      </c>
      <c r="H188" s="63">
        <v>7.2</v>
      </c>
      <c r="I188" s="63">
        <v>7.47</v>
      </c>
      <c r="J188" s="38">
        <v>84</v>
      </c>
      <c r="K188" s="38" t="s">
        <v>83</v>
      </c>
      <c r="L188" s="39" t="s">
        <v>82</v>
      </c>
      <c r="M188" s="38">
        <v>180</v>
      </c>
      <c r="N188" s="2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0"/>
      <c r="P188" s="170"/>
      <c r="Q188" s="170"/>
      <c r="R188" s="171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269</v>
      </c>
      <c r="B189" s="64" t="s">
        <v>270</v>
      </c>
      <c r="C189" s="37">
        <v>4301070917</v>
      </c>
      <c r="D189" s="168">
        <v>4607111035912</v>
      </c>
      <c r="E189" s="168"/>
      <c r="F189" s="63">
        <v>0.43</v>
      </c>
      <c r="G189" s="38">
        <v>16</v>
      </c>
      <c r="H189" s="63">
        <v>6.88</v>
      </c>
      <c r="I189" s="63">
        <v>7.19</v>
      </c>
      <c r="J189" s="38">
        <v>84</v>
      </c>
      <c r="K189" s="38" t="s">
        <v>83</v>
      </c>
      <c r="L189" s="39" t="s">
        <v>82</v>
      </c>
      <c r="M189" s="38">
        <v>180</v>
      </c>
      <c r="N189" s="2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0"/>
      <c r="P189" s="170"/>
      <c r="Q189" s="170"/>
      <c r="R189" s="171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27" customHeight="1" x14ac:dyDescent="0.25">
      <c r="A190" s="64" t="s">
        <v>271</v>
      </c>
      <c r="B190" s="64" t="s">
        <v>272</v>
      </c>
      <c r="C190" s="37">
        <v>4301070920</v>
      </c>
      <c r="D190" s="168">
        <v>4607111035929</v>
      </c>
      <c r="E190" s="168"/>
      <c r="F190" s="63">
        <v>0.9</v>
      </c>
      <c r="G190" s="38">
        <v>8</v>
      </c>
      <c r="H190" s="63">
        <v>7.2</v>
      </c>
      <c r="I190" s="63">
        <v>7.47</v>
      </c>
      <c r="J190" s="38">
        <v>84</v>
      </c>
      <c r="K190" s="38" t="s">
        <v>83</v>
      </c>
      <c r="L190" s="39" t="s">
        <v>82</v>
      </c>
      <c r="M190" s="38">
        <v>180</v>
      </c>
      <c r="N190" s="2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0"/>
      <c r="P190" s="170"/>
      <c r="Q190" s="170"/>
      <c r="R190" s="171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41" t="s">
        <v>70</v>
      </c>
    </row>
    <row r="191" spans="1:53" x14ac:dyDescent="0.2">
      <c r="A191" s="176"/>
      <c r="B191" s="176"/>
      <c r="C191" s="176"/>
      <c r="D191" s="176"/>
      <c r="E191" s="176"/>
      <c r="F191" s="176"/>
      <c r="G191" s="176"/>
      <c r="H191" s="176"/>
      <c r="I191" s="176"/>
      <c r="J191" s="176"/>
      <c r="K191" s="176"/>
      <c r="L191" s="176"/>
      <c r="M191" s="177"/>
      <c r="N191" s="173" t="s">
        <v>43</v>
      </c>
      <c r="O191" s="174"/>
      <c r="P191" s="174"/>
      <c r="Q191" s="174"/>
      <c r="R191" s="174"/>
      <c r="S191" s="174"/>
      <c r="T191" s="175"/>
      <c r="U191" s="43" t="s">
        <v>42</v>
      </c>
      <c r="V191" s="44">
        <f>IFERROR(SUM(V187:V190),"0")</f>
        <v>0</v>
      </c>
      <c r="W191" s="44">
        <f>IFERROR(SUM(W187:W190),"0")</f>
        <v>0</v>
      </c>
      <c r="X191" s="44">
        <f>IFERROR(IF(X187="",0,X187),"0")+IFERROR(IF(X188="",0,X188),"0")+IFERROR(IF(X189="",0,X189),"0")+IFERROR(IF(X190="",0,X190),"0")</f>
        <v>0</v>
      </c>
      <c r="Y191" s="68"/>
      <c r="Z191" s="68"/>
    </row>
    <row r="192" spans="1:53" x14ac:dyDescent="0.2">
      <c r="A192" s="176"/>
      <c r="B192" s="176"/>
      <c r="C192" s="176"/>
      <c r="D192" s="176"/>
      <c r="E192" s="176"/>
      <c r="F192" s="176"/>
      <c r="G192" s="176"/>
      <c r="H192" s="176"/>
      <c r="I192" s="176"/>
      <c r="J192" s="176"/>
      <c r="K192" s="176"/>
      <c r="L192" s="176"/>
      <c r="M192" s="177"/>
      <c r="N192" s="173" t="s">
        <v>43</v>
      </c>
      <c r="O192" s="174"/>
      <c r="P192" s="174"/>
      <c r="Q192" s="174"/>
      <c r="R192" s="174"/>
      <c r="S192" s="174"/>
      <c r="T192" s="175"/>
      <c r="U192" s="43" t="s">
        <v>0</v>
      </c>
      <c r="V192" s="44">
        <f>IFERROR(SUMPRODUCT(V187:V190*H187:H190),"0")</f>
        <v>0</v>
      </c>
      <c r="W192" s="44">
        <f>IFERROR(SUMPRODUCT(W187:W190*H187:H190),"0")</f>
        <v>0</v>
      </c>
      <c r="X192" s="43"/>
      <c r="Y192" s="68"/>
      <c r="Z192" s="68"/>
    </row>
    <row r="193" spans="1:53" ht="16.5" customHeight="1" x14ac:dyDescent="0.25">
      <c r="A193" s="198" t="s">
        <v>273</v>
      </c>
      <c r="B193" s="198"/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  <c r="M193" s="198"/>
      <c r="N193" s="198"/>
      <c r="O193" s="198"/>
      <c r="P193" s="198"/>
      <c r="Q193" s="198"/>
      <c r="R193" s="198"/>
      <c r="S193" s="198"/>
      <c r="T193" s="198"/>
      <c r="U193" s="198"/>
      <c r="V193" s="198"/>
      <c r="W193" s="198"/>
      <c r="X193" s="198"/>
      <c r="Y193" s="66"/>
      <c r="Z193" s="66"/>
    </row>
    <row r="194" spans="1:53" ht="14.25" customHeight="1" x14ac:dyDescent="0.25">
      <c r="A194" s="187" t="s">
        <v>250</v>
      </c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67"/>
      <c r="Z194" s="67"/>
    </row>
    <row r="195" spans="1:53" ht="27" customHeight="1" x14ac:dyDescent="0.25">
      <c r="A195" s="64" t="s">
        <v>274</v>
      </c>
      <c r="B195" s="64" t="s">
        <v>275</v>
      </c>
      <c r="C195" s="37">
        <v>4301051320</v>
      </c>
      <c r="D195" s="168">
        <v>4680115881334</v>
      </c>
      <c r="E195" s="168"/>
      <c r="F195" s="63">
        <v>0.33</v>
      </c>
      <c r="G195" s="38">
        <v>6</v>
      </c>
      <c r="H195" s="63">
        <v>1.98</v>
      </c>
      <c r="I195" s="63">
        <v>2.27</v>
      </c>
      <c r="J195" s="38">
        <v>156</v>
      </c>
      <c r="K195" s="38" t="s">
        <v>83</v>
      </c>
      <c r="L195" s="39" t="s">
        <v>255</v>
      </c>
      <c r="M195" s="38">
        <v>365</v>
      </c>
      <c r="N195" s="204" t="s">
        <v>276</v>
      </c>
      <c r="O195" s="170"/>
      <c r="P195" s="170"/>
      <c r="Q195" s="170"/>
      <c r="R195" s="171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IFERROR(IF(V195="","",V195*0.00753),"")</f>
        <v>0</v>
      </c>
      <c r="Y195" s="69" t="s">
        <v>49</v>
      </c>
      <c r="Z195" s="70" t="s">
        <v>49</v>
      </c>
      <c r="AD195" s="74"/>
      <c r="BA195" s="142" t="s">
        <v>254</v>
      </c>
    </row>
    <row r="196" spans="1:53" x14ac:dyDescent="0.2">
      <c r="A196" s="176"/>
      <c r="B196" s="176"/>
      <c r="C196" s="176"/>
      <c r="D196" s="176"/>
      <c r="E196" s="176"/>
      <c r="F196" s="176"/>
      <c r="G196" s="176"/>
      <c r="H196" s="176"/>
      <c r="I196" s="176"/>
      <c r="J196" s="176"/>
      <c r="K196" s="176"/>
      <c r="L196" s="176"/>
      <c r="M196" s="177"/>
      <c r="N196" s="173" t="s">
        <v>43</v>
      </c>
      <c r="O196" s="174"/>
      <c r="P196" s="174"/>
      <c r="Q196" s="174"/>
      <c r="R196" s="174"/>
      <c r="S196" s="174"/>
      <c r="T196" s="175"/>
      <c r="U196" s="43" t="s">
        <v>42</v>
      </c>
      <c r="V196" s="44">
        <f>IFERROR(SUM(V195:V195),"0")</f>
        <v>0</v>
      </c>
      <c r="W196" s="44">
        <f>IFERROR(SUM(W195:W195),"0")</f>
        <v>0</v>
      </c>
      <c r="X196" s="44">
        <f>IFERROR(IF(X195="",0,X195),"0")</f>
        <v>0</v>
      </c>
      <c r="Y196" s="68"/>
      <c r="Z196" s="68"/>
    </row>
    <row r="197" spans="1:53" x14ac:dyDescent="0.2">
      <c r="A197" s="176"/>
      <c r="B197" s="176"/>
      <c r="C197" s="176"/>
      <c r="D197" s="176"/>
      <c r="E197" s="176"/>
      <c r="F197" s="176"/>
      <c r="G197" s="176"/>
      <c r="H197" s="176"/>
      <c r="I197" s="176"/>
      <c r="J197" s="176"/>
      <c r="K197" s="176"/>
      <c r="L197" s="176"/>
      <c r="M197" s="177"/>
      <c r="N197" s="173" t="s">
        <v>43</v>
      </c>
      <c r="O197" s="174"/>
      <c r="P197" s="174"/>
      <c r="Q197" s="174"/>
      <c r="R197" s="174"/>
      <c r="S197" s="174"/>
      <c r="T197" s="175"/>
      <c r="U197" s="43" t="s">
        <v>0</v>
      </c>
      <c r="V197" s="44">
        <f>IFERROR(SUMPRODUCT(V195:V195*H195:H195),"0")</f>
        <v>0</v>
      </c>
      <c r="W197" s="44">
        <f>IFERROR(SUMPRODUCT(W195:W195*H195:H195),"0")</f>
        <v>0</v>
      </c>
      <c r="X197" s="43"/>
      <c r="Y197" s="68"/>
      <c r="Z197" s="68"/>
    </row>
    <row r="198" spans="1:53" ht="16.5" customHeight="1" x14ac:dyDescent="0.25">
      <c r="A198" s="198" t="s">
        <v>277</v>
      </c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  <c r="T198" s="198"/>
      <c r="U198" s="198"/>
      <c r="V198" s="198"/>
      <c r="W198" s="198"/>
      <c r="X198" s="198"/>
      <c r="Y198" s="66"/>
      <c r="Z198" s="66"/>
    </row>
    <row r="199" spans="1:53" ht="14.25" customHeight="1" x14ac:dyDescent="0.25">
      <c r="A199" s="187" t="s">
        <v>79</v>
      </c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67"/>
      <c r="Z199" s="67"/>
    </row>
    <row r="200" spans="1:53" ht="16.5" customHeight="1" x14ac:dyDescent="0.25">
      <c r="A200" s="64" t="s">
        <v>278</v>
      </c>
      <c r="B200" s="64" t="s">
        <v>279</v>
      </c>
      <c r="C200" s="37">
        <v>4301070874</v>
      </c>
      <c r="D200" s="168">
        <v>4607111035332</v>
      </c>
      <c r="E200" s="168"/>
      <c r="F200" s="63">
        <v>0.43</v>
      </c>
      <c r="G200" s="38">
        <v>16</v>
      </c>
      <c r="H200" s="63">
        <v>6.88</v>
      </c>
      <c r="I200" s="63">
        <v>7.2060000000000004</v>
      </c>
      <c r="J200" s="38">
        <v>84</v>
      </c>
      <c r="K200" s="38" t="s">
        <v>83</v>
      </c>
      <c r="L200" s="39" t="s">
        <v>82</v>
      </c>
      <c r="M200" s="38">
        <v>180</v>
      </c>
      <c r="N200" s="20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0"/>
      <c r="P200" s="170"/>
      <c r="Q200" s="170"/>
      <c r="R200" s="171"/>
      <c r="S200" s="40" t="s">
        <v>49</v>
      </c>
      <c r="T200" s="40" t="s">
        <v>49</v>
      </c>
      <c r="U200" s="41" t="s">
        <v>42</v>
      </c>
      <c r="V200" s="59">
        <v>0</v>
      </c>
      <c r="W200" s="56">
        <f>IFERROR(IF(V200="","",V200),"")</f>
        <v>0</v>
      </c>
      <c r="X200" s="42">
        <f>IFERROR(IF(V200="","",V200*0.0155),"")</f>
        <v>0</v>
      </c>
      <c r="Y200" s="69" t="s">
        <v>49</v>
      </c>
      <c r="Z200" s="70" t="s">
        <v>49</v>
      </c>
      <c r="AD200" s="74"/>
      <c r="BA200" s="143" t="s">
        <v>70</v>
      </c>
    </row>
    <row r="201" spans="1:53" ht="16.5" customHeight="1" x14ac:dyDescent="0.25">
      <c r="A201" s="64" t="s">
        <v>280</v>
      </c>
      <c r="B201" s="64" t="s">
        <v>281</v>
      </c>
      <c r="C201" s="37">
        <v>4301070873</v>
      </c>
      <c r="D201" s="168">
        <v>4607111035080</v>
      </c>
      <c r="E201" s="168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83</v>
      </c>
      <c r="L201" s="39" t="s">
        <v>82</v>
      </c>
      <c r="M201" s="38">
        <v>180</v>
      </c>
      <c r="N201" s="20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0"/>
      <c r="P201" s="170"/>
      <c r="Q201" s="170"/>
      <c r="R201" s="171"/>
      <c r="S201" s="40" t="s">
        <v>49</v>
      </c>
      <c r="T201" s="40" t="s">
        <v>49</v>
      </c>
      <c r="U201" s="41" t="s">
        <v>42</v>
      </c>
      <c r="V201" s="59">
        <v>0</v>
      </c>
      <c r="W201" s="56">
        <f>IFERROR(IF(V201="","",V201),"")</f>
        <v>0</v>
      </c>
      <c r="X201" s="42">
        <f>IFERROR(IF(V201="","",V201*0.0155),"")</f>
        <v>0</v>
      </c>
      <c r="Y201" s="69" t="s">
        <v>49</v>
      </c>
      <c r="Z201" s="70" t="s">
        <v>49</v>
      </c>
      <c r="AD201" s="74"/>
      <c r="BA201" s="144" t="s">
        <v>70</v>
      </c>
    </row>
    <row r="202" spans="1:53" x14ac:dyDescent="0.2">
      <c r="A202" s="176"/>
      <c r="B202" s="176"/>
      <c r="C202" s="176"/>
      <c r="D202" s="176"/>
      <c r="E202" s="176"/>
      <c r="F202" s="176"/>
      <c r="G202" s="176"/>
      <c r="H202" s="176"/>
      <c r="I202" s="176"/>
      <c r="J202" s="176"/>
      <c r="K202" s="176"/>
      <c r="L202" s="176"/>
      <c r="M202" s="177"/>
      <c r="N202" s="173" t="s">
        <v>43</v>
      </c>
      <c r="O202" s="174"/>
      <c r="P202" s="174"/>
      <c r="Q202" s="174"/>
      <c r="R202" s="174"/>
      <c r="S202" s="174"/>
      <c r="T202" s="175"/>
      <c r="U202" s="43" t="s">
        <v>42</v>
      </c>
      <c r="V202" s="44">
        <f>IFERROR(SUM(V200:V201),"0")</f>
        <v>0</v>
      </c>
      <c r="W202" s="44">
        <f>IFERROR(SUM(W200:W201),"0")</f>
        <v>0</v>
      </c>
      <c r="X202" s="44">
        <f>IFERROR(IF(X200="",0,X200),"0")+IFERROR(IF(X201="",0,X201),"0")</f>
        <v>0</v>
      </c>
      <c r="Y202" s="68"/>
      <c r="Z202" s="68"/>
    </row>
    <row r="203" spans="1:53" x14ac:dyDescent="0.2">
      <c r="A203" s="176"/>
      <c r="B203" s="176"/>
      <c r="C203" s="176"/>
      <c r="D203" s="176"/>
      <c r="E203" s="176"/>
      <c r="F203" s="176"/>
      <c r="G203" s="176"/>
      <c r="H203" s="176"/>
      <c r="I203" s="176"/>
      <c r="J203" s="176"/>
      <c r="K203" s="176"/>
      <c r="L203" s="176"/>
      <c r="M203" s="177"/>
      <c r="N203" s="173" t="s">
        <v>43</v>
      </c>
      <c r="O203" s="174"/>
      <c r="P203" s="174"/>
      <c r="Q203" s="174"/>
      <c r="R203" s="174"/>
      <c r="S203" s="174"/>
      <c r="T203" s="175"/>
      <c r="U203" s="43" t="s">
        <v>0</v>
      </c>
      <c r="V203" s="44">
        <f>IFERROR(SUMPRODUCT(V200:V201*H200:H201),"0")</f>
        <v>0</v>
      </c>
      <c r="W203" s="44">
        <f>IFERROR(SUMPRODUCT(W200:W201*H200:H201),"0")</f>
        <v>0</v>
      </c>
      <c r="X203" s="43"/>
      <c r="Y203" s="68"/>
      <c r="Z203" s="68"/>
    </row>
    <row r="204" spans="1:53" ht="27.75" customHeight="1" x14ac:dyDescent="0.2">
      <c r="A204" s="197" t="s">
        <v>282</v>
      </c>
      <c r="B204" s="197"/>
      <c r="C204" s="197"/>
      <c r="D204" s="197"/>
      <c r="E204" s="197"/>
      <c r="F204" s="197"/>
      <c r="G204" s="197"/>
      <c r="H204" s="197"/>
      <c r="I204" s="197"/>
      <c r="J204" s="197"/>
      <c r="K204" s="197"/>
      <c r="L204" s="197"/>
      <c r="M204" s="197"/>
      <c r="N204" s="197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55"/>
      <c r="Z204" s="55"/>
    </row>
    <row r="205" spans="1:53" ht="16.5" customHeight="1" x14ac:dyDescent="0.25">
      <c r="A205" s="198" t="s">
        <v>283</v>
      </c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198"/>
      <c r="O205" s="198"/>
      <c r="P205" s="198"/>
      <c r="Q205" s="198"/>
      <c r="R205" s="198"/>
      <c r="S205" s="198"/>
      <c r="T205" s="198"/>
      <c r="U205" s="198"/>
      <c r="V205" s="198"/>
      <c r="W205" s="198"/>
      <c r="X205" s="198"/>
      <c r="Y205" s="66"/>
      <c r="Z205" s="66"/>
    </row>
    <row r="206" spans="1:53" ht="14.25" customHeight="1" x14ac:dyDescent="0.25">
      <c r="A206" s="187" t="s">
        <v>79</v>
      </c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67"/>
      <c r="Z206" s="67"/>
    </row>
    <row r="207" spans="1:53" ht="27" customHeight="1" x14ac:dyDescent="0.25">
      <c r="A207" s="64" t="s">
        <v>284</v>
      </c>
      <c r="B207" s="64" t="s">
        <v>285</v>
      </c>
      <c r="C207" s="37">
        <v>4301070941</v>
      </c>
      <c r="D207" s="168">
        <v>4607111036162</v>
      </c>
      <c r="E207" s="168"/>
      <c r="F207" s="63">
        <v>0.8</v>
      </c>
      <c r="G207" s="38">
        <v>8</v>
      </c>
      <c r="H207" s="63">
        <v>6.4</v>
      </c>
      <c r="I207" s="63">
        <v>6.6811999999999996</v>
      </c>
      <c r="J207" s="38">
        <v>84</v>
      </c>
      <c r="K207" s="38" t="s">
        <v>83</v>
      </c>
      <c r="L207" s="39" t="s">
        <v>82</v>
      </c>
      <c r="M207" s="38">
        <v>90</v>
      </c>
      <c r="N207" s="20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0"/>
      <c r="P207" s="170"/>
      <c r="Q207" s="170"/>
      <c r="R207" s="171"/>
      <c r="S207" s="40" t="s">
        <v>49</v>
      </c>
      <c r="T207" s="40" t="s">
        <v>49</v>
      </c>
      <c r="U207" s="41" t="s">
        <v>42</v>
      </c>
      <c r="V207" s="59">
        <v>0</v>
      </c>
      <c r="W207" s="56">
        <f>IFERROR(IF(V207="","",V207),"")</f>
        <v>0</v>
      </c>
      <c r="X207" s="42">
        <f>IFERROR(IF(V207="","",V207*0.0155),"")</f>
        <v>0</v>
      </c>
      <c r="Y207" s="69" t="s">
        <v>49</v>
      </c>
      <c r="Z207" s="70" t="s">
        <v>49</v>
      </c>
      <c r="AD207" s="74"/>
      <c r="BA207" s="145" t="s">
        <v>70</v>
      </c>
    </row>
    <row r="208" spans="1:53" x14ac:dyDescent="0.2">
      <c r="A208" s="176"/>
      <c r="B208" s="176"/>
      <c r="C208" s="176"/>
      <c r="D208" s="176"/>
      <c r="E208" s="176"/>
      <c r="F208" s="176"/>
      <c r="G208" s="176"/>
      <c r="H208" s="176"/>
      <c r="I208" s="176"/>
      <c r="J208" s="176"/>
      <c r="K208" s="176"/>
      <c r="L208" s="176"/>
      <c r="M208" s="177"/>
      <c r="N208" s="173" t="s">
        <v>43</v>
      </c>
      <c r="O208" s="174"/>
      <c r="P208" s="174"/>
      <c r="Q208" s="174"/>
      <c r="R208" s="174"/>
      <c r="S208" s="174"/>
      <c r="T208" s="175"/>
      <c r="U208" s="43" t="s">
        <v>42</v>
      </c>
      <c r="V208" s="44">
        <f>IFERROR(SUM(V207:V207),"0")</f>
        <v>0</v>
      </c>
      <c r="W208" s="44">
        <f>IFERROR(SUM(W207:W207),"0")</f>
        <v>0</v>
      </c>
      <c r="X208" s="44">
        <f>IFERROR(IF(X207="",0,X207),"0")</f>
        <v>0</v>
      </c>
      <c r="Y208" s="68"/>
      <c r="Z208" s="68"/>
    </row>
    <row r="209" spans="1:53" x14ac:dyDescent="0.2">
      <c r="A209" s="176"/>
      <c r="B209" s="176"/>
      <c r="C209" s="176"/>
      <c r="D209" s="176"/>
      <c r="E209" s="176"/>
      <c r="F209" s="176"/>
      <c r="G209" s="176"/>
      <c r="H209" s="176"/>
      <c r="I209" s="176"/>
      <c r="J209" s="176"/>
      <c r="K209" s="176"/>
      <c r="L209" s="176"/>
      <c r="M209" s="177"/>
      <c r="N209" s="173" t="s">
        <v>43</v>
      </c>
      <c r="O209" s="174"/>
      <c r="P209" s="174"/>
      <c r="Q209" s="174"/>
      <c r="R209" s="174"/>
      <c r="S209" s="174"/>
      <c r="T209" s="175"/>
      <c r="U209" s="43" t="s">
        <v>0</v>
      </c>
      <c r="V209" s="44">
        <f>IFERROR(SUMPRODUCT(V207:V207*H207:H207),"0")</f>
        <v>0</v>
      </c>
      <c r="W209" s="44">
        <f>IFERROR(SUMPRODUCT(W207:W207*H207:H207),"0")</f>
        <v>0</v>
      </c>
      <c r="X209" s="43"/>
      <c r="Y209" s="68"/>
      <c r="Z209" s="68"/>
    </row>
    <row r="210" spans="1:53" ht="27.75" customHeight="1" x14ac:dyDescent="0.2">
      <c r="A210" s="197" t="s">
        <v>286</v>
      </c>
      <c r="B210" s="197"/>
      <c r="C210" s="197"/>
      <c r="D210" s="197"/>
      <c r="E210" s="197"/>
      <c r="F210" s="197"/>
      <c r="G210" s="197"/>
      <c r="H210" s="197"/>
      <c r="I210" s="197"/>
      <c r="J210" s="197"/>
      <c r="K210" s="197"/>
      <c r="L210" s="197"/>
      <c r="M210" s="197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55"/>
      <c r="Z210" s="55"/>
    </row>
    <row r="211" spans="1:53" ht="16.5" customHeight="1" x14ac:dyDescent="0.25">
      <c r="A211" s="198" t="s">
        <v>287</v>
      </c>
      <c r="B211" s="198"/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66"/>
      <c r="Z211" s="66"/>
    </row>
    <row r="212" spans="1:53" ht="14.25" customHeight="1" x14ac:dyDescent="0.25">
      <c r="A212" s="187" t="s">
        <v>79</v>
      </c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67"/>
      <c r="Z212" s="67"/>
    </row>
    <row r="213" spans="1:53" ht="27" customHeight="1" x14ac:dyDescent="0.25">
      <c r="A213" s="64" t="s">
        <v>288</v>
      </c>
      <c r="B213" s="64" t="s">
        <v>289</v>
      </c>
      <c r="C213" s="37">
        <v>4301070965</v>
      </c>
      <c r="D213" s="168">
        <v>4607111035899</v>
      </c>
      <c r="E213" s="168"/>
      <c r="F213" s="63">
        <v>1</v>
      </c>
      <c r="G213" s="38">
        <v>5</v>
      </c>
      <c r="H213" s="63">
        <v>5</v>
      </c>
      <c r="I213" s="63">
        <v>5.2619999999999996</v>
      </c>
      <c r="J213" s="38">
        <v>84</v>
      </c>
      <c r="K213" s="38" t="s">
        <v>83</v>
      </c>
      <c r="L213" s="39" t="s">
        <v>82</v>
      </c>
      <c r="M213" s="38">
        <v>180</v>
      </c>
      <c r="N213" s="200" t="s">
        <v>290</v>
      </c>
      <c r="O213" s="170"/>
      <c r="P213" s="170"/>
      <c r="Q213" s="170"/>
      <c r="R213" s="171"/>
      <c r="S213" s="40" t="s">
        <v>49</v>
      </c>
      <c r="T213" s="40" t="s">
        <v>49</v>
      </c>
      <c r="U213" s="41" t="s">
        <v>42</v>
      </c>
      <c r="V213" s="59">
        <v>0</v>
      </c>
      <c r="W213" s="56">
        <f>IFERROR(IF(V213="","",V213),"")</f>
        <v>0</v>
      </c>
      <c r="X213" s="42">
        <f>IFERROR(IF(V213="","",V213*0.0155),"")</f>
        <v>0</v>
      </c>
      <c r="Y213" s="69" t="s">
        <v>49</v>
      </c>
      <c r="Z213" s="70" t="s">
        <v>49</v>
      </c>
      <c r="AD213" s="74"/>
      <c r="BA213" s="146" t="s">
        <v>70</v>
      </c>
    </row>
    <row r="214" spans="1:53" x14ac:dyDescent="0.2">
      <c r="A214" s="176"/>
      <c r="B214" s="176"/>
      <c r="C214" s="176"/>
      <c r="D214" s="176"/>
      <c r="E214" s="176"/>
      <c r="F214" s="176"/>
      <c r="G214" s="176"/>
      <c r="H214" s="176"/>
      <c r="I214" s="176"/>
      <c r="J214" s="176"/>
      <c r="K214" s="176"/>
      <c r="L214" s="176"/>
      <c r="M214" s="177"/>
      <c r="N214" s="173" t="s">
        <v>43</v>
      </c>
      <c r="O214" s="174"/>
      <c r="P214" s="174"/>
      <c r="Q214" s="174"/>
      <c r="R214" s="174"/>
      <c r="S214" s="174"/>
      <c r="T214" s="175"/>
      <c r="U214" s="43" t="s">
        <v>42</v>
      </c>
      <c r="V214" s="44">
        <f>IFERROR(SUM(V213:V213),"0")</f>
        <v>0</v>
      </c>
      <c r="W214" s="44">
        <f>IFERROR(SUM(W213:W213),"0")</f>
        <v>0</v>
      </c>
      <c r="X214" s="44">
        <f>IFERROR(IF(X213="",0,X213),"0")</f>
        <v>0</v>
      </c>
      <c r="Y214" s="68"/>
      <c r="Z214" s="68"/>
    </row>
    <row r="215" spans="1:53" x14ac:dyDescent="0.2">
      <c r="A215" s="176"/>
      <c r="B215" s="176"/>
      <c r="C215" s="176"/>
      <c r="D215" s="176"/>
      <c r="E215" s="176"/>
      <c r="F215" s="176"/>
      <c r="G215" s="176"/>
      <c r="H215" s="176"/>
      <c r="I215" s="176"/>
      <c r="J215" s="176"/>
      <c r="K215" s="176"/>
      <c r="L215" s="176"/>
      <c r="M215" s="177"/>
      <c r="N215" s="173" t="s">
        <v>43</v>
      </c>
      <c r="O215" s="174"/>
      <c r="P215" s="174"/>
      <c r="Q215" s="174"/>
      <c r="R215" s="174"/>
      <c r="S215" s="174"/>
      <c r="T215" s="175"/>
      <c r="U215" s="43" t="s">
        <v>0</v>
      </c>
      <c r="V215" s="44">
        <f>IFERROR(SUMPRODUCT(V213:V213*H213:H213),"0")</f>
        <v>0</v>
      </c>
      <c r="W215" s="44">
        <f>IFERROR(SUMPRODUCT(W213:W213*H213:H213),"0")</f>
        <v>0</v>
      </c>
      <c r="X215" s="43"/>
      <c r="Y215" s="68"/>
      <c r="Z215" s="68"/>
    </row>
    <row r="216" spans="1:53" ht="16.5" customHeight="1" x14ac:dyDescent="0.25">
      <c r="A216" s="198" t="s">
        <v>291</v>
      </c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198"/>
      <c r="N216" s="198"/>
      <c r="O216" s="198"/>
      <c r="P216" s="198"/>
      <c r="Q216" s="198"/>
      <c r="R216" s="198"/>
      <c r="S216" s="198"/>
      <c r="T216" s="198"/>
      <c r="U216" s="198"/>
      <c r="V216" s="198"/>
      <c r="W216" s="198"/>
      <c r="X216" s="198"/>
      <c r="Y216" s="66"/>
      <c r="Z216" s="66"/>
    </row>
    <row r="217" spans="1:53" ht="14.25" customHeight="1" x14ac:dyDescent="0.25">
      <c r="A217" s="187" t="s">
        <v>79</v>
      </c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67"/>
      <c r="Z217" s="67"/>
    </row>
    <row r="218" spans="1:53" ht="27" customHeight="1" x14ac:dyDescent="0.25">
      <c r="A218" s="64" t="s">
        <v>292</v>
      </c>
      <c r="B218" s="64" t="s">
        <v>293</v>
      </c>
      <c r="C218" s="37">
        <v>4301070870</v>
      </c>
      <c r="D218" s="168">
        <v>4607111036711</v>
      </c>
      <c r="E218" s="168"/>
      <c r="F218" s="63">
        <v>0.8</v>
      </c>
      <c r="G218" s="38">
        <v>8</v>
      </c>
      <c r="H218" s="63">
        <v>6.4</v>
      </c>
      <c r="I218" s="63">
        <v>6.67</v>
      </c>
      <c r="J218" s="38">
        <v>84</v>
      </c>
      <c r="K218" s="38" t="s">
        <v>83</v>
      </c>
      <c r="L218" s="39" t="s">
        <v>82</v>
      </c>
      <c r="M218" s="38">
        <v>90</v>
      </c>
      <c r="N218" s="19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0"/>
      <c r="P218" s="170"/>
      <c r="Q218" s="170"/>
      <c r="R218" s="171"/>
      <c r="S218" s="40" t="s">
        <v>49</v>
      </c>
      <c r="T218" s="40" t="s">
        <v>49</v>
      </c>
      <c r="U218" s="41" t="s">
        <v>42</v>
      </c>
      <c r="V218" s="59">
        <v>0</v>
      </c>
      <c r="W218" s="56">
        <f>IFERROR(IF(V218="","",V218),"")</f>
        <v>0</v>
      </c>
      <c r="X218" s="42">
        <f>IFERROR(IF(V218="","",V218*0.0155),"")</f>
        <v>0</v>
      </c>
      <c r="Y218" s="69" t="s">
        <v>49</v>
      </c>
      <c r="Z218" s="70" t="s">
        <v>49</v>
      </c>
      <c r="AD218" s="74"/>
      <c r="BA218" s="147" t="s">
        <v>70</v>
      </c>
    </row>
    <row r="219" spans="1:53" x14ac:dyDescent="0.2">
      <c r="A219" s="176"/>
      <c r="B219" s="176"/>
      <c r="C219" s="176"/>
      <c r="D219" s="176"/>
      <c r="E219" s="176"/>
      <c r="F219" s="176"/>
      <c r="G219" s="176"/>
      <c r="H219" s="176"/>
      <c r="I219" s="176"/>
      <c r="J219" s="176"/>
      <c r="K219" s="176"/>
      <c r="L219" s="176"/>
      <c r="M219" s="177"/>
      <c r="N219" s="173" t="s">
        <v>43</v>
      </c>
      <c r="O219" s="174"/>
      <c r="P219" s="174"/>
      <c r="Q219" s="174"/>
      <c r="R219" s="174"/>
      <c r="S219" s="174"/>
      <c r="T219" s="175"/>
      <c r="U219" s="43" t="s">
        <v>42</v>
      </c>
      <c r="V219" s="44">
        <f>IFERROR(SUM(V218:V218),"0")</f>
        <v>0</v>
      </c>
      <c r="W219" s="44">
        <f>IFERROR(SUM(W218:W218),"0")</f>
        <v>0</v>
      </c>
      <c r="X219" s="44">
        <f>IFERROR(IF(X218="",0,X218),"0")</f>
        <v>0</v>
      </c>
      <c r="Y219" s="68"/>
      <c r="Z219" s="68"/>
    </row>
    <row r="220" spans="1:53" x14ac:dyDescent="0.2">
      <c r="A220" s="176"/>
      <c r="B220" s="176"/>
      <c r="C220" s="176"/>
      <c r="D220" s="176"/>
      <c r="E220" s="176"/>
      <c r="F220" s="176"/>
      <c r="G220" s="176"/>
      <c r="H220" s="176"/>
      <c r="I220" s="176"/>
      <c r="J220" s="176"/>
      <c r="K220" s="176"/>
      <c r="L220" s="176"/>
      <c r="M220" s="177"/>
      <c r="N220" s="173" t="s">
        <v>43</v>
      </c>
      <c r="O220" s="174"/>
      <c r="P220" s="174"/>
      <c r="Q220" s="174"/>
      <c r="R220" s="174"/>
      <c r="S220" s="174"/>
      <c r="T220" s="175"/>
      <c r="U220" s="43" t="s">
        <v>0</v>
      </c>
      <c r="V220" s="44">
        <f>IFERROR(SUMPRODUCT(V218:V218*H218:H218),"0")</f>
        <v>0</v>
      </c>
      <c r="W220" s="44">
        <f>IFERROR(SUMPRODUCT(W218:W218*H218:H218),"0")</f>
        <v>0</v>
      </c>
      <c r="X220" s="43"/>
      <c r="Y220" s="68"/>
      <c r="Z220" s="68"/>
    </row>
    <row r="221" spans="1:53" ht="27.75" customHeight="1" x14ac:dyDescent="0.2">
      <c r="A221" s="197" t="s">
        <v>294</v>
      </c>
      <c r="B221" s="197"/>
      <c r="C221" s="197"/>
      <c r="D221" s="197"/>
      <c r="E221" s="197"/>
      <c r="F221" s="197"/>
      <c r="G221" s="197"/>
      <c r="H221" s="197"/>
      <c r="I221" s="197"/>
      <c r="J221" s="197"/>
      <c r="K221" s="197"/>
      <c r="L221" s="197"/>
      <c r="M221" s="197"/>
      <c r="N221" s="197"/>
      <c r="O221" s="197"/>
      <c r="P221" s="197"/>
      <c r="Q221" s="197"/>
      <c r="R221" s="197"/>
      <c r="S221" s="197"/>
      <c r="T221" s="197"/>
      <c r="U221" s="197"/>
      <c r="V221" s="197"/>
      <c r="W221" s="197"/>
      <c r="X221" s="197"/>
      <c r="Y221" s="55"/>
      <c r="Z221" s="55"/>
    </row>
    <row r="222" spans="1:53" ht="16.5" customHeight="1" x14ac:dyDescent="0.25">
      <c r="A222" s="198" t="s">
        <v>295</v>
      </c>
      <c r="B222" s="198"/>
      <c r="C222" s="198"/>
      <c r="D222" s="198"/>
      <c r="E222" s="198"/>
      <c r="F222" s="198"/>
      <c r="G222" s="198"/>
      <c r="H222" s="198"/>
      <c r="I222" s="198"/>
      <c r="J222" s="198"/>
      <c r="K222" s="198"/>
      <c r="L222" s="198"/>
      <c r="M222" s="198"/>
      <c r="N222" s="198"/>
      <c r="O222" s="198"/>
      <c r="P222" s="198"/>
      <c r="Q222" s="198"/>
      <c r="R222" s="198"/>
      <c r="S222" s="198"/>
      <c r="T222" s="198"/>
      <c r="U222" s="198"/>
      <c r="V222" s="198"/>
      <c r="W222" s="198"/>
      <c r="X222" s="198"/>
      <c r="Y222" s="66"/>
      <c r="Z222" s="66"/>
    </row>
    <row r="223" spans="1:53" ht="14.25" customHeight="1" x14ac:dyDescent="0.25">
      <c r="A223" s="187" t="s">
        <v>146</v>
      </c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67"/>
      <c r="Z223" s="67"/>
    </row>
    <row r="224" spans="1:53" ht="27" customHeight="1" x14ac:dyDescent="0.25">
      <c r="A224" s="64" t="s">
        <v>296</v>
      </c>
      <c r="B224" s="64" t="s">
        <v>297</v>
      </c>
      <c r="C224" s="37">
        <v>4301131019</v>
      </c>
      <c r="D224" s="168">
        <v>4640242180427</v>
      </c>
      <c r="E224" s="168"/>
      <c r="F224" s="63">
        <v>1.8</v>
      </c>
      <c r="G224" s="38">
        <v>1</v>
      </c>
      <c r="H224" s="63">
        <v>1.8</v>
      </c>
      <c r="I224" s="63">
        <v>1.915</v>
      </c>
      <c r="J224" s="38">
        <v>234</v>
      </c>
      <c r="K224" s="38" t="s">
        <v>137</v>
      </c>
      <c r="L224" s="39" t="s">
        <v>82</v>
      </c>
      <c r="M224" s="38">
        <v>180</v>
      </c>
      <c r="N224" s="199" t="s">
        <v>298</v>
      </c>
      <c r="O224" s="170"/>
      <c r="P224" s="170"/>
      <c r="Q224" s="170"/>
      <c r="R224" s="171"/>
      <c r="S224" s="40" t="s">
        <v>49</v>
      </c>
      <c r="T224" s="40" t="s">
        <v>49</v>
      </c>
      <c r="U224" s="41" t="s">
        <v>42</v>
      </c>
      <c r="V224" s="59">
        <v>0</v>
      </c>
      <c r="W224" s="56">
        <f>IFERROR(IF(V224="","",V224),"")</f>
        <v>0</v>
      </c>
      <c r="X224" s="42">
        <f>IFERROR(IF(V224="","",V224*0.00502),"")</f>
        <v>0</v>
      </c>
      <c r="Y224" s="69" t="s">
        <v>49</v>
      </c>
      <c r="Z224" s="70" t="s">
        <v>49</v>
      </c>
      <c r="AD224" s="74"/>
      <c r="BA224" s="148" t="s">
        <v>88</v>
      </c>
    </row>
    <row r="225" spans="1:53" x14ac:dyDescent="0.2">
      <c r="A225" s="176"/>
      <c r="B225" s="176"/>
      <c r="C225" s="176"/>
      <c r="D225" s="176"/>
      <c r="E225" s="176"/>
      <c r="F225" s="176"/>
      <c r="G225" s="176"/>
      <c r="H225" s="176"/>
      <c r="I225" s="176"/>
      <c r="J225" s="176"/>
      <c r="K225" s="176"/>
      <c r="L225" s="176"/>
      <c r="M225" s="177"/>
      <c r="N225" s="173" t="s">
        <v>43</v>
      </c>
      <c r="O225" s="174"/>
      <c r="P225" s="174"/>
      <c r="Q225" s="174"/>
      <c r="R225" s="174"/>
      <c r="S225" s="174"/>
      <c r="T225" s="175"/>
      <c r="U225" s="43" t="s">
        <v>42</v>
      </c>
      <c r="V225" s="44">
        <f>IFERROR(SUM(V224:V224),"0")</f>
        <v>0</v>
      </c>
      <c r="W225" s="44">
        <f>IFERROR(SUM(W224:W224),"0")</f>
        <v>0</v>
      </c>
      <c r="X225" s="44">
        <f>IFERROR(IF(X224="",0,X224),"0")</f>
        <v>0</v>
      </c>
      <c r="Y225" s="68"/>
      <c r="Z225" s="68"/>
    </row>
    <row r="226" spans="1:53" x14ac:dyDescent="0.2">
      <c r="A226" s="176"/>
      <c r="B226" s="176"/>
      <c r="C226" s="176"/>
      <c r="D226" s="176"/>
      <c r="E226" s="176"/>
      <c r="F226" s="176"/>
      <c r="G226" s="176"/>
      <c r="H226" s="176"/>
      <c r="I226" s="176"/>
      <c r="J226" s="176"/>
      <c r="K226" s="176"/>
      <c r="L226" s="176"/>
      <c r="M226" s="177"/>
      <c r="N226" s="173" t="s">
        <v>43</v>
      </c>
      <c r="O226" s="174"/>
      <c r="P226" s="174"/>
      <c r="Q226" s="174"/>
      <c r="R226" s="174"/>
      <c r="S226" s="174"/>
      <c r="T226" s="175"/>
      <c r="U226" s="43" t="s">
        <v>0</v>
      </c>
      <c r="V226" s="44">
        <f>IFERROR(SUMPRODUCT(V224:V224*H224:H224),"0")</f>
        <v>0</v>
      </c>
      <c r="W226" s="44">
        <f>IFERROR(SUMPRODUCT(W224:W224*H224:H224),"0")</f>
        <v>0</v>
      </c>
      <c r="X226" s="43"/>
      <c r="Y226" s="68"/>
      <c r="Z226" s="68"/>
    </row>
    <row r="227" spans="1:53" ht="14.25" customHeight="1" x14ac:dyDescent="0.25">
      <c r="A227" s="187" t="s">
        <v>85</v>
      </c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67"/>
      <c r="Z227" s="67"/>
    </row>
    <row r="228" spans="1:53" ht="27" customHeight="1" x14ac:dyDescent="0.25">
      <c r="A228" s="64" t="s">
        <v>299</v>
      </c>
      <c r="B228" s="64" t="s">
        <v>300</v>
      </c>
      <c r="C228" s="37">
        <v>4301132080</v>
      </c>
      <c r="D228" s="168">
        <v>4640242180397</v>
      </c>
      <c r="E228" s="168"/>
      <c r="F228" s="63">
        <v>1</v>
      </c>
      <c r="G228" s="38">
        <v>6</v>
      </c>
      <c r="H228" s="63">
        <v>6</v>
      </c>
      <c r="I228" s="63">
        <v>6.26</v>
      </c>
      <c r="J228" s="38">
        <v>84</v>
      </c>
      <c r="K228" s="38" t="s">
        <v>83</v>
      </c>
      <c r="L228" s="39" t="s">
        <v>82</v>
      </c>
      <c r="M228" s="38">
        <v>180</v>
      </c>
      <c r="N228" s="195" t="s">
        <v>301</v>
      </c>
      <c r="O228" s="170"/>
      <c r="P228" s="170"/>
      <c r="Q228" s="170"/>
      <c r="R228" s="171"/>
      <c r="S228" s="40" t="s">
        <v>49</v>
      </c>
      <c r="T228" s="40" t="s">
        <v>49</v>
      </c>
      <c r="U228" s="41" t="s">
        <v>42</v>
      </c>
      <c r="V228" s="59">
        <v>0</v>
      </c>
      <c r="W228" s="56">
        <f>IFERROR(IF(V228="","",V228),"")</f>
        <v>0</v>
      </c>
      <c r="X228" s="42">
        <f>IFERROR(IF(V228="","",V228*0.0155),"")</f>
        <v>0</v>
      </c>
      <c r="Y228" s="69" t="s">
        <v>49</v>
      </c>
      <c r="Z228" s="70" t="s">
        <v>49</v>
      </c>
      <c r="AD228" s="74"/>
      <c r="BA228" s="149" t="s">
        <v>88</v>
      </c>
    </row>
    <row r="229" spans="1:53" x14ac:dyDescent="0.2">
      <c r="A229" s="176"/>
      <c r="B229" s="176"/>
      <c r="C229" s="176"/>
      <c r="D229" s="176"/>
      <c r="E229" s="176"/>
      <c r="F229" s="176"/>
      <c r="G229" s="176"/>
      <c r="H229" s="176"/>
      <c r="I229" s="176"/>
      <c r="J229" s="176"/>
      <c r="K229" s="176"/>
      <c r="L229" s="176"/>
      <c r="M229" s="177"/>
      <c r="N229" s="173" t="s">
        <v>43</v>
      </c>
      <c r="O229" s="174"/>
      <c r="P229" s="174"/>
      <c r="Q229" s="174"/>
      <c r="R229" s="174"/>
      <c r="S229" s="174"/>
      <c r="T229" s="175"/>
      <c r="U229" s="43" t="s">
        <v>42</v>
      </c>
      <c r="V229" s="44">
        <f>IFERROR(SUM(V228:V228),"0")</f>
        <v>0</v>
      </c>
      <c r="W229" s="44">
        <f>IFERROR(SUM(W228:W228),"0")</f>
        <v>0</v>
      </c>
      <c r="X229" s="44">
        <f>IFERROR(IF(X228="",0,X228),"0")</f>
        <v>0</v>
      </c>
      <c r="Y229" s="68"/>
      <c r="Z229" s="68"/>
    </row>
    <row r="230" spans="1:53" x14ac:dyDescent="0.2">
      <c r="A230" s="176"/>
      <c r="B230" s="176"/>
      <c r="C230" s="176"/>
      <c r="D230" s="176"/>
      <c r="E230" s="176"/>
      <c r="F230" s="176"/>
      <c r="G230" s="176"/>
      <c r="H230" s="176"/>
      <c r="I230" s="176"/>
      <c r="J230" s="176"/>
      <c r="K230" s="176"/>
      <c r="L230" s="176"/>
      <c r="M230" s="177"/>
      <c r="N230" s="173" t="s">
        <v>43</v>
      </c>
      <c r="O230" s="174"/>
      <c r="P230" s="174"/>
      <c r="Q230" s="174"/>
      <c r="R230" s="174"/>
      <c r="S230" s="174"/>
      <c r="T230" s="175"/>
      <c r="U230" s="43" t="s">
        <v>0</v>
      </c>
      <c r="V230" s="44">
        <f>IFERROR(SUMPRODUCT(V228:V228*H228:H228),"0")</f>
        <v>0</v>
      </c>
      <c r="W230" s="44">
        <f>IFERROR(SUMPRODUCT(W228:W228*H228:H228),"0")</f>
        <v>0</v>
      </c>
      <c r="X230" s="43"/>
      <c r="Y230" s="68"/>
      <c r="Z230" s="68"/>
    </row>
    <row r="231" spans="1:53" ht="14.25" customHeight="1" x14ac:dyDescent="0.25">
      <c r="A231" s="187" t="s">
        <v>166</v>
      </c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67"/>
      <c r="Z231" s="67"/>
    </row>
    <row r="232" spans="1:53" ht="27" customHeight="1" x14ac:dyDescent="0.25">
      <c r="A232" s="64" t="s">
        <v>302</v>
      </c>
      <c r="B232" s="64" t="s">
        <v>303</v>
      </c>
      <c r="C232" s="37">
        <v>4301136028</v>
      </c>
      <c r="D232" s="168">
        <v>4640242180304</v>
      </c>
      <c r="E232" s="168"/>
      <c r="F232" s="63">
        <v>2.7</v>
      </c>
      <c r="G232" s="38">
        <v>1</v>
      </c>
      <c r="H232" s="63">
        <v>2.7</v>
      </c>
      <c r="I232" s="63">
        <v>2.8906000000000001</v>
      </c>
      <c r="J232" s="38">
        <v>126</v>
      </c>
      <c r="K232" s="38" t="s">
        <v>89</v>
      </c>
      <c r="L232" s="39" t="s">
        <v>82</v>
      </c>
      <c r="M232" s="38">
        <v>180</v>
      </c>
      <c r="N232" s="191" t="s">
        <v>304</v>
      </c>
      <c r="O232" s="170"/>
      <c r="P232" s="170"/>
      <c r="Q232" s="170"/>
      <c r="R232" s="171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IFERROR(IF(V232="","",V232*0.00936),"")</f>
        <v>0</v>
      </c>
      <c r="Y232" s="69" t="s">
        <v>49</v>
      </c>
      <c r="Z232" s="70" t="s">
        <v>49</v>
      </c>
      <c r="AD232" s="74"/>
      <c r="BA232" s="150" t="s">
        <v>88</v>
      </c>
    </row>
    <row r="233" spans="1:53" ht="37.5" customHeight="1" x14ac:dyDescent="0.25">
      <c r="A233" s="64" t="s">
        <v>305</v>
      </c>
      <c r="B233" s="64" t="s">
        <v>306</v>
      </c>
      <c r="C233" s="37">
        <v>4301136027</v>
      </c>
      <c r="D233" s="168">
        <v>4640242180298</v>
      </c>
      <c r="E233" s="168"/>
      <c r="F233" s="63">
        <v>2.7</v>
      </c>
      <c r="G233" s="38">
        <v>1</v>
      </c>
      <c r="H233" s="63">
        <v>2.7</v>
      </c>
      <c r="I233" s="63">
        <v>2.8919999999999999</v>
      </c>
      <c r="J233" s="38">
        <v>126</v>
      </c>
      <c r="K233" s="38" t="s">
        <v>89</v>
      </c>
      <c r="L233" s="39" t="s">
        <v>82</v>
      </c>
      <c r="M233" s="38">
        <v>180</v>
      </c>
      <c r="N233" s="192" t="s">
        <v>307</v>
      </c>
      <c r="O233" s="170"/>
      <c r="P233" s="170"/>
      <c r="Q233" s="170"/>
      <c r="R233" s="171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IFERROR(IF(V233="","",V233*0.00936),"")</f>
        <v>0</v>
      </c>
      <c r="Y233" s="69" t="s">
        <v>49</v>
      </c>
      <c r="Z233" s="70" t="s">
        <v>49</v>
      </c>
      <c r="AD233" s="74"/>
      <c r="BA233" s="151" t="s">
        <v>88</v>
      </c>
    </row>
    <row r="234" spans="1:53" ht="27" customHeight="1" x14ac:dyDescent="0.25">
      <c r="A234" s="64" t="s">
        <v>308</v>
      </c>
      <c r="B234" s="64" t="s">
        <v>309</v>
      </c>
      <c r="C234" s="37">
        <v>4301136026</v>
      </c>
      <c r="D234" s="168">
        <v>4640242180236</v>
      </c>
      <c r="E234" s="168"/>
      <c r="F234" s="63">
        <v>5</v>
      </c>
      <c r="G234" s="38">
        <v>1</v>
      </c>
      <c r="H234" s="63">
        <v>5</v>
      </c>
      <c r="I234" s="63">
        <v>5.2350000000000003</v>
      </c>
      <c r="J234" s="38">
        <v>84</v>
      </c>
      <c r="K234" s="38" t="s">
        <v>83</v>
      </c>
      <c r="L234" s="39" t="s">
        <v>82</v>
      </c>
      <c r="M234" s="38">
        <v>180</v>
      </c>
      <c r="N234" s="193" t="s">
        <v>310</v>
      </c>
      <c r="O234" s="170"/>
      <c r="P234" s="170"/>
      <c r="Q234" s="170"/>
      <c r="R234" s="171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IFERROR(IF(V234="","",V234*0.0155),"")</f>
        <v>0</v>
      </c>
      <c r="Y234" s="69" t="s">
        <v>49</v>
      </c>
      <c r="Z234" s="70" t="s">
        <v>49</v>
      </c>
      <c r="AD234" s="74"/>
      <c r="BA234" s="152" t="s">
        <v>88</v>
      </c>
    </row>
    <row r="235" spans="1:53" ht="27" customHeight="1" x14ac:dyDescent="0.25">
      <c r="A235" s="64" t="s">
        <v>311</v>
      </c>
      <c r="B235" s="64" t="s">
        <v>312</v>
      </c>
      <c r="C235" s="37">
        <v>4301136029</v>
      </c>
      <c r="D235" s="168">
        <v>4640242180410</v>
      </c>
      <c r="E235" s="168"/>
      <c r="F235" s="63">
        <v>2.2400000000000002</v>
      </c>
      <c r="G235" s="38">
        <v>1</v>
      </c>
      <c r="H235" s="63">
        <v>2.2400000000000002</v>
      </c>
      <c r="I235" s="63">
        <v>2.4319999999999999</v>
      </c>
      <c r="J235" s="38">
        <v>126</v>
      </c>
      <c r="K235" s="38" t="s">
        <v>89</v>
      </c>
      <c r="L235" s="39" t="s">
        <v>82</v>
      </c>
      <c r="M235" s="38">
        <v>180</v>
      </c>
      <c r="N235" s="194" t="s">
        <v>313</v>
      </c>
      <c r="O235" s="170"/>
      <c r="P235" s="170"/>
      <c r="Q235" s="170"/>
      <c r="R235" s="171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IFERROR(IF(V235="","",V235*0.00936),"")</f>
        <v>0</v>
      </c>
      <c r="Y235" s="69" t="s">
        <v>49</v>
      </c>
      <c r="Z235" s="70" t="s">
        <v>49</v>
      </c>
      <c r="AD235" s="74"/>
      <c r="BA235" s="153" t="s">
        <v>88</v>
      </c>
    </row>
    <row r="236" spans="1:53" x14ac:dyDescent="0.2">
      <c r="A236" s="176"/>
      <c r="B236" s="176"/>
      <c r="C236" s="176"/>
      <c r="D236" s="176"/>
      <c r="E236" s="176"/>
      <c r="F236" s="176"/>
      <c r="G236" s="176"/>
      <c r="H236" s="176"/>
      <c r="I236" s="176"/>
      <c r="J236" s="176"/>
      <c r="K236" s="176"/>
      <c r="L236" s="176"/>
      <c r="M236" s="177"/>
      <c r="N236" s="173" t="s">
        <v>43</v>
      </c>
      <c r="O236" s="174"/>
      <c r="P236" s="174"/>
      <c r="Q236" s="174"/>
      <c r="R236" s="174"/>
      <c r="S236" s="174"/>
      <c r="T236" s="175"/>
      <c r="U236" s="43" t="s">
        <v>42</v>
      </c>
      <c r="V236" s="44">
        <f>IFERROR(SUM(V232:V235),"0")</f>
        <v>0</v>
      </c>
      <c r="W236" s="44">
        <f>IFERROR(SUM(W232:W235),"0")</f>
        <v>0</v>
      </c>
      <c r="X236" s="44">
        <f>IFERROR(IF(X232="",0,X232),"0")+IFERROR(IF(X233="",0,X233),"0")+IFERROR(IF(X234="",0,X234),"0")+IFERROR(IF(X235="",0,X235),"0")</f>
        <v>0</v>
      </c>
      <c r="Y236" s="68"/>
      <c r="Z236" s="68"/>
    </row>
    <row r="237" spans="1:53" x14ac:dyDescent="0.2">
      <c r="A237" s="176"/>
      <c r="B237" s="176"/>
      <c r="C237" s="176"/>
      <c r="D237" s="176"/>
      <c r="E237" s="176"/>
      <c r="F237" s="176"/>
      <c r="G237" s="176"/>
      <c r="H237" s="176"/>
      <c r="I237" s="176"/>
      <c r="J237" s="176"/>
      <c r="K237" s="176"/>
      <c r="L237" s="176"/>
      <c r="M237" s="177"/>
      <c r="N237" s="173" t="s">
        <v>43</v>
      </c>
      <c r="O237" s="174"/>
      <c r="P237" s="174"/>
      <c r="Q237" s="174"/>
      <c r="R237" s="174"/>
      <c r="S237" s="174"/>
      <c r="T237" s="175"/>
      <c r="U237" s="43" t="s">
        <v>0</v>
      </c>
      <c r="V237" s="44">
        <f>IFERROR(SUMPRODUCT(V232:V235*H232:H235),"0")</f>
        <v>0</v>
      </c>
      <c r="W237" s="44">
        <f>IFERROR(SUMPRODUCT(W232:W235*H232:H235),"0")</f>
        <v>0</v>
      </c>
      <c r="X237" s="43"/>
      <c r="Y237" s="68"/>
      <c r="Z237" s="68"/>
    </row>
    <row r="238" spans="1:53" ht="14.25" customHeight="1" x14ac:dyDescent="0.25">
      <c r="A238" s="187" t="s">
        <v>142</v>
      </c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67"/>
      <c r="Z238" s="67"/>
    </row>
    <row r="239" spans="1:53" ht="27" customHeight="1" x14ac:dyDescent="0.25">
      <c r="A239" s="64" t="s">
        <v>314</v>
      </c>
      <c r="B239" s="64" t="s">
        <v>315</v>
      </c>
      <c r="C239" s="37">
        <v>4301135191</v>
      </c>
      <c r="D239" s="168">
        <v>4640242180373</v>
      </c>
      <c r="E239" s="168"/>
      <c r="F239" s="63">
        <v>3</v>
      </c>
      <c r="G239" s="38">
        <v>1</v>
      </c>
      <c r="H239" s="63">
        <v>3</v>
      </c>
      <c r="I239" s="63">
        <v>3.1920000000000002</v>
      </c>
      <c r="J239" s="38">
        <v>126</v>
      </c>
      <c r="K239" s="38" t="s">
        <v>89</v>
      </c>
      <c r="L239" s="39" t="s">
        <v>82</v>
      </c>
      <c r="M239" s="38">
        <v>180</v>
      </c>
      <c r="N239" s="188" t="s">
        <v>316</v>
      </c>
      <c r="O239" s="170"/>
      <c r="P239" s="170"/>
      <c r="Q239" s="170"/>
      <c r="R239" s="171"/>
      <c r="S239" s="40" t="s">
        <v>49</v>
      </c>
      <c r="T239" s="40" t="s">
        <v>49</v>
      </c>
      <c r="U239" s="41" t="s">
        <v>42</v>
      </c>
      <c r="V239" s="59">
        <v>0</v>
      </c>
      <c r="W239" s="56">
        <f t="shared" ref="W239:W248" si="4">IFERROR(IF(V239="","",V239),"")</f>
        <v>0</v>
      </c>
      <c r="X239" s="42">
        <f t="shared" ref="X239:X244" si="5">IFERROR(IF(V239="","",V239*0.00936),"")</f>
        <v>0</v>
      </c>
      <c r="Y239" s="69" t="s">
        <v>49</v>
      </c>
      <c r="Z239" s="70" t="s">
        <v>49</v>
      </c>
      <c r="AD239" s="74"/>
      <c r="BA239" s="154" t="s">
        <v>88</v>
      </c>
    </row>
    <row r="240" spans="1:53" ht="27" customHeight="1" x14ac:dyDescent="0.25">
      <c r="A240" s="64" t="s">
        <v>317</v>
      </c>
      <c r="B240" s="64" t="s">
        <v>318</v>
      </c>
      <c r="C240" s="37">
        <v>4301135195</v>
      </c>
      <c r="D240" s="168">
        <v>4640242180366</v>
      </c>
      <c r="E240" s="168"/>
      <c r="F240" s="63">
        <v>3.7</v>
      </c>
      <c r="G240" s="38">
        <v>1</v>
      </c>
      <c r="H240" s="63">
        <v>3.7</v>
      </c>
      <c r="I240" s="63">
        <v>3.8919999999999999</v>
      </c>
      <c r="J240" s="38">
        <v>126</v>
      </c>
      <c r="K240" s="38" t="s">
        <v>89</v>
      </c>
      <c r="L240" s="39" t="s">
        <v>82</v>
      </c>
      <c r="M240" s="38">
        <v>180</v>
      </c>
      <c r="N240" s="189" t="s">
        <v>319</v>
      </c>
      <c r="O240" s="170"/>
      <c r="P240" s="170"/>
      <c r="Q240" s="170"/>
      <c r="R240" s="171"/>
      <c r="S240" s="40" t="s">
        <v>49</v>
      </c>
      <c r="T240" s="40" t="s">
        <v>49</v>
      </c>
      <c r="U240" s="41" t="s">
        <v>42</v>
      </c>
      <c r="V240" s="59">
        <v>0</v>
      </c>
      <c r="W240" s="56">
        <f t="shared" si="4"/>
        <v>0</v>
      </c>
      <c r="X240" s="42">
        <f t="shared" si="5"/>
        <v>0</v>
      </c>
      <c r="Y240" s="69" t="s">
        <v>49</v>
      </c>
      <c r="Z240" s="70" t="s">
        <v>49</v>
      </c>
      <c r="AD240" s="74"/>
      <c r="BA240" s="155" t="s">
        <v>88</v>
      </c>
    </row>
    <row r="241" spans="1:53" ht="27" customHeight="1" x14ac:dyDescent="0.25">
      <c r="A241" s="64" t="s">
        <v>320</v>
      </c>
      <c r="B241" s="64" t="s">
        <v>321</v>
      </c>
      <c r="C241" s="37">
        <v>4301135188</v>
      </c>
      <c r="D241" s="168">
        <v>4640242180335</v>
      </c>
      <c r="E241" s="168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8" t="s">
        <v>89</v>
      </c>
      <c r="L241" s="39" t="s">
        <v>82</v>
      </c>
      <c r="M241" s="38">
        <v>180</v>
      </c>
      <c r="N241" s="190" t="s">
        <v>322</v>
      </c>
      <c r="O241" s="170"/>
      <c r="P241" s="170"/>
      <c r="Q241" s="170"/>
      <c r="R241" s="171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si="4"/>
        <v>0</v>
      </c>
      <c r="X241" s="42">
        <f t="shared" si="5"/>
        <v>0</v>
      </c>
      <c r="Y241" s="69" t="s">
        <v>49</v>
      </c>
      <c r="Z241" s="70" t="s">
        <v>49</v>
      </c>
      <c r="AD241" s="74"/>
      <c r="BA241" s="156" t="s">
        <v>88</v>
      </c>
    </row>
    <row r="242" spans="1:53" ht="37.5" customHeight="1" x14ac:dyDescent="0.25">
      <c r="A242" s="64" t="s">
        <v>323</v>
      </c>
      <c r="B242" s="64" t="s">
        <v>324</v>
      </c>
      <c r="C242" s="37">
        <v>4301135189</v>
      </c>
      <c r="D242" s="168">
        <v>4640242180342</v>
      </c>
      <c r="E242" s="168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89</v>
      </c>
      <c r="L242" s="39" t="s">
        <v>82</v>
      </c>
      <c r="M242" s="38">
        <v>180</v>
      </c>
      <c r="N242" s="182" t="s">
        <v>325</v>
      </c>
      <c r="O242" s="170"/>
      <c r="P242" s="170"/>
      <c r="Q242" s="170"/>
      <c r="R242" s="171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88</v>
      </c>
    </row>
    <row r="243" spans="1:53" ht="27" customHeight="1" x14ac:dyDescent="0.25">
      <c r="A243" s="64" t="s">
        <v>326</v>
      </c>
      <c r="B243" s="64" t="s">
        <v>327</v>
      </c>
      <c r="C243" s="37">
        <v>4301135190</v>
      </c>
      <c r="D243" s="168">
        <v>4640242180359</v>
      </c>
      <c r="E243" s="168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89</v>
      </c>
      <c r="L243" s="39" t="s">
        <v>82</v>
      </c>
      <c r="M243" s="38">
        <v>180</v>
      </c>
      <c r="N243" s="183" t="s">
        <v>328</v>
      </c>
      <c r="O243" s="170"/>
      <c r="P243" s="170"/>
      <c r="Q243" s="170"/>
      <c r="R243" s="171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8" t="s">
        <v>88</v>
      </c>
    </row>
    <row r="244" spans="1:53" ht="27" customHeight="1" x14ac:dyDescent="0.25">
      <c r="A244" s="64" t="s">
        <v>329</v>
      </c>
      <c r="B244" s="64" t="s">
        <v>330</v>
      </c>
      <c r="C244" s="37">
        <v>4301135192</v>
      </c>
      <c r="D244" s="168">
        <v>4640242180380</v>
      </c>
      <c r="E244" s="168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89</v>
      </c>
      <c r="L244" s="39" t="s">
        <v>82</v>
      </c>
      <c r="M244" s="38">
        <v>180</v>
      </c>
      <c r="N244" s="184" t="s">
        <v>331</v>
      </c>
      <c r="O244" s="170"/>
      <c r="P244" s="170"/>
      <c r="Q244" s="170"/>
      <c r="R244" s="171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9" t="s">
        <v>88</v>
      </c>
    </row>
    <row r="245" spans="1:53" ht="27" customHeight="1" x14ac:dyDescent="0.25">
      <c r="A245" s="64" t="s">
        <v>332</v>
      </c>
      <c r="B245" s="64" t="s">
        <v>333</v>
      </c>
      <c r="C245" s="37">
        <v>4301135186</v>
      </c>
      <c r="D245" s="168">
        <v>4640242180311</v>
      </c>
      <c r="E245" s="168"/>
      <c r="F245" s="63">
        <v>5.5</v>
      </c>
      <c r="G245" s="38">
        <v>1</v>
      </c>
      <c r="H245" s="63">
        <v>5.5</v>
      </c>
      <c r="I245" s="63">
        <v>5.7350000000000003</v>
      </c>
      <c r="J245" s="38">
        <v>84</v>
      </c>
      <c r="K245" s="38" t="s">
        <v>83</v>
      </c>
      <c r="L245" s="39" t="s">
        <v>82</v>
      </c>
      <c r="M245" s="38">
        <v>180</v>
      </c>
      <c r="N245" s="185" t="s">
        <v>334</v>
      </c>
      <c r="O245" s="170"/>
      <c r="P245" s="170"/>
      <c r="Q245" s="170"/>
      <c r="R245" s="171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>IFERROR(IF(V245="","",V245*0.0155),"")</f>
        <v>0</v>
      </c>
      <c r="Y245" s="69" t="s">
        <v>49</v>
      </c>
      <c r="Z245" s="70" t="s">
        <v>49</v>
      </c>
      <c r="AD245" s="74"/>
      <c r="BA245" s="160" t="s">
        <v>88</v>
      </c>
    </row>
    <row r="246" spans="1:53" ht="37.5" customHeight="1" x14ac:dyDescent="0.25">
      <c r="A246" s="64" t="s">
        <v>335</v>
      </c>
      <c r="B246" s="64" t="s">
        <v>336</v>
      </c>
      <c r="C246" s="37">
        <v>4301135187</v>
      </c>
      <c r="D246" s="168">
        <v>4640242180328</v>
      </c>
      <c r="E246" s="168"/>
      <c r="F246" s="63">
        <v>3.5</v>
      </c>
      <c r="G246" s="38">
        <v>1</v>
      </c>
      <c r="H246" s="63">
        <v>3.5</v>
      </c>
      <c r="I246" s="63">
        <v>3.6920000000000002</v>
      </c>
      <c r="J246" s="38">
        <v>126</v>
      </c>
      <c r="K246" s="38" t="s">
        <v>89</v>
      </c>
      <c r="L246" s="39" t="s">
        <v>82</v>
      </c>
      <c r="M246" s="38">
        <v>180</v>
      </c>
      <c r="N246" s="186" t="s">
        <v>337</v>
      </c>
      <c r="O246" s="170"/>
      <c r="P246" s="170"/>
      <c r="Q246" s="170"/>
      <c r="R246" s="171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>IFERROR(IF(V246="","",V246*0.00936),"")</f>
        <v>0</v>
      </c>
      <c r="Y246" s="69" t="s">
        <v>49</v>
      </c>
      <c r="Z246" s="70" t="s">
        <v>49</v>
      </c>
      <c r="AD246" s="74"/>
      <c r="BA246" s="161" t="s">
        <v>88</v>
      </c>
    </row>
    <row r="247" spans="1:53" ht="27" customHeight="1" x14ac:dyDescent="0.25">
      <c r="A247" s="64" t="s">
        <v>338</v>
      </c>
      <c r="B247" s="64" t="s">
        <v>339</v>
      </c>
      <c r="C247" s="37">
        <v>4301135194</v>
      </c>
      <c r="D247" s="168">
        <v>4640242180380</v>
      </c>
      <c r="E247" s="168"/>
      <c r="F247" s="63">
        <v>1.8</v>
      </c>
      <c r="G247" s="38">
        <v>1</v>
      </c>
      <c r="H247" s="63">
        <v>1.8</v>
      </c>
      <c r="I247" s="63">
        <v>1.9119999999999999</v>
      </c>
      <c r="J247" s="38">
        <v>234</v>
      </c>
      <c r="K247" s="38" t="s">
        <v>137</v>
      </c>
      <c r="L247" s="39" t="s">
        <v>82</v>
      </c>
      <c r="M247" s="38">
        <v>180</v>
      </c>
      <c r="N247" s="169" t="s">
        <v>340</v>
      </c>
      <c r="O247" s="170"/>
      <c r="P247" s="170"/>
      <c r="Q247" s="170"/>
      <c r="R247" s="171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>IFERROR(IF(V247="","",V247*0.00502),"")</f>
        <v>0</v>
      </c>
      <c r="Y247" s="69" t="s">
        <v>49</v>
      </c>
      <c r="Z247" s="70" t="s">
        <v>49</v>
      </c>
      <c r="AD247" s="74"/>
      <c r="BA247" s="162" t="s">
        <v>88</v>
      </c>
    </row>
    <row r="248" spans="1:53" ht="27" customHeight="1" x14ac:dyDescent="0.25">
      <c r="A248" s="64" t="s">
        <v>341</v>
      </c>
      <c r="B248" s="64" t="s">
        <v>342</v>
      </c>
      <c r="C248" s="37">
        <v>4301135193</v>
      </c>
      <c r="D248" s="168">
        <v>4640242180403</v>
      </c>
      <c r="E248" s="168"/>
      <c r="F248" s="63">
        <v>3</v>
      </c>
      <c r="G248" s="38">
        <v>1</v>
      </c>
      <c r="H248" s="63">
        <v>3</v>
      </c>
      <c r="I248" s="63">
        <v>3.1920000000000002</v>
      </c>
      <c r="J248" s="38">
        <v>126</v>
      </c>
      <c r="K248" s="38" t="s">
        <v>89</v>
      </c>
      <c r="L248" s="39" t="s">
        <v>82</v>
      </c>
      <c r="M248" s="38">
        <v>180</v>
      </c>
      <c r="N248" s="172" t="s">
        <v>343</v>
      </c>
      <c r="O248" s="170"/>
      <c r="P248" s="170"/>
      <c r="Q248" s="170"/>
      <c r="R248" s="171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63" t="s">
        <v>88</v>
      </c>
    </row>
    <row r="249" spans="1:53" x14ac:dyDescent="0.2">
      <c r="A249" s="176"/>
      <c r="B249" s="176"/>
      <c r="C249" s="176"/>
      <c r="D249" s="176"/>
      <c r="E249" s="176"/>
      <c r="F249" s="176"/>
      <c r="G249" s="176"/>
      <c r="H249" s="176"/>
      <c r="I249" s="176"/>
      <c r="J249" s="176"/>
      <c r="K249" s="176"/>
      <c r="L249" s="176"/>
      <c r="M249" s="177"/>
      <c r="N249" s="173" t="s">
        <v>43</v>
      </c>
      <c r="O249" s="174"/>
      <c r="P249" s="174"/>
      <c r="Q249" s="174"/>
      <c r="R249" s="174"/>
      <c r="S249" s="174"/>
      <c r="T249" s="175"/>
      <c r="U249" s="43" t="s">
        <v>42</v>
      </c>
      <c r="V249" s="44">
        <f>IFERROR(SUM(V239:V248),"0")</f>
        <v>0</v>
      </c>
      <c r="W249" s="44">
        <f>IFERROR(SUM(W239:W248),"0")</f>
        <v>0</v>
      </c>
      <c r="X249" s="44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68"/>
      <c r="Z249" s="68"/>
    </row>
    <row r="250" spans="1:53" x14ac:dyDescent="0.2">
      <c r="A250" s="176"/>
      <c r="B250" s="176"/>
      <c r="C250" s="176"/>
      <c r="D250" s="176"/>
      <c r="E250" s="176"/>
      <c r="F250" s="176"/>
      <c r="G250" s="176"/>
      <c r="H250" s="176"/>
      <c r="I250" s="176"/>
      <c r="J250" s="176"/>
      <c r="K250" s="176"/>
      <c r="L250" s="176"/>
      <c r="M250" s="177"/>
      <c r="N250" s="173" t="s">
        <v>43</v>
      </c>
      <c r="O250" s="174"/>
      <c r="P250" s="174"/>
      <c r="Q250" s="174"/>
      <c r="R250" s="174"/>
      <c r="S250" s="174"/>
      <c r="T250" s="175"/>
      <c r="U250" s="43" t="s">
        <v>0</v>
      </c>
      <c r="V250" s="44">
        <f>IFERROR(SUMPRODUCT(V239:V248*H239:H248),"0")</f>
        <v>0</v>
      </c>
      <c r="W250" s="44">
        <f>IFERROR(SUMPRODUCT(W239:W248*H239:H248),"0")</f>
        <v>0</v>
      </c>
      <c r="X250" s="43"/>
      <c r="Y250" s="68"/>
      <c r="Z250" s="68"/>
    </row>
    <row r="251" spans="1:53" ht="15" customHeight="1" x14ac:dyDescent="0.2">
      <c r="A251" s="176"/>
      <c r="B251" s="176"/>
      <c r="C251" s="176"/>
      <c r="D251" s="176"/>
      <c r="E251" s="176"/>
      <c r="F251" s="176"/>
      <c r="G251" s="176"/>
      <c r="H251" s="176"/>
      <c r="I251" s="176"/>
      <c r="J251" s="176"/>
      <c r="K251" s="176"/>
      <c r="L251" s="176"/>
      <c r="M251" s="181"/>
      <c r="N251" s="178" t="s">
        <v>36</v>
      </c>
      <c r="O251" s="179"/>
      <c r="P251" s="179"/>
      <c r="Q251" s="179"/>
      <c r="R251" s="179"/>
      <c r="S251" s="179"/>
      <c r="T251" s="180"/>
      <c r="U251" s="43" t="s">
        <v>0</v>
      </c>
      <c r="V251" s="44">
        <f>IFERROR(V24+V33+V41+V47+V58+V64+V69+V75+V86+V93+V102+V108+V113+V121+V126+V132+V137+V143+V151+V156+V163+V168+V173+V179+V184+V192+V197+V203+V209+V215+V220+V226+V230+V237+V250,"0")</f>
        <v>0</v>
      </c>
      <c r="W251" s="44">
        <f>IFERROR(W24+W33+W41+W47+W58+W64+W69+W75+W86+W93+W102+W108+W113+W121+W126+W132+W137+W143+W151+W156+W163+W168+W173+W179+W184+W192+W197+W203+W209+W215+W220+W226+W230+W237+W250,"0")</f>
        <v>0</v>
      </c>
      <c r="X251" s="43"/>
      <c r="Y251" s="68"/>
      <c r="Z251" s="68"/>
    </row>
    <row r="252" spans="1:53" x14ac:dyDescent="0.2">
      <c r="A252" s="176"/>
      <c r="B252" s="176"/>
      <c r="C252" s="176"/>
      <c r="D252" s="176"/>
      <c r="E252" s="176"/>
      <c r="F252" s="176"/>
      <c r="G252" s="176"/>
      <c r="H252" s="176"/>
      <c r="I252" s="176"/>
      <c r="J252" s="176"/>
      <c r="K252" s="176"/>
      <c r="L252" s="176"/>
      <c r="M252" s="181"/>
      <c r="N252" s="178" t="s">
        <v>37</v>
      </c>
      <c r="O252" s="179"/>
      <c r="P252" s="179"/>
      <c r="Q252" s="179"/>
      <c r="R252" s="179"/>
      <c r="S252" s="179"/>
      <c r="T252" s="180"/>
      <c r="U252" s="43" t="s">
        <v>0</v>
      </c>
      <c r="V252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0</v>
      </c>
      <c r="W252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0</v>
      </c>
      <c r="X252" s="43"/>
      <c r="Y252" s="68"/>
      <c r="Z252" s="68"/>
    </row>
    <row r="253" spans="1:53" x14ac:dyDescent="0.2">
      <c r="A253" s="176"/>
      <c r="B253" s="176"/>
      <c r="C253" s="176"/>
      <c r="D253" s="176"/>
      <c r="E253" s="176"/>
      <c r="F253" s="176"/>
      <c r="G253" s="176"/>
      <c r="H253" s="176"/>
      <c r="I253" s="176"/>
      <c r="J253" s="176"/>
      <c r="K253" s="176"/>
      <c r="L253" s="176"/>
      <c r="M253" s="181"/>
      <c r="N253" s="178" t="s">
        <v>38</v>
      </c>
      <c r="O253" s="179"/>
      <c r="P253" s="179"/>
      <c r="Q253" s="179"/>
      <c r="R253" s="179"/>
      <c r="S253" s="179"/>
      <c r="T253" s="180"/>
      <c r="U253" s="43" t="s">
        <v>23</v>
      </c>
      <c r="V25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0</v>
      </c>
      <c r="W25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0</v>
      </c>
      <c r="X253" s="43"/>
      <c r="Y253" s="68"/>
      <c r="Z253" s="68"/>
    </row>
    <row r="254" spans="1:53" x14ac:dyDescent="0.2">
      <c r="A254" s="176"/>
      <c r="B254" s="176"/>
      <c r="C254" s="176"/>
      <c r="D254" s="176"/>
      <c r="E254" s="176"/>
      <c r="F254" s="176"/>
      <c r="G254" s="176"/>
      <c r="H254" s="176"/>
      <c r="I254" s="176"/>
      <c r="J254" s="176"/>
      <c r="K254" s="176"/>
      <c r="L254" s="176"/>
      <c r="M254" s="181"/>
      <c r="N254" s="178" t="s">
        <v>39</v>
      </c>
      <c r="O254" s="179"/>
      <c r="P254" s="179"/>
      <c r="Q254" s="179"/>
      <c r="R254" s="179"/>
      <c r="S254" s="179"/>
      <c r="T254" s="180"/>
      <c r="U254" s="43" t="s">
        <v>0</v>
      </c>
      <c r="V254" s="44">
        <f>GrossWeightTotal+PalletQtyTotal*25</f>
        <v>0</v>
      </c>
      <c r="W254" s="44">
        <f>GrossWeightTotalR+PalletQtyTotalR*25</f>
        <v>0</v>
      </c>
      <c r="X254" s="43"/>
      <c r="Y254" s="68"/>
      <c r="Z254" s="68"/>
    </row>
    <row r="255" spans="1:53" x14ac:dyDescent="0.2">
      <c r="A255" s="176"/>
      <c r="B255" s="176"/>
      <c r="C255" s="176"/>
      <c r="D255" s="176"/>
      <c r="E255" s="176"/>
      <c r="F255" s="176"/>
      <c r="G255" s="176"/>
      <c r="H255" s="176"/>
      <c r="I255" s="176"/>
      <c r="J255" s="176"/>
      <c r="K255" s="176"/>
      <c r="L255" s="176"/>
      <c r="M255" s="181"/>
      <c r="N255" s="178" t="s">
        <v>40</v>
      </c>
      <c r="O255" s="179"/>
      <c r="P255" s="179"/>
      <c r="Q255" s="179"/>
      <c r="R255" s="179"/>
      <c r="S255" s="179"/>
      <c r="T255" s="180"/>
      <c r="U255" s="43" t="s">
        <v>23</v>
      </c>
      <c r="V255" s="44">
        <f>IFERROR(V23+V32+V40+V46+V57+V63+V68+V74+V85+V92+V101+V107+V112+V120+V125+V131+V136+V142+V150+V155+V162+V167+V172+V178+V183+V191+V196+V202+V208+V214+V219+V225+V229+V236+V249,"0")</f>
        <v>0</v>
      </c>
      <c r="W255" s="44">
        <f>IFERROR(W23+W32+W40+W46+W57+W63+W68+W74+W85+W92+W101+W107+W112+W120+W125+W131+W136+W142+W150+W155+W162+W167+W172+W178+W183+W191+W196+W202+W208+W214+W219+W225+W229+W236+W249,"0")</f>
        <v>0</v>
      </c>
      <c r="X255" s="43"/>
      <c r="Y255" s="68"/>
      <c r="Z255" s="68"/>
    </row>
    <row r="256" spans="1:53" ht="14.25" x14ac:dyDescent="0.2">
      <c r="A256" s="176"/>
      <c r="B256" s="176"/>
      <c r="C256" s="176"/>
      <c r="D256" s="176"/>
      <c r="E256" s="176"/>
      <c r="F256" s="176"/>
      <c r="G256" s="176"/>
      <c r="H256" s="176"/>
      <c r="I256" s="176"/>
      <c r="J256" s="176"/>
      <c r="K256" s="176"/>
      <c r="L256" s="176"/>
      <c r="M256" s="181"/>
      <c r="N256" s="178" t="s">
        <v>41</v>
      </c>
      <c r="O256" s="179"/>
      <c r="P256" s="179"/>
      <c r="Q256" s="179"/>
      <c r="R256" s="179"/>
      <c r="S256" s="179"/>
      <c r="T256" s="180"/>
      <c r="U256" s="46" t="s">
        <v>55</v>
      </c>
      <c r="V256" s="43"/>
      <c r="W256" s="43"/>
      <c r="X256" s="43">
        <f>IFERROR(X23+X32+X40+X46+X57+X63+X68+X74+X85+X92+X101+X107+X112+X120+X125+X131+X136+X142+X150+X155+X162+X167+X172+X178+X183+X191+X196+X202+X208+X214+X219+X225+X229+X236+X249,"0")</f>
        <v>0</v>
      </c>
      <c r="Y256" s="68"/>
      <c r="Z256" s="68"/>
    </row>
    <row r="257" spans="1:33" ht="13.5" thickBot="1" x14ac:dyDescent="0.25"/>
    <row r="258" spans="1:33" ht="27" thickTop="1" thickBot="1" x14ac:dyDescent="0.25">
      <c r="A258" s="47" t="s">
        <v>9</v>
      </c>
      <c r="B258" s="75" t="s">
        <v>78</v>
      </c>
      <c r="C258" s="164" t="s">
        <v>48</v>
      </c>
      <c r="D258" s="164" t="s">
        <v>48</v>
      </c>
      <c r="E258" s="164" t="s">
        <v>48</v>
      </c>
      <c r="F258" s="164" t="s">
        <v>48</v>
      </c>
      <c r="G258" s="164" t="s">
        <v>48</v>
      </c>
      <c r="H258" s="164" t="s">
        <v>48</v>
      </c>
      <c r="I258" s="164" t="s">
        <v>48</v>
      </c>
      <c r="J258" s="164" t="s">
        <v>48</v>
      </c>
      <c r="K258" s="165"/>
      <c r="L258" s="164" t="s">
        <v>48</v>
      </c>
      <c r="M258" s="164" t="s">
        <v>48</v>
      </c>
      <c r="N258" s="164" t="s">
        <v>48</v>
      </c>
      <c r="O258" s="164" t="s">
        <v>48</v>
      </c>
      <c r="P258" s="164" t="s">
        <v>48</v>
      </c>
      <c r="Q258" s="164" t="s">
        <v>48</v>
      </c>
      <c r="R258" s="164" t="s">
        <v>48</v>
      </c>
      <c r="S258" s="164" t="s">
        <v>48</v>
      </c>
      <c r="T258" s="164" t="s">
        <v>222</v>
      </c>
      <c r="U258" s="164" t="s">
        <v>222</v>
      </c>
      <c r="V258" s="164" t="s">
        <v>241</v>
      </c>
      <c r="W258" s="164" t="s">
        <v>241</v>
      </c>
      <c r="X258" s="164" t="s">
        <v>241</v>
      </c>
      <c r="Y258" s="164" t="s">
        <v>256</v>
      </c>
      <c r="Z258" s="164" t="s">
        <v>256</v>
      </c>
      <c r="AA258" s="164" t="s">
        <v>256</v>
      </c>
      <c r="AB258" s="164" t="s">
        <v>256</v>
      </c>
      <c r="AC258" s="164" t="s">
        <v>256</v>
      </c>
      <c r="AD258" s="75" t="s">
        <v>282</v>
      </c>
      <c r="AE258" s="164" t="s">
        <v>286</v>
      </c>
      <c r="AF258" s="164" t="s">
        <v>286</v>
      </c>
      <c r="AG258" s="75" t="s">
        <v>294</v>
      </c>
    </row>
    <row r="259" spans="1:33" ht="14.25" customHeight="1" thickTop="1" x14ac:dyDescent="0.2">
      <c r="A259" s="166" t="s">
        <v>10</v>
      </c>
      <c r="B259" s="164" t="s">
        <v>78</v>
      </c>
      <c r="C259" s="164" t="s">
        <v>84</v>
      </c>
      <c r="D259" s="164" t="s">
        <v>96</v>
      </c>
      <c r="E259" s="164" t="s">
        <v>106</v>
      </c>
      <c r="F259" s="164" t="s">
        <v>113</v>
      </c>
      <c r="G259" s="164" t="s">
        <v>133</v>
      </c>
      <c r="H259" s="164" t="s">
        <v>141</v>
      </c>
      <c r="I259" s="164" t="s">
        <v>145</v>
      </c>
      <c r="J259" s="164" t="s">
        <v>151</v>
      </c>
      <c r="K259" s="1"/>
      <c r="L259" s="164" t="s">
        <v>166</v>
      </c>
      <c r="M259" s="164" t="s">
        <v>173</v>
      </c>
      <c r="N259" s="164" t="s">
        <v>189</v>
      </c>
      <c r="O259" s="164" t="s">
        <v>194</v>
      </c>
      <c r="P259" s="164" t="s">
        <v>197</v>
      </c>
      <c r="Q259" s="164" t="s">
        <v>208</v>
      </c>
      <c r="R259" s="164" t="s">
        <v>211</v>
      </c>
      <c r="S259" s="164" t="s">
        <v>219</v>
      </c>
      <c r="T259" s="164" t="s">
        <v>223</v>
      </c>
      <c r="U259" s="164" t="s">
        <v>226</v>
      </c>
      <c r="V259" s="164" t="s">
        <v>242</v>
      </c>
      <c r="W259" s="164" t="s">
        <v>247</v>
      </c>
      <c r="X259" s="164" t="s">
        <v>241</v>
      </c>
      <c r="Y259" s="164" t="s">
        <v>257</v>
      </c>
      <c r="Z259" s="164" t="s">
        <v>260</v>
      </c>
      <c r="AA259" s="164" t="s">
        <v>264</v>
      </c>
      <c r="AB259" s="164" t="s">
        <v>273</v>
      </c>
      <c r="AC259" s="164" t="s">
        <v>277</v>
      </c>
      <c r="AD259" s="164" t="s">
        <v>283</v>
      </c>
      <c r="AE259" s="164" t="s">
        <v>287</v>
      </c>
      <c r="AF259" s="164" t="s">
        <v>291</v>
      </c>
      <c r="AG259" s="164" t="s">
        <v>295</v>
      </c>
    </row>
    <row r="260" spans="1:33" ht="13.5" thickBot="1" x14ac:dyDescent="0.25">
      <c r="A260" s="167"/>
      <c r="B260" s="164"/>
      <c r="C260" s="164"/>
      <c r="D260" s="164"/>
      <c r="E260" s="164"/>
      <c r="F260" s="164"/>
      <c r="G260" s="164"/>
      <c r="H260" s="164"/>
      <c r="I260" s="164"/>
      <c r="J260" s="164"/>
      <c r="K260" s="1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64"/>
      <c r="AG260" s="164"/>
    </row>
    <row r="261" spans="1:33" ht="18" thickTop="1" thickBot="1" x14ac:dyDescent="0.25">
      <c r="A261" s="47" t="s">
        <v>13</v>
      </c>
      <c r="B261" s="53">
        <f>IFERROR(V22*H22,"0")</f>
        <v>0</v>
      </c>
      <c r="C261" s="53">
        <f>IFERROR(V28*H28,"0")+IFERROR(V29*H29,"0")+IFERROR(V30*H30,"0")+IFERROR(V31*H31,"0")</f>
        <v>0</v>
      </c>
      <c r="D261" s="53">
        <f>IFERROR(V36*H36,"0")+IFERROR(V37*H37,"0")+IFERROR(V38*H38,"0")+IFERROR(V39*H39,"0")</f>
        <v>0</v>
      </c>
      <c r="E261" s="53">
        <f>IFERROR(V44*H44,"0")+IFERROR(V45*H45,"0")</f>
        <v>0</v>
      </c>
      <c r="F261" s="53">
        <f>IFERROR(V50*H50,"0")+IFERROR(V51*H51,"0")+IFERROR(V52*H52,"0")+IFERROR(V53*H53,"0")+IFERROR(V54*H54,"0")+IFERROR(V55*H55,"0")+IFERROR(V56*H56,"0")</f>
        <v>0</v>
      </c>
      <c r="G261" s="53">
        <f>IFERROR(V61*H61,"0")+IFERROR(V62*H62,"0")</f>
        <v>0</v>
      </c>
      <c r="H261" s="53">
        <f>IFERROR(V67*H67,"0")</f>
        <v>0</v>
      </c>
      <c r="I261" s="53">
        <f>IFERROR(V72*H72,"0")+IFERROR(V73*H73,"0")</f>
        <v>0</v>
      </c>
      <c r="J261" s="53">
        <f>IFERROR(V78*H78,"0")+IFERROR(V79*H79,"0")+IFERROR(V80*H80,"0")+IFERROR(V81*H81,"0")+IFERROR(V82*H82,"0")+IFERROR(V83*H83,"0")+IFERROR(V84*H84,"0")</f>
        <v>0</v>
      </c>
      <c r="K261" s="1"/>
      <c r="L261" s="53">
        <f>IFERROR(V89*H89,"0")+IFERROR(V90*H90,"0")+IFERROR(V91*H91,"0")</f>
        <v>0</v>
      </c>
      <c r="M261" s="53">
        <f>IFERROR(V96*H96,"0")+IFERROR(V97*H97,"0")+IFERROR(V98*H98,"0")+IFERROR(V99*H99,"0")+IFERROR(V100*H100,"0")</f>
        <v>0</v>
      </c>
      <c r="N261" s="53">
        <f>IFERROR(V105*H105,"0")+IFERROR(V106*H106,"0")</f>
        <v>0</v>
      </c>
      <c r="O261" s="53">
        <f>IFERROR(V111*H111,"0")</f>
        <v>0</v>
      </c>
      <c r="P261" s="53">
        <f>IFERROR(V116*H116,"0")+IFERROR(V117*H117,"0")+IFERROR(V118*H118,"0")+IFERROR(V119*H119,"0")</f>
        <v>0</v>
      </c>
      <c r="Q261" s="53">
        <f>IFERROR(V124*H124,"0")</f>
        <v>0</v>
      </c>
      <c r="R261" s="53">
        <f>IFERROR(V129*H129,"0")+IFERROR(V130*H130,"0")</f>
        <v>0</v>
      </c>
      <c r="S261" s="53">
        <f>IFERROR(V135*H135,"0")</f>
        <v>0</v>
      </c>
      <c r="T261" s="53">
        <f>IFERROR(V141*H141,"0")</f>
        <v>0</v>
      </c>
      <c r="U261" s="53">
        <f>IFERROR(V146*H146,"0")+IFERROR(V147*H147,"0")+IFERROR(V148*H148,"0")+IFERROR(V149*H149,"0")+IFERROR(V153*H153,"0")+IFERROR(V154*H154,"0")</f>
        <v>0</v>
      </c>
      <c r="V261" s="53">
        <f>IFERROR(V160*H160,"0")+IFERROR(V161*H161,"0")</f>
        <v>0</v>
      </c>
      <c r="W261" s="53">
        <f>IFERROR(V166*H166,"0")</f>
        <v>0</v>
      </c>
      <c r="X261" s="53">
        <f>IFERROR(V171*H171,"0")</f>
        <v>0</v>
      </c>
      <c r="Y261" s="53">
        <f>IFERROR(V177*H177,"0")</f>
        <v>0</v>
      </c>
      <c r="Z261" s="53">
        <f>IFERROR(V182*H182,"0")</f>
        <v>0</v>
      </c>
      <c r="AA261" s="53">
        <f>IFERROR(V187*H187,"0")+IFERROR(V188*H188,"0")+IFERROR(V189*H189,"0")+IFERROR(V190*H190,"0")</f>
        <v>0</v>
      </c>
      <c r="AB261" s="53">
        <f>IFERROR(V195*H195,"0")</f>
        <v>0</v>
      </c>
      <c r="AC261" s="53">
        <f>IFERROR(V200*H200,"0")+IFERROR(V201*H201,"0")</f>
        <v>0</v>
      </c>
      <c r="AD261" s="53">
        <f>IFERROR(V207*H207,"0")</f>
        <v>0</v>
      </c>
      <c r="AE261" s="53">
        <f>IFERROR(V213*H213,"0")</f>
        <v>0</v>
      </c>
      <c r="AF261" s="53">
        <f>IFERROR(V218*H218,"0")</f>
        <v>0</v>
      </c>
      <c r="AG261" s="53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0</v>
      </c>
    </row>
    <row r="262" spans="1:33" ht="13.5" thickTop="1" x14ac:dyDescent="0.2">
      <c r="C262" s="1"/>
    </row>
    <row r="263" spans="1:33" ht="19.5" customHeight="1" x14ac:dyDescent="0.2">
      <c r="A263" s="71" t="s">
        <v>65</v>
      </c>
      <c r="B263" s="71" t="s">
        <v>66</v>
      </c>
      <c r="C263" s="71" t="s">
        <v>68</v>
      </c>
    </row>
    <row r="264" spans="1:33" x14ac:dyDescent="0.2">
      <c r="A264" s="72">
        <f>SUMPRODUCT(--(BA:BA="ЗПФ"),--(U:U="кор"),H:H,W:W)+SUMPRODUCT(--(BA:BA="ЗПФ"),--(U:U="кг"),W:W)</f>
        <v>0</v>
      </c>
      <c r="B264" s="73">
        <f>SUMPRODUCT(--(BA:BA="ПГП"),--(U:U="кор"),H:H,W:W)+SUMPRODUCT(--(BA:BA="ПГП"),--(U:U="кг"),W:W)</f>
        <v>0</v>
      </c>
      <c r="C264" s="73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64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D56:E56"/>
    <mergeCell ref="N56:R56"/>
    <mergeCell ref="N57:T57"/>
    <mergeCell ref="A57:M58"/>
    <mergeCell ref="N58:T58"/>
    <mergeCell ref="A59:X59"/>
    <mergeCell ref="A60:X60"/>
    <mergeCell ref="D61:E61"/>
    <mergeCell ref="N61:R61"/>
    <mergeCell ref="D62:E62"/>
    <mergeCell ref="N62:R62"/>
    <mergeCell ref="N63:T63"/>
    <mergeCell ref="A63:M64"/>
    <mergeCell ref="N64:T64"/>
    <mergeCell ref="A65:X65"/>
    <mergeCell ref="A66:X66"/>
    <mergeCell ref="D67:E67"/>
    <mergeCell ref="N67:R67"/>
    <mergeCell ref="N68:T68"/>
    <mergeCell ref="A68:M69"/>
    <mergeCell ref="N69:T69"/>
    <mergeCell ref="A70:X70"/>
    <mergeCell ref="A71:X71"/>
    <mergeCell ref="D72:E72"/>
    <mergeCell ref="N72:R72"/>
    <mergeCell ref="D73:E73"/>
    <mergeCell ref="N73:R73"/>
    <mergeCell ref="N74:T74"/>
    <mergeCell ref="A74:M75"/>
    <mergeCell ref="N75:T75"/>
    <mergeCell ref="A76:X76"/>
    <mergeCell ref="A77:X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A88:X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N101:T101"/>
    <mergeCell ref="A101:M102"/>
    <mergeCell ref="N102:T102"/>
    <mergeCell ref="A103:X103"/>
    <mergeCell ref="A104:X104"/>
    <mergeCell ref="D105:E105"/>
    <mergeCell ref="N105:R105"/>
    <mergeCell ref="D106:E106"/>
    <mergeCell ref="N106:R106"/>
    <mergeCell ref="N107:T107"/>
    <mergeCell ref="A107:M108"/>
    <mergeCell ref="N108:T108"/>
    <mergeCell ref="A109:X109"/>
    <mergeCell ref="A110:X110"/>
    <mergeCell ref="D111:E111"/>
    <mergeCell ref="N111:R111"/>
    <mergeCell ref="N112:T112"/>
    <mergeCell ref="A112:M113"/>
    <mergeCell ref="N113:T113"/>
    <mergeCell ref="A114:X114"/>
    <mergeCell ref="A115:X115"/>
    <mergeCell ref="D116:E116"/>
    <mergeCell ref="N116:R116"/>
    <mergeCell ref="D117:E117"/>
    <mergeCell ref="N117:R117"/>
    <mergeCell ref="D118:E118"/>
    <mergeCell ref="N118:R118"/>
    <mergeCell ref="D119:E119"/>
    <mergeCell ref="N119:R119"/>
    <mergeCell ref="N120:T120"/>
    <mergeCell ref="A120:M121"/>
    <mergeCell ref="N121:T121"/>
    <mergeCell ref="A122:X122"/>
    <mergeCell ref="A123:X123"/>
    <mergeCell ref="D124:E124"/>
    <mergeCell ref="N124:R124"/>
    <mergeCell ref="N125:T125"/>
    <mergeCell ref="A125:M126"/>
    <mergeCell ref="N126:T126"/>
    <mergeCell ref="A127:X127"/>
    <mergeCell ref="A128:X128"/>
    <mergeCell ref="D129:E129"/>
    <mergeCell ref="N129:R129"/>
    <mergeCell ref="D130:E130"/>
    <mergeCell ref="N130:R130"/>
    <mergeCell ref="N131:T131"/>
    <mergeCell ref="A131:M132"/>
    <mergeCell ref="N132:T132"/>
    <mergeCell ref="A133:X133"/>
    <mergeCell ref="A134:X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50:T150"/>
    <mergeCell ref="A150:M151"/>
    <mergeCell ref="N151:T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A165:X165"/>
    <mergeCell ref="D166:E166"/>
    <mergeCell ref="N166:R166"/>
    <mergeCell ref="N167:T167"/>
    <mergeCell ref="A167:M168"/>
    <mergeCell ref="N168:T168"/>
    <mergeCell ref="A169:X169"/>
    <mergeCell ref="A170:X170"/>
    <mergeCell ref="D171:E171"/>
    <mergeCell ref="N171:R171"/>
    <mergeCell ref="N172:T172"/>
    <mergeCell ref="A172:M173"/>
    <mergeCell ref="N173:T173"/>
    <mergeCell ref="A174:X174"/>
    <mergeCell ref="A175:X175"/>
    <mergeCell ref="A176:X176"/>
    <mergeCell ref="D177:E177"/>
    <mergeCell ref="N177:R177"/>
    <mergeCell ref="N178:T178"/>
    <mergeCell ref="A178:M179"/>
    <mergeCell ref="N179:T179"/>
    <mergeCell ref="A180:X180"/>
    <mergeCell ref="A181:X181"/>
    <mergeCell ref="D182:E182"/>
    <mergeCell ref="N182:R182"/>
    <mergeCell ref="N183:T183"/>
    <mergeCell ref="A183:M184"/>
    <mergeCell ref="N184:T184"/>
    <mergeCell ref="A185:X185"/>
    <mergeCell ref="A186:X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N196:T196"/>
    <mergeCell ref="A196:M197"/>
    <mergeCell ref="N197:T197"/>
    <mergeCell ref="A198:X198"/>
    <mergeCell ref="A199:X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A206:X206"/>
    <mergeCell ref="D207:E207"/>
    <mergeCell ref="N207:R207"/>
    <mergeCell ref="N208:T208"/>
    <mergeCell ref="A208:M209"/>
    <mergeCell ref="N209:T209"/>
    <mergeCell ref="A210:X210"/>
    <mergeCell ref="A211:X211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N219:T219"/>
    <mergeCell ref="A219:M220"/>
    <mergeCell ref="N220:T220"/>
    <mergeCell ref="A221:X221"/>
    <mergeCell ref="A222:X222"/>
    <mergeCell ref="A223:X223"/>
    <mergeCell ref="D224:E224"/>
    <mergeCell ref="N224:R224"/>
    <mergeCell ref="N225:T225"/>
    <mergeCell ref="A225:M226"/>
    <mergeCell ref="N226:T226"/>
    <mergeCell ref="A227:X227"/>
    <mergeCell ref="D228:E228"/>
    <mergeCell ref="N228:R228"/>
    <mergeCell ref="N229:T229"/>
    <mergeCell ref="A229:M230"/>
    <mergeCell ref="N230:T230"/>
    <mergeCell ref="A231:X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N251:T251"/>
    <mergeCell ref="A251:M256"/>
    <mergeCell ref="N252:T252"/>
    <mergeCell ref="N253:T253"/>
    <mergeCell ref="N254:T254"/>
    <mergeCell ref="N255:T255"/>
    <mergeCell ref="N256:T256"/>
    <mergeCell ref="C258:S258"/>
    <mergeCell ref="T258:U258"/>
    <mergeCell ref="V258:X258"/>
    <mergeCell ref="Y258:AC258"/>
    <mergeCell ref="AE258:AF258"/>
    <mergeCell ref="A259:A260"/>
    <mergeCell ref="B259:B260"/>
    <mergeCell ref="C259:C260"/>
    <mergeCell ref="D259:D260"/>
    <mergeCell ref="E259:E260"/>
    <mergeCell ref="F259:F260"/>
    <mergeCell ref="G259:G260"/>
    <mergeCell ref="H259:H260"/>
    <mergeCell ref="I259:I260"/>
    <mergeCell ref="J259:J260"/>
    <mergeCell ref="L259:L260"/>
    <mergeCell ref="M259:M260"/>
    <mergeCell ref="N259:N260"/>
    <mergeCell ref="O259:O260"/>
    <mergeCell ref="P259:P260"/>
    <mergeCell ref="Q259:Q260"/>
    <mergeCell ref="R259:R260"/>
    <mergeCell ref="S259:S260"/>
    <mergeCell ref="T259:T260"/>
    <mergeCell ref="AD259:AD260"/>
    <mergeCell ref="AE259:AE260"/>
    <mergeCell ref="AF259:AF260"/>
    <mergeCell ref="AG259:AG260"/>
    <mergeCell ref="U259:U260"/>
    <mergeCell ref="V259:V260"/>
    <mergeCell ref="W259:W260"/>
    <mergeCell ref="X259:X260"/>
    <mergeCell ref="Y259:Y260"/>
    <mergeCell ref="Z259:Z260"/>
    <mergeCell ref="AA259:AA260"/>
    <mergeCell ref="AB259:AB260"/>
    <mergeCell ref="AC259:AC26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9"/>
    </row>
    <row r="3" spans="2:8" x14ac:dyDescent="0.2">
      <c r="B3" s="54" t="s">
        <v>345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347</v>
      </c>
      <c r="C6" s="54" t="s">
        <v>348</v>
      </c>
      <c r="D6" s="54" t="s">
        <v>349</v>
      </c>
      <c r="E6" s="54" t="s">
        <v>49</v>
      </c>
    </row>
    <row r="7" spans="2:8" x14ac:dyDescent="0.2">
      <c r="B7" s="54" t="s">
        <v>350</v>
      </c>
      <c r="C7" s="54" t="s">
        <v>351</v>
      </c>
      <c r="D7" s="54" t="s">
        <v>352</v>
      </c>
      <c r="E7" s="54" t="s">
        <v>49</v>
      </c>
    </row>
    <row r="9" spans="2:8" x14ac:dyDescent="0.2">
      <c r="B9" s="54" t="s">
        <v>353</v>
      </c>
      <c r="C9" s="54" t="s">
        <v>348</v>
      </c>
      <c r="D9" s="54" t="s">
        <v>49</v>
      </c>
      <c r="E9" s="54" t="s">
        <v>49</v>
      </c>
    </row>
    <row r="11" spans="2:8" x14ac:dyDescent="0.2">
      <c r="B11" s="54" t="s">
        <v>354</v>
      </c>
      <c r="C11" s="54" t="s">
        <v>351</v>
      </c>
      <c r="D11" s="54" t="s">
        <v>49</v>
      </c>
      <c r="E11" s="54" t="s">
        <v>49</v>
      </c>
    </row>
    <row r="13" spans="2:8" x14ac:dyDescent="0.2">
      <c r="B13" s="54" t="s">
        <v>355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356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357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358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359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360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361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362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363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364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365</v>
      </c>
      <c r="C23" s="54" t="s">
        <v>49</v>
      </c>
      <c r="D23" s="54" t="s">
        <v>49</v>
      </c>
      <c r="E23" s="54" t="s">
        <v>49</v>
      </c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396</vt:i4>
      </vt:variant>
    </vt:vector>
  </HeadingPairs>
  <TitlesOfParts>
    <vt:vector size="3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2023-11-15T08:45:07Z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