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8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заказа'!$X$309:$X$309</definedName>
    <definedName name="GrossWeightTotalR">'Бланк заказа'!$Y$309:$Y$309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заказа'!$X$310:$X$310</definedName>
    <definedName name="PalletQtyTotalR">'Бланк заказа'!$Y$310:$Y$310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заказа'!$B$138:$B$138</definedName>
    <definedName name="ProductId53">'Бланк заказа'!$B$143:$B$143</definedName>
    <definedName name="ProductId54">'Бланк заказа'!$B$144:$B$144</definedName>
    <definedName name="ProductId55">'Бланк заказа'!$B$149:$B$149</definedName>
    <definedName name="ProductId56">'Бланк заказа'!$B$155:$B$155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заказа'!$B$168:$B$168</definedName>
    <definedName name="ProductId63">'Бланк заказа'!$B$174:$B$174</definedName>
    <definedName name="ProductId64">'Бланк заказа'!$B$175:$B$175</definedName>
    <definedName name="ProductId65">'Бланк заказа'!$B$176:$B$176</definedName>
    <definedName name="ProductId66">'Бланк заказа'!$B$180:$B$180</definedName>
    <definedName name="ProductId67">'Бланк заказа'!$B$181:$B$181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заказа'!$B$214:$B$214</definedName>
    <definedName name="ProductId84">'Бланк заказа'!$B$219:$B$219</definedName>
    <definedName name="ProductId85">'Бланк заказа'!$B$224:$B$224</definedName>
    <definedName name="ProductId86">'Бланк заказа'!$B$229:$B$229</definedName>
    <definedName name="ProductId87">'Бланк заказа'!$B$230:$B$230</definedName>
    <definedName name="ProductId88">'Бланк заказа'!$B$236:$B$236</definedName>
    <definedName name="ProductId89">'Бланк заказа'!$B$242:$B$242</definedName>
    <definedName name="ProductId9">'Бланк заказа'!$B$47:$B$47</definedName>
    <definedName name="ProductId90">'Бланк заказа'!$B$243:$B$243</definedName>
    <definedName name="ProductId91">'Бланк заказа'!$B$248:$B$248</definedName>
    <definedName name="ProductId92">'Бланк заказа'!$B$254:$B$254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заказа'!$X$281:$X$281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заказа'!$X$138:$X$138</definedName>
    <definedName name="SalesQty53">'Бланк заказа'!$X$143:$X$143</definedName>
    <definedName name="SalesQty54">'Бланк заказа'!$X$144:$X$144</definedName>
    <definedName name="SalesQty55">'Бланк заказа'!$X$149:$X$149</definedName>
    <definedName name="SalesQty56">'Бланк заказа'!$X$155:$X$155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заказа'!$X$168:$X$168</definedName>
    <definedName name="SalesQty63">'Бланк заказа'!$X$174:$X$174</definedName>
    <definedName name="SalesQty64">'Бланк заказа'!$X$175:$X$175</definedName>
    <definedName name="SalesQty65">'Бланк заказа'!$X$176:$X$176</definedName>
    <definedName name="SalesQty66">'Бланк заказа'!$X$180:$X$180</definedName>
    <definedName name="SalesQty67">'Бланк заказа'!$X$181:$X$181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заказа'!$X$214:$X$214</definedName>
    <definedName name="SalesQty84">'Бланк заказа'!$X$219:$X$219</definedName>
    <definedName name="SalesQty85">'Бланк заказа'!$X$224:$X$224</definedName>
    <definedName name="SalesQty86">'Бланк заказа'!$X$229:$X$229</definedName>
    <definedName name="SalesQty87">'Бланк заказа'!$X$230:$X$230</definedName>
    <definedName name="SalesQty88">'Бланк заказа'!$X$236:$X$236</definedName>
    <definedName name="SalesQty89">'Бланк заказа'!$X$242:$X$242</definedName>
    <definedName name="SalesQty9">'Бланк заказа'!$X$47:$X$47</definedName>
    <definedName name="SalesQty90">'Бланк заказа'!$X$243:$X$243</definedName>
    <definedName name="SalesQty91">'Бланк заказа'!$X$248:$X$248</definedName>
    <definedName name="SalesQty92">'Бланк заказа'!$X$254:$X$254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заказа'!$X$266:$X$266</definedName>
    <definedName name="SalesQty97">'Бланк заказа'!$X$270:$X$270</definedName>
    <definedName name="SalesQty98">'Бланк заказа'!$X$274:$X$274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заказа'!$Y$281:$Y$281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заказа'!$Y$138:$Y$138</definedName>
    <definedName name="SalesRoundBox53">'Бланк заказа'!$Y$143:$Y$143</definedName>
    <definedName name="SalesRoundBox54">'Бланк заказа'!$Y$144:$Y$144</definedName>
    <definedName name="SalesRoundBox55">'Бланк заказа'!$Y$149:$Y$149</definedName>
    <definedName name="SalesRoundBox56">'Бланк заказа'!$Y$155:$Y$155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заказа'!$Y$168:$Y$168</definedName>
    <definedName name="SalesRoundBox63">'Бланк заказа'!$Y$174:$Y$174</definedName>
    <definedName name="SalesRoundBox64">'Бланк заказа'!$Y$175:$Y$175</definedName>
    <definedName name="SalesRoundBox65">'Бланк заказа'!$Y$176:$Y$176</definedName>
    <definedName name="SalesRoundBox66">'Бланк заказа'!$Y$180:$Y$180</definedName>
    <definedName name="SalesRoundBox67">'Бланк заказа'!$Y$181:$Y$181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заказа'!$Y$214:$Y$214</definedName>
    <definedName name="SalesRoundBox84">'Бланк заказа'!$Y$219:$Y$219</definedName>
    <definedName name="SalesRoundBox85">'Бланк заказа'!$Y$224:$Y$224</definedName>
    <definedName name="SalesRoundBox86">'Бланк заказа'!$Y$229:$Y$229</definedName>
    <definedName name="SalesRoundBox87">'Бланк заказа'!$Y$230:$Y$230</definedName>
    <definedName name="SalesRoundBox88">'Бланк заказа'!$Y$236:$Y$236</definedName>
    <definedName name="SalesRoundBox89">'Бланк заказа'!$Y$242:$Y$242</definedName>
    <definedName name="SalesRoundBox9">'Бланк заказа'!$Y$47:$Y$47</definedName>
    <definedName name="SalesRoundBox90">'Бланк заказа'!$Y$243:$Y$243</definedName>
    <definedName name="SalesRoundBox91">'Бланк заказа'!$Y$248:$Y$248</definedName>
    <definedName name="SalesRoundBox92">'Бланк заказа'!$Y$254:$Y$254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заказа'!$Y$266:$Y$266</definedName>
    <definedName name="SalesRoundBox97">'Бланк заказа'!$Y$270:$Y$270</definedName>
    <definedName name="SalesRoundBox98">'Бланк заказа'!$Y$274:$Y$274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заказа'!$W$281:$W$281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заказа'!$W$138:$W$138</definedName>
    <definedName name="UnitOfMeasure53">'Бланк заказа'!$W$143:$W$143</definedName>
    <definedName name="UnitOfMeasure54">'Бланк заказа'!$W$144:$W$144</definedName>
    <definedName name="UnitOfMeasure55">'Бланк заказа'!$W$149:$W$149</definedName>
    <definedName name="UnitOfMeasure56">'Бланк заказа'!$W$155:$W$155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заказа'!$W$168:$W$168</definedName>
    <definedName name="UnitOfMeasure63">'Бланк заказа'!$W$174:$W$174</definedName>
    <definedName name="UnitOfMeasure64">'Бланк заказа'!$W$175:$W$175</definedName>
    <definedName name="UnitOfMeasure65">'Бланк заказа'!$W$176:$W$176</definedName>
    <definedName name="UnitOfMeasure66">'Бланк заказа'!$W$180:$W$180</definedName>
    <definedName name="UnitOfMeasure67">'Бланк заказа'!$W$181:$W$181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заказа'!$W$214:$W$214</definedName>
    <definedName name="UnitOfMeasure84">'Бланк заказа'!$W$219:$W$219</definedName>
    <definedName name="UnitOfMeasure85">'Бланк заказа'!$W$224:$W$224</definedName>
    <definedName name="UnitOfMeasure86">'Бланк заказа'!$W$229:$W$229</definedName>
    <definedName name="UnitOfMeasure87">'Бланк заказа'!$W$230:$W$230</definedName>
    <definedName name="UnitOfMeasure88">'Бланк заказа'!$W$236:$W$236</definedName>
    <definedName name="UnitOfMeasure89">'Бланк заказа'!$W$242:$W$242</definedName>
    <definedName name="UnitOfMeasure9">'Бланк заказа'!$W$47:$W$47</definedName>
    <definedName name="UnitOfMeasure90">'Бланк заказа'!$W$243:$W$243</definedName>
    <definedName name="UnitOfMeasure91">'Бланк заказа'!$W$248:$W$248</definedName>
    <definedName name="UnitOfMeasure92">'Бланк заказа'!$W$254:$W$254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заказа'!$W$266:$W$266</definedName>
    <definedName name="UnitOfMeasure97">'Бланк заказа'!$W$270:$W$270</definedName>
    <definedName name="UnitOfMeasure98">'Бланк заказа'!$W$274:$W$274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J318" i="2" l="1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Y307" i="2"/>
  <c r="X307" i="2"/>
  <c r="Z306" i="2"/>
  <c r="X306" i="2"/>
  <c r="BP305" i="2"/>
  <c r="BO305" i="2"/>
  <c r="BM305" i="2"/>
  <c r="Z305" i="2"/>
  <c r="Y305" i="2"/>
  <c r="BN305" i="2" s="1"/>
  <c r="BO304" i="2"/>
  <c r="BN304" i="2"/>
  <c r="BM304" i="2"/>
  <c r="Z304" i="2"/>
  <c r="Y304" i="2"/>
  <c r="BP304" i="2" s="1"/>
  <c r="BP303" i="2"/>
  <c r="BO303" i="2"/>
  <c r="BM303" i="2"/>
  <c r="Z303" i="2"/>
  <c r="Y303" i="2"/>
  <c r="BN303" i="2" s="1"/>
  <c r="BO302" i="2"/>
  <c r="BN302" i="2"/>
  <c r="BM302" i="2"/>
  <c r="Z302" i="2"/>
  <c r="Y302" i="2"/>
  <c r="BP302" i="2" s="1"/>
  <c r="BP301" i="2"/>
  <c r="BO301" i="2"/>
  <c r="BM301" i="2"/>
  <c r="Z301" i="2"/>
  <c r="Y301" i="2"/>
  <c r="BN301" i="2" s="1"/>
  <c r="BO300" i="2"/>
  <c r="BN300" i="2"/>
  <c r="BM300" i="2"/>
  <c r="Z300" i="2"/>
  <c r="Y300" i="2"/>
  <c r="BP300" i="2" s="1"/>
  <c r="BP299" i="2"/>
  <c r="BO299" i="2"/>
  <c r="BM299" i="2"/>
  <c r="Z299" i="2"/>
  <c r="Y299" i="2"/>
  <c r="BN299" i="2" s="1"/>
  <c r="BO298" i="2"/>
  <c r="BN298" i="2"/>
  <c r="BM298" i="2"/>
  <c r="Z298" i="2"/>
  <c r="Y298" i="2"/>
  <c r="BP298" i="2" s="1"/>
  <c r="BP297" i="2"/>
  <c r="BO297" i="2"/>
  <c r="BM297" i="2"/>
  <c r="Z297" i="2"/>
  <c r="Y297" i="2"/>
  <c r="BN297" i="2" s="1"/>
  <c r="BO296" i="2"/>
  <c r="BN296" i="2"/>
  <c r="BM296" i="2"/>
  <c r="Z296" i="2"/>
  <c r="Y296" i="2"/>
  <c r="BP296" i="2" s="1"/>
  <c r="BP295" i="2"/>
  <c r="BO295" i="2"/>
  <c r="BM295" i="2"/>
  <c r="Z295" i="2"/>
  <c r="Y295" i="2"/>
  <c r="BN295" i="2" s="1"/>
  <c r="BO294" i="2"/>
  <c r="BN294" i="2"/>
  <c r="BM294" i="2"/>
  <c r="Z294" i="2"/>
  <c r="Y294" i="2"/>
  <c r="BP294" i="2" s="1"/>
  <c r="BP293" i="2"/>
  <c r="BO293" i="2"/>
  <c r="BM293" i="2"/>
  <c r="Z293" i="2"/>
  <c r="Y293" i="2"/>
  <c r="BN293" i="2" s="1"/>
  <c r="BO292" i="2"/>
  <c r="BN292" i="2"/>
  <c r="BM292" i="2"/>
  <c r="Z292" i="2"/>
  <c r="Y292" i="2"/>
  <c r="BP292" i="2" s="1"/>
  <c r="BP291" i="2"/>
  <c r="BO291" i="2"/>
  <c r="BM291" i="2"/>
  <c r="Z291" i="2"/>
  <c r="Y291" i="2"/>
  <c r="BN291" i="2" s="1"/>
  <c r="BO290" i="2"/>
  <c r="BN290" i="2"/>
  <c r="BM290" i="2"/>
  <c r="Z290" i="2"/>
  <c r="Y290" i="2"/>
  <c r="BP290" i="2" s="1"/>
  <c r="BP289" i="2"/>
  <c r="BO289" i="2"/>
  <c r="BM289" i="2"/>
  <c r="Z289" i="2"/>
  <c r="Y289" i="2"/>
  <c r="BN289" i="2" s="1"/>
  <c r="BO288" i="2"/>
  <c r="BN288" i="2"/>
  <c r="BM288" i="2"/>
  <c r="Z288" i="2"/>
  <c r="Y288" i="2"/>
  <c r="BP288" i="2" s="1"/>
  <c r="BP287" i="2"/>
  <c r="BO287" i="2"/>
  <c r="BM287" i="2"/>
  <c r="Z287" i="2"/>
  <c r="Y287" i="2"/>
  <c r="BN287" i="2" s="1"/>
  <c r="BO286" i="2"/>
  <c r="BN286" i="2"/>
  <c r="BM286" i="2"/>
  <c r="Z286" i="2"/>
  <c r="Y286" i="2"/>
  <c r="BP286" i="2" s="1"/>
  <c r="BP285" i="2"/>
  <c r="BO285" i="2"/>
  <c r="BM285" i="2"/>
  <c r="Z285" i="2"/>
  <c r="Y285" i="2"/>
  <c r="Y306" i="2" s="1"/>
  <c r="X283" i="2"/>
  <c r="Z282" i="2"/>
  <c r="Y282" i="2"/>
  <c r="X282" i="2"/>
  <c r="BP281" i="2"/>
  <c r="BO281" i="2"/>
  <c r="BN281" i="2"/>
  <c r="BM281" i="2"/>
  <c r="Z281" i="2"/>
  <c r="Y281" i="2"/>
  <c r="P281" i="2"/>
  <c r="BO280" i="2"/>
  <c r="BN280" i="2"/>
  <c r="BM280" i="2"/>
  <c r="Z280" i="2"/>
  <c r="Y280" i="2"/>
  <c r="BP280" i="2" s="1"/>
  <c r="BP279" i="2"/>
  <c r="BO279" i="2"/>
  <c r="BM279" i="2"/>
  <c r="Z279" i="2"/>
  <c r="Y279" i="2"/>
  <c r="BN279" i="2" s="1"/>
  <c r="X277" i="2"/>
  <c r="Y276" i="2"/>
  <c r="X276" i="2"/>
  <c r="BP275" i="2"/>
  <c r="BO275" i="2"/>
  <c r="BN275" i="2"/>
  <c r="BM275" i="2"/>
  <c r="Z275" i="2"/>
  <c r="Y275" i="2"/>
  <c r="BO274" i="2"/>
  <c r="BN274" i="2"/>
  <c r="BM274" i="2"/>
  <c r="Z274" i="2"/>
  <c r="Z276" i="2" s="1"/>
  <c r="Y274" i="2"/>
  <c r="BP274" i="2" s="1"/>
  <c r="X272" i="2"/>
  <c r="Z271" i="2"/>
  <c r="X271" i="2"/>
  <c r="BO270" i="2"/>
  <c r="BM270" i="2"/>
  <c r="Z270" i="2"/>
  <c r="Y270" i="2"/>
  <c r="Y272" i="2" s="1"/>
  <c r="X268" i="2"/>
  <c r="Y267" i="2"/>
  <c r="X267" i="2"/>
  <c r="BO266" i="2"/>
  <c r="BM266" i="2"/>
  <c r="Z266" i="2"/>
  <c r="Y266" i="2"/>
  <c r="BP266" i="2" s="1"/>
  <c r="BP265" i="2"/>
  <c r="BO265" i="2"/>
  <c r="BN265" i="2"/>
  <c r="BM265" i="2"/>
  <c r="Z265" i="2"/>
  <c r="Y265" i="2"/>
  <c r="BO264" i="2"/>
  <c r="BM264" i="2"/>
  <c r="Z264" i="2"/>
  <c r="Z267" i="2" s="1"/>
  <c r="Y264" i="2"/>
  <c r="Y268" i="2" s="1"/>
  <c r="Y260" i="2"/>
  <c r="X260" i="2"/>
  <c r="Z259" i="2"/>
  <c r="X259" i="2"/>
  <c r="BO258" i="2"/>
  <c r="BM258" i="2"/>
  <c r="Z258" i="2"/>
  <c r="Y258" i="2"/>
  <c r="Y259" i="2" s="1"/>
  <c r="P258" i="2"/>
  <c r="Y256" i="2"/>
  <c r="X256" i="2"/>
  <c r="Z255" i="2"/>
  <c r="X255" i="2"/>
  <c r="BO254" i="2"/>
  <c r="BM254" i="2"/>
  <c r="Z254" i="2"/>
  <c r="Y254" i="2"/>
  <c r="Y255" i="2" s="1"/>
  <c r="Y250" i="2"/>
  <c r="X250" i="2"/>
  <c r="Z249" i="2"/>
  <c r="Y249" i="2"/>
  <c r="X249" i="2"/>
  <c r="BP248" i="2"/>
  <c r="BO248" i="2"/>
  <c r="BM248" i="2"/>
  <c r="Z248" i="2"/>
  <c r="Y248" i="2"/>
  <c r="BN248" i="2" s="1"/>
  <c r="P248" i="2"/>
  <c r="X245" i="2"/>
  <c r="X244" i="2"/>
  <c r="BP243" i="2"/>
  <c r="BO243" i="2"/>
  <c r="BM243" i="2"/>
  <c r="Z243" i="2"/>
  <c r="Y243" i="2"/>
  <c r="BN243" i="2" s="1"/>
  <c r="P243" i="2"/>
  <c r="BO242" i="2"/>
  <c r="BM242" i="2"/>
  <c r="Z242" i="2"/>
  <c r="Z244" i="2" s="1"/>
  <c r="Y242" i="2"/>
  <c r="BN242" i="2" s="1"/>
  <c r="P242" i="2"/>
  <c r="X238" i="2"/>
  <c r="X237" i="2"/>
  <c r="BO236" i="2"/>
  <c r="BM236" i="2"/>
  <c r="Z236" i="2"/>
  <c r="Z237" i="2" s="1"/>
  <c r="Y236" i="2"/>
  <c r="BN236" i="2" s="1"/>
  <c r="P236" i="2"/>
  <c r="X232" i="2"/>
  <c r="X231" i="2"/>
  <c r="BO230" i="2"/>
  <c r="BM230" i="2"/>
  <c r="Z230" i="2"/>
  <c r="Y230" i="2"/>
  <c r="BN230" i="2" s="1"/>
  <c r="P230" i="2"/>
  <c r="BO229" i="2"/>
  <c r="BM229" i="2"/>
  <c r="Z229" i="2"/>
  <c r="Z231" i="2" s="1"/>
  <c r="Y229" i="2"/>
  <c r="Y232" i="2" s="1"/>
  <c r="P229" i="2"/>
  <c r="X226" i="2"/>
  <c r="Y225" i="2"/>
  <c r="X225" i="2"/>
  <c r="BO224" i="2"/>
  <c r="BM224" i="2"/>
  <c r="Z224" i="2"/>
  <c r="Z225" i="2" s="1"/>
  <c r="Y224" i="2"/>
  <c r="Y226" i="2" s="1"/>
  <c r="P224" i="2"/>
  <c r="X221" i="2"/>
  <c r="Y220" i="2"/>
  <c r="X220" i="2"/>
  <c r="BO219" i="2"/>
  <c r="BM219" i="2"/>
  <c r="Z219" i="2"/>
  <c r="Z220" i="2" s="1"/>
  <c r="Y219" i="2"/>
  <c r="Y221" i="2" s="1"/>
  <c r="P219" i="2"/>
  <c r="X216" i="2"/>
  <c r="Y215" i="2"/>
  <c r="X215" i="2"/>
  <c r="BO214" i="2"/>
  <c r="BM214" i="2"/>
  <c r="Z214" i="2"/>
  <c r="Y214" i="2"/>
  <c r="BP214" i="2" s="1"/>
  <c r="P214" i="2"/>
  <c r="BP213" i="2"/>
  <c r="BO213" i="2"/>
  <c r="BN213" i="2"/>
  <c r="BM213" i="2"/>
  <c r="Z213" i="2"/>
  <c r="Y213" i="2"/>
  <c r="P213" i="2"/>
  <c r="BO212" i="2"/>
  <c r="BN212" i="2"/>
  <c r="BM212" i="2"/>
  <c r="Z212" i="2"/>
  <c r="Z215" i="2" s="1"/>
  <c r="Y212" i="2"/>
  <c r="Y216" i="2" s="1"/>
  <c r="P212" i="2"/>
  <c r="BP211" i="2"/>
  <c r="BO211" i="2"/>
  <c r="BM211" i="2"/>
  <c r="Z211" i="2"/>
  <c r="Y211" i="2"/>
  <c r="BN211" i="2" s="1"/>
  <c r="P211" i="2"/>
  <c r="X208" i="2"/>
  <c r="Z207" i="2"/>
  <c r="X207" i="2"/>
  <c r="BP206" i="2"/>
  <c r="BO206" i="2"/>
  <c r="BM206" i="2"/>
  <c r="Z206" i="2"/>
  <c r="Y206" i="2"/>
  <c r="BN206" i="2" s="1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Y207" i="2" s="1"/>
  <c r="P202" i="2"/>
  <c r="BP201" i="2"/>
  <c r="BO201" i="2"/>
  <c r="BN201" i="2"/>
  <c r="BM201" i="2"/>
  <c r="Z201" i="2"/>
  <c r="Y201" i="2"/>
  <c r="P201" i="2"/>
  <c r="X198" i="2"/>
  <c r="Z197" i="2"/>
  <c r="Y197" i="2"/>
  <c r="X197" i="2"/>
  <c r="BP196" i="2"/>
  <c r="BO196" i="2"/>
  <c r="BN196" i="2"/>
  <c r="BM196" i="2"/>
  <c r="Z196" i="2"/>
  <c r="Y196" i="2"/>
  <c r="P196" i="2"/>
  <c r="BO195" i="2"/>
  <c r="BN195" i="2"/>
  <c r="BM195" i="2"/>
  <c r="Z195" i="2"/>
  <c r="Y195" i="2"/>
  <c r="BP195" i="2" s="1"/>
  <c r="P195" i="2"/>
  <c r="BP194" i="2"/>
  <c r="BO194" i="2"/>
  <c r="BN194" i="2"/>
  <c r="BM194" i="2"/>
  <c r="Z194" i="2"/>
  <c r="Y194" i="2"/>
  <c r="Y198" i="2" s="1"/>
  <c r="P194" i="2"/>
  <c r="X191" i="2"/>
  <c r="X190" i="2"/>
  <c r="BP189" i="2"/>
  <c r="BO189" i="2"/>
  <c r="BN189" i="2"/>
  <c r="BM189" i="2"/>
  <c r="Z189" i="2"/>
  <c r="Y189" i="2"/>
  <c r="P189" i="2"/>
  <c r="BO188" i="2"/>
  <c r="BM188" i="2"/>
  <c r="Z188" i="2"/>
  <c r="Y188" i="2"/>
  <c r="BN188" i="2" s="1"/>
  <c r="P188" i="2"/>
  <c r="BO187" i="2"/>
  <c r="BM187" i="2"/>
  <c r="Z187" i="2"/>
  <c r="Z190" i="2" s="1"/>
  <c r="Y187" i="2"/>
  <c r="Y190" i="2" s="1"/>
  <c r="P187" i="2"/>
  <c r="X183" i="2"/>
  <c r="Y182" i="2"/>
  <c r="X182" i="2"/>
  <c r="BO181" i="2"/>
  <c r="BM181" i="2"/>
  <c r="Z181" i="2"/>
  <c r="Z182" i="2" s="1"/>
  <c r="Y181" i="2"/>
  <c r="Y183" i="2" s="1"/>
  <c r="P181" i="2"/>
  <c r="BP180" i="2"/>
  <c r="BO180" i="2"/>
  <c r="BN180" i="2"/>
  <c r="BM180" i="2"/>
  <c r="Z180" i="2"/>
  <c r="Y180" i="2"/>
  <c r="X178" i="2"/>
  <c r="X177" i="2"/>
  <c r="BP176" i="2"/>
  <c r="BO176" i="2"/>
  <c r="BN176" i="2"/>
  <c r="BM176" i="2"/>
  <c r="Z176" i="2"/>
  <c r="Y176" i="2"/>
  <c r="P176" i="2"/>
  <c r="BO175" i="2"/>
  <c r="BM175" i="2"/>
  <c r="Z175" i="2"/>
  <c r="Y175" i="2"/>
  <c r="BP175" i="2" s="1"/>
  <c r="P175" i="2"/>
  <c r="BP174" i="2"/>
  <c r="BO174" i="2"/>
  <c r="BN174" i="2"/>
  <c r="BM174" i="2"/>
  <c r="Z174" i="2"/>
  <c r="Z177" i="2" s="1"/>
  <c r="Y174" i="2"/>
  <c r="Y178" i="2" s="1"/>
  <c r="P174" i="2"/>
  <c r="X170" i="2"/>
  <c r="Z169" i="2"/>
  <c r="Y169" i="2"/>
  <c r="X169" i="2"/>
  <c r="BP168" i="2"/>
  <c r="BO168" i="2"/>
  <c r="BN168" i="2"/>
  <c r="BM168" i="2"/>
  <c r="Z168" i="2"/>
  <c r="Y168" i="2"/>
  <c r="P168" i="2"/>
  <c r="BO167" i="2"/>
  <c r="BN167" i="2"/>
  <c r="BM167" i="2"/>
  <c r="Z167" i="2"/>
  <c r="Y167" i="2"/>
  <c r="Y170" i="2" s="1"/>
  <c r="P167" i="2"/>
  <c r="Y165" i="2"/>
  <c r="X165" i="2"/>
  <c r="X164" i="2"/>
  <c r="BO163" i="2"/>
  <c r="BN163" i="2"/>
  <c r="BM163" i="2"/>
  <c r="Z163" i="2"/>
  <c r="Y163" i="2"/>
  <c r="BP163" i="2" s="1"/>
  <c r="P163" i="2"/>
  <c r="BP162" i="2"/>
  <c r="BO162" i="2"/>
  <c r="BN162" i="2"/>
  <c r="BM162" i="2"/>
  <c r="Z162" i="2"/>
  <c r="Y162" i="2"/>
  <c r="P162" i="2"/>
  <c r="BO161" i="2"/>
  <c r="BM161" i="2"/>
  <c r="Z161" i="2"/>
  <c r="Z164" i="2" s="1"/>
  <c r="Y161" i="2"/>
  <c r="BN161" i="2" s="1"/>
  <c r="BO160" i="2"/>
  <c r="BM160" i="2"/>
  <c r="Z160" i="2"/>
  <c r="Y160" i="2"/>
  <c r="BP160" i="2" s="1"/>
  <c r="Y157" i="2"/>
  <c r="X157" i="2"/>
  <c r="Z156" i="2"/>
  <c r="Y156" i="2"/>
  <c r="X156" i="2"/>
  <c r="BP155" i="2"/>
  <c r="BO155" i="2"/>
  <c r="BN155" i="2"/>
  <c r="BM155" i="2"/>
  <c r="Z155" i="2"/>
  <c r="Y155" i="2"/>
  <c r="Y151" i="2"/>
  <c r="X151" i="2"/>
  <c r="Z150" i="2"/>
  <c r="Y150" i="2"/>
  <c r="X150" i="2"/>
  <c r="BP149" i="2"/>
  <c r="BO149" i="2"/>
  <c r="BM149" i="2"/>
  <c r="Z149" i="2"/>
  <c r="Y149" i="2"/>
  <c r="BN149" i="2" s="1"/>
  <c r="P149" i="2"/>
  <c r="Y146" i="2"/>
  <c r="X146" i="2"/>
  <c r="Z145" i="2"/>
  <c r="X145" i="2"/>
  <c r="BP144" i="2"/>
  <c r="BO144" i="2"/>
  <c r="BM144" i="2"/>
  <c r="Z144" i="2"/>
  <c r="Y144" i="2"/>
  <c r="BN144" i="2" s="1"/>
  <c r="P144" i="2"/>
  <c r="BP143" i="2"/>
  <c r="BO143" i="2"/>
  <c r="BN143" i="2"/>
  <c r="BM143" i="2"/>
  <c r="Z143" i="2"/>
  <c r="Y143" i="2"/>
  <c r="Y145" i="2" s="1"/>
  <c r="P143" i="2"/>
  <c r="X140" i="2"/>
  <c r="X139" i="2"/>
  <c r="BP138" i="2"/>
  <c r="BO138" i="2"/>
  <c r="BN138" i="2"/>
  <c r="BM138" i="2"/>
  <c r="Z138" i="2"/>
  <c r="Z139" i="2" s="1"/>
  <c r="Y138" i="2"/>
  <c r="Y140" i="2" s="1"/>
  <c r="Y135" i="2"/>
  <c r="X135" i="2"/>
  <c r="X134" i="2"/>
  <c r="BO133" i="2"/>
  <c r="BN133" i="2"/>
  <c r="BM133" i="2"/>
  <c r="Z133" i="2"/>
  <c r="Z134" i="2" s="1"/>
  <c r="Y133" i="2"/>
  <c r="Y134" i="2" s="1"/>
  <c r="Y130" i="2"/>
  <c r="X130" i="2"/>
  <c r="X129" i="2"/>
  <c r="BO128" i="2"/>
  <c r="BN128" i="2"/>
  <c r="BM128" i="2"/>
  <c r="Z128" i="2"/>
  <c r="Y128" i="2"/>
  <c r="BP128" i="2" s="1"/>
  <c r="P128" i="2"/>
  <c r="BP127" i="2"/>
  <c r="BO127" i="2"/>
  <c r="BM127" i="2"/>
  <c r="Z127" i="2"/>
  <c r="Z129" i="2" s="1"/>
  <c r="Y127" i="2"/>
  <c r="BN127" i="2" s="1"/>
  <c r="P127" i="2"/>
  <c r="X124" i="2"/>
  <c r="Z123" i="2"/>
  <c r="X123" i="2"/>
  <c r="BP122" i="2"/>
  <c r="BO122" i="2"/>
  <c r="BM122" i="2"/>
  <c r="Z122" i="2"/>
  <c r="Y122" i="2"/>
  <c r="BN122" i="2" s="1"/>
  <c r="P122" i="2"/>
  <c r="BP121" i="2"/>
  <c r="BO121" i="2"/>
  <c r="BN121" i="2"/>
  <c r="BM121" i="2"/>
  <c r="Z121" i="2"/>
  <c r="Y121" i="2"/>
  <c r="P121" i="2"/>
  <c r="BO120" i="2"/>
  <c r="BM120" i="2"/>
  <c r="Z120" i="2"/>
  <c r="Y120" i="2"/>
  <c r="Y123" i="2" s="1"/>
  <c r="P120" i="2"/>
  <c r="Y117" i="2"/>
  <c r="X117" i="2"/>
  <c r="X116" i="2"/>
  <c r="BO115" i="2"/>
  <c r="BM115" i="2"/>
  <c r="Z115" i="2"/>
  <c r="Y115" i="2"/>
  <c r="Y116" i="2" s="1"/>
  <c r="P115" i="2"/>
  <c r="BP114" i="2"/>
  <c r="BO114" i="2"/>
  <c r="BN114" i="2"/>
  <c r="BM114" i="2"/>
  <c r="Z114" i="2"/>
  <c r="Z116" i="2" s="1"/>
  <c r="Y114" i="2"/>
  <c r="P114" i="2"/>
  <c r="X111" i="2"/>
  <c r="X110" i="2"/>
  <c r="BP109" i="2"/>
  <c r="BO109" i="2"/>
  <c r="BN109" i="2"/>
  <c r="BM109" i="2"/>
  <c r="Z109" i="2"/>
  <c r="Y109" i="2"/>
  <c r="P109" i="2"/>
  <c r="BO108" i="2"/>
  <c r="BM108" i="2"/>
  <c r="Z108" i="2"/>
  <c r="Y108" i="2"/>
  <c r="BP108" i="2" s="1"/>
  <c r="P108" i="2"/>
  <c r="BP107" i="2"/>
  <c r="BO107" i="2"/>
  <c r="BN107" i="2"/>
  <c r="BM107" i="2"/>
  <c r="Z107" i="2"/>
  <c r="Y107" i="2"/>
  <c r="P107" i="2"/>
  <c r="BO106" i="2"/>
  <c r="BN106" i="2"/>
  <c r="BM106" i="2"/>
  <c r="Z106" i="2"/>
  <c r="Y106" i="2"/>
  <c r="BP106" i="2" s="1"/>
  <c r="P106" i="2"/>
  <c r="BP105" i="2"/>
  <c r="BO105" i="2"/>
  <c r="BN105" i="2"/>
  <c r="BM105" i="2"/>
  <c r="Z105" i="2"/>
  <c r="Y105" i="2"/>
  <c r="P105" i="2"/>
  <c r="BO104" i="2"/>
  <c r="BM104" i="2"/>
  <c r="Z104" i="2"/>
  <c r="Y104" i="2"/>
  <c r="BN104" i="2" s="1"/>
  <c r="P104" i="2"/>
  <c r="BO103" i="2"/>
  <c r="BM103" i="2"/>
  <c r="Z103" i="2"/>
  <c r="Z110" i="2" s="1"/>
  <c r="Y103" i="2"/>
  <c r="BP103" i="2" s="1"/>
  <c r="P103" i="2"/>
  <c r="X100" i="2"/>
  <c r="Y99" i="2"/>
  <c r="X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BO96" i="2"/>
  <c r="BN96" i="2"/>
  <c r="BM96" i="2"/>
  <c r="Z96" i="2"/>
  <c r="Z99" i="2" s="1"/>
  <c r="Y96" i="2"/>
  <c r="Y100" i="2" s="1"/>
  <c r="P96" i="2"/>
  <c r="Y93" i="2"/>
  <c r="X93" i="2"/>
  <c r="X92" i="2"/>
  <c r="BO91" i="2"/>
  <c r="BN91" i="2"/>
  <c r="BM91" i="2"/>
  <c r="Z91" i="2"/>
  <c r="Y91" i="2"/>
  <c r="Y92" i="2" s="1"/>
  <c r="BP90" i="2"/>
  <c r="BO90" i="2"/>
  <c r="BN90" i="2"/>
  <c r="BM90" i="2"/>
  <c r="Z90" i="2"/>
  <c r="Z92" i="2" s="1"/>
  <c r="Y90" i="2"/>
  <c r="X87" i="2"/>
  <c r="Y86" i="2"/>
  <c r="X86" i="2"/>
  <c r="BP85" i="2"/>
  <c r="BO85" i="2"/>
  <c r="BN85" i="2"/>
  <c r="BM85" i="2"/>
  <c r="Z85" i="2"/>
  <c r="Y85" i="2"/>
  <c r="P85" i="2"/>
  <c r="BO84" i="2"/>
  <c r="BN84" i="2"/>
  <c r="BM84" i="2"/>
  <c r="Z84" i="2"/>
  <c r="Y84" i="2"/>
  <c r="BP84" i="2" s="1"/>
  <c r="P84" i="2"/>
  <c r="BP83" i="2"/>
  <c r="BO83" i="2"/>
  <c r="BM83" i="2"/>
  <c r="Z83" i="2"/>
  <c r="Y83" i="2"/>
  <c r="BN83" i="2" s="1"/>
  <c r="P83" i="2"/>
  <c r="BO82" i="2"/>
  <c r="BN82" i="2"/>
  <c r="BM82" i="2"/>
  <c r="Z82" i="2"/>
  <c r="Y82" i="2"/>
  <c r="BP82" i="2" s="1"/>
  <c r="P82" i="2"/>
  <c r="BO81" i="2"/>
  <c r="BM81" i="2"/>
  <c r="Z81" i="2"/>
  <c r="Y81" i="2"/>
  <c r="BP81" i="2" s="1"/>
  <c r="P81" i="2"/>
  <c r="BP80" i="2"/>
  <c r="BO80" i="2"/>
  <c r="BN80" i="2"/>
  <c r="BM80" i="2"/>
  <c r="Z80" i="2"/>
  <c r="Z86" i="2" s="1"/>
  <c r="Y80" i="2"/>
  <c r="P80" i="2"/>
  <c r="X77" i="2"/>
  <c r="X76" i="2"/>
  <c r="BP75" i="2"/>
  <c r="BO75" i="2"/>
  <c r="BN75" i="2"/>
  <c r="BM75" i="2"/>
  <c r="Z75" i="2"/>
  <c r="Y75" i="2"/>
  <c r="P75" i="2"/>
  <c r="BO74" i="2"/>
  <c r="BM74" i="2"/>
  <c r="Z74" i="2"/>
  <c r="Z76" i="2" s="1"/>
  <c r="Y74" i="2"/>
  <c r="Y77" i="2" s="1"/>
  <c r="P74" i="2"/>
  <c r="X71" i="2"/>
  <c r="Z70" i="2"/>
  <c r="X70" i="2"/>
  <c r="BO69" i="2"/>
  <c r="BM69" i="2"/>
  <c r="Z69" i="2"/>
  <c r="Y69" i="2"/>
  <c r="Y71" i="2" s="1"/>
  <c r="P69" i="2"/>
  <c r="X66" i="2"/>
  <c r="Z65" i="2"/>
  <c r="X65" i="2"/>
  <c r="BO64" i="2"/>
  <c r="BM64" i="2"/>
  <c r="Z64" i="2"/>
  <c r="Y64" i="2"/>
  <c r="Y66" i="2" s="1"/>
  <c r="P64" i="2"/>
  <c r="BP63" i="2"/>
  <c r="BO63" i="2"/>
  <c r="BN63" i="2"/>
  <c r="BM63" i="2"/>
  <c r="Z63" i="2"/>
  <c r="Y63" i="2"/>
  <c r="Y65" i="2" s="1"/>
  <c r="P63" i="2"/>
  <c r="X60" i="2"/>
  <c r="X59" i="2"/>
  <c r="BP58" i="2"/>
  <c r="BO58" i="2"/>
  <c r="BN58" i="2"/>
  <c r="BM58" i="2"/>
  <c r="Z58" i="2"/>
  <c r="Y58" i="2"/>
  <c r="P58" i="2"/>
  <c r="BO57" i="2"/>
  <c r="BN57" i="2"/>
  <c r="BM57" i="2"/>
  <c r="Z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Z55" i="2"/>
  <c r="Y55" i="2"/>
  <c r="BN55" i="2" s="1"/>
  <c r="P55" i="2"/>
  <c r="BO54" i="2"/>
  <c r="BM54" i="2"/>
  <c r="Z54" i="2"/>
  <c r="Y54" i="2"/>
  <c r="BP54" i="2" s="1"/>
  <c r="P54" i="2"/>
  <c r="BP53" i="2"/>
  <c r="BO53" i="2"/>
  <c r="BN53" i="2"/>
  <c r="BM53" i="2"/>
  <c r="Z53" i="2"/>
  <c r="Y53" i="2"/>
  <c r="P53" i="2"/>
  <c r="BO52" i="2"/>
  <c r="BN52" i="2"/>
  <c r="BM52" i="2"/>
  <c r="Z52" i="2"/>
  <c r="Y52" i="2"/>
  <c r="BP52" i="2" s="1"/>
  <c r="P52" i="2"/>
  <c r="BP51" i="2"/>
  <c r="BO51" i="2"/>
  <c r="BM51" i="2"/>
  <c r="Z51" i="2"/>
  <c r="Y51" i="2"/>
  <c r="BN51" i="2" s="1"/>
  <c r="P51" i="2"/>
  <c r="BO50" i="2"/>
  <c r="BN50" i="2"/>
  <c r="BM50" i="2"/>
  <c r="Z50" i="2"/>
  <c r="Y50" i="2"/>
  <c r="BP50" i="2" s="1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M47" i="2"/>
  <c r="Z47" i="2"/>
  <c r="Z59" i="2" s="1"/>
  <c r="Y47" i="2"/>
  <c r="Y59" i="2" s="1"/>
  <c r="P47" i="2"/>
  <c r="X44" i="2"/>
  <c r="Z43" i="2"/>
  <c r="X43" i="2"/>
  <c r="BO42" i="2"/>
  <c r="BM42" i="2"/>
  <c r="Z42" i="2"/>
  <c r="Y42" i="2"/>
  <c r="Y44" i="2" s="1"/>
  <c r="P42" i="2"/>
  <c r="X39" i="2"/>
  <c r="Z38" i="2"/>
  <c r="X38" i="2"/>
  <c r="BO37" i="2"/>
  <c r="BM37" i="2"/>
  <c r="Z37" i="2"/>
  <c r="Y37" i="2"/>
  <c r="Y39" i="2" s="1"/>
  <c r="P37" i="2"/>
  <c r="BP36" i="2"/>
  <c r="BO36" i="2"/>
  <c r="BN36" i="2"/>
  <c r="BM36" i="2"/>
  <c r="Z36" i="2"/>
  <c r="Y36" i="2"/>
  <c r="Y38" i="2" s="1"/>
  <c r="P36" i="2"/>
  <c r="X33" i="2"/>
  <c r="Z32" i="2"/>
  <c r="Y32" i="2"/>
  <c r="X32" i="2"/>
  <c r="BP31" i="2"/>
  <c r="BO31" i="2"/>
  <c r="BN31" i="2"/>
  <c r="BM31" i="2"/>
  <c r="Z31" i="2"/>
  <c r="Y31" i="2"/>
  <c r="P31" i="2"/>
  <c r="BO30" i="2"/>
  <c r="BN30" i="2"/>
  <c r="BM30" i="2"/>
  <c r="Z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Z28" i="2"/>
  <c r="Y28" i="2"/>
  <c r="BN28" i="2" s="1"/>
  <c r="P28" i="2"/>
  <c r="X24" i="2"/>
  <c r="X308" i="2" s="1"/>
  <c r="X23" i="2"/>
  <c r="X312" i="2" s="1"/>
  <c r="BO22" i="2"/>
  <c r="X310" i="2" s="1"/>
  <c r="BM22" i="2"/>
  <c r="X309" i="2" s="1"/>
  <c r="Z22" i="2"/>
  <c r="Z23" i="2" s="1"/>
  <c r="Y22" i="2"/>
  <c r="BN22" i="2" s="1"/>
  <c r="P22" i="2"/>
  <c r="H10" i="2"/>
  <c r="A9" i="2"/>
  <c r="H9" i="2" s="1"/>
  <c r="D7" i="2"/>
  <c r="Q6" i="2"/>
  <c r="P2" i="2"/>
  <c r="X311" i="2" l="1"/>
  <c r="Z313" i="2"/>
  <c r="BP161" i="2"/>
  <c r="Y191" i="2"/>
  <c r="Y124" i="2"/>
  <c r="Y177" i="2"/>
  <c r="Y208" i="2"/>
  <c r="J9" i="2"/>
  <c r="Y23" i="2"/>
  <c r="Y33" i="2"/>
  <c r="BN37" i="2"/>
  <c r="Y309" i="2" s="1"/>
  <c r="BN42" i="2"/>
  <c r="BN47" i="2"/>
  <c r="Y60" i="2"/>
  <c r="BN64" i="2"/>
  <c r="BN69" i="2"/>
  <c r="BN74" i="2"/>
  <c r="BN108" i="2"/>
  <c r="BP133" i="2"/>
  <c r="BP167" i="2"/>
  <c r="BN175" i="2"/>
  <c r="BN202" i="2"/>
  <c r="Y231" i="2"/>
  <c r="Y237" i="2"/>
  <c r="BN270" i="2"/>
  <c r="Y277" i="2"/>
  <c r="Y283" i="2"/>
  <c r="BP55" i="2"/>
  <c r="BP230" i="2"/>
  <c r="Y110" i="2"/>
  <c r="BP91" i="2"/>
  <c r="BP96" i="2"/>
  <c r="BN98" i="2"/>
  <c r="BN103" i="2"/>
  <c r="Y139" i="2"/>
  <c r="BN181" i="2"/>
  <c r="BN187" i="2"/>
  <c r="BP212" i="2"/>
  <c r="BN214" i="2"/>
  <c r="BN219" i="2"/>
  <c r="BN224" i="2"/>
  <c r="BN229" i="2"/>
  <c r="BN264" i="2"/>
  <c r="BN266" i="2"/>
  <c r="Y245" i="2"/>
  <c r="Y76" i="2"/>
  <c r="A10" i="2"/>
  <c r="BN54" i="2"/>
  <c r="Y87" i="2"/>
  <c r="F10" i="2"/>
  <c r="BP37" i="2"/>
  <c r="BP42" i="2"/>
  <c r="BP47" i="2"/>
  <c r="BN49" i="2"/>
  <c r="BP64" i="2"/>
  <c r="BP69" i="2"/>
  <c r="BP74" i="2"/>
  <c r="BN81" i="2"/>
  <c r="Y111" i="2"/>
  <c r="BN115" i="2"/>
  <c r="BN120" i="2"/>
  <c r="BN160" i="2"/>
  <c r="Y164" i="2"/>
  <c r="BP202" i="2"/>
  <c r="BN204" i="2"/>
  <c r="BN254" i="2"/>
  <c r="BN258" i="2"/>
  <c r="BP270" i="2"/>
  <c r="BP181" i="2"/>
  <c r="BP187" i="2"/>
  <c r="BP219" i="2"/>
  <c r="BP224" i="2"/>
  <c r="BP229" i="2"/>
  <c r="Y238" i="2"/>
  <c r="BP264" i="2"/>
  <c r="F9" i="2"/>
  <c r="BP22" i="2"/>
  <c r="BP28" i="2"/>
  <c r="BP104" i="2"/>
  <c r="BP188" i="2"/>
  <c r="BP236" i="2"/>
  <c r="BP242" i="2"/>
  <c r="Y24" i="2"/>
  <c r="Y129" i="2"/>
  <c r="Y43" i="2"/>
  <c r="Y70" i="2"/>
  <c r="BP115" i="2"/>
  <c r="BP120" i="2"/>
  <c r="BP254" i="2"/>
  <c r="BP258" i="2"/>
  <c r="Y271" i="2"/>
  <c r="BN285" i="2"/>
  <c r="Y244" i="2"/>
  <c r="Y310" i="2" l="1"/>
  <c r="Y311" i="2" s="1"/>
  <c r="Y308" i="2"/>
  <c r="Y312" i="2"/>
  <c r="A321" i="2" l="1"/>
  <c r="C321" i="2"/>
  <c r="B321" i="2"/>
</calcChain>
</file>

<file path=xl/sharedStrings.xml><?xml version="1.0" encoding="utf-8"?>
<sst xmlns="http://schemas.openxmlformats.org/spreadsheetml/2006/main" count="2097" uniqueCount="513">
  <si>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</si>
  <si>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</si>
  <si>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</si>
  <si>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</si>
  <si>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</si>
  <si>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</si>
  <si>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</si>
  <si>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</si>
  <si>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</si>
  <si>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</si>
  <si>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</si>
  <si>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</si>
  <si>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</si>
  <si>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</si>
  <si>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</si>
  <si>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</si>
  <si>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</si>
  <si>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</si>
  <si>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</si>
  <si>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</si>
  <si>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</si>
  <si>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</si>
  <si>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</si>
  <si>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</si>
  <si>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</si>
  <si>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</si>
  <si>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</si>
  <si>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</si>
  <si>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</si>
  <si>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</si>
  <si>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</si>
  <si>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</si>
  <si>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</si>
  <si>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</si>
  <si>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</si>
  <si>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</si>
  <si>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</si>
  <si>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</si>
  <si>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</si>
  <si>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</si>
  <si>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</si>
  <si>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</si>
  <si>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</si>
  <si>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</si>
  <si>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</si>
  <si>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</si>
  <si>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</si>
  <si>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</si>
  <si>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</si>
  <si>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</si>
  <si>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</si>
  <si>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</si>
  <si>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</si>
  <si>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</si>
  <si>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</si>
  <si>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</si>
  <si>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</si>
  <si>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</si>
  <si>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</si>
  <si>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</si>
  <si>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</si>
  <si>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</si>
  <si>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</si>
  <si>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</si>
  <si>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</si>
  <si>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</si>
  <si>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</si>
  <si>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</si>
  <si>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</si>
  <si>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</si>
  <si>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</si>
  <si>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09.12.2024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</si>
  <si>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</si>
  <si>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</si>
  <si>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</si>
  <si>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</si>
  <si>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</si>
  <si>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</si>
  <si>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</si>
  <si>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</si>
  <si>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</si>
  <si>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</si>
  <si>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</si>
  <si>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</si>
  <si>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</si>
  <si>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</si>
  <si>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</si>
  <si>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</si>
  <si>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</si>
  <si>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</si>
  <si>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</si>
  <si>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</si>
  <si>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</si>
  <si>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</si>
  <si>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</si>
  <si>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</si>
  <si>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</si>
  <si>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</si>
  <si>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</si>
  <si>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</si>
  <si>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</si>
  <si>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</si>
  <si>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</si>
  <si>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</si>
  <si>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</si>
  <si>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</si>
  <si>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</si>
  <si>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</si>
  <si>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</si>
  <si>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</si>
  <si>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</si>
  <si>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</si>
  <si>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</si>
  <si>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</si>
  <si>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</si>
  <si>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</si>
  <si>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</si>
  <si>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</si>
  <si>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</si>
  <si>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</si>
  <si>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</si>
  <si>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</si>
  <si>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</si>
  <si>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</si>
  <si>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</si>
  <si>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</si>
  <si>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</si>
  <si>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</si>
  <si>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</si>
  <si>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</si>
  <si>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</si>
  <si>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</si>
  <si>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</si>
  <si>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</si>
  <si>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</si>
  <si>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</si>
  <si>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</si>
  <si>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</si>
  <si>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</si>
  <si>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</si>
  <si>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</si>
  <si>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</si>
  <si>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</si>
  <si>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</si>
  <si>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</si>
  <si>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</si>
  <si>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</si>
  <si>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</si>
  <si>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</si>
  <si>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</si>
  <si>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</si>
  <si>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</si>
  <si>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</si>
  <si>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</si>
  <si>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</si>
  <si>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</si>
  <si>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</si>
  <si>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</si>
  <si>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</si>
  <si>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</si>
  <si>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</si>
  <si>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</si>
  <si>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</si>
  <si>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</si>
  <si>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</si>
  <si>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</si>
  <si>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</si>
  <si>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</si>
  <si>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</si>
  <si>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</si>
  <si>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</si>
  <si>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</si>
  <si>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</si>
  <si>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</si>
  <si>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</si>
  <si>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</si>
  <si>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</si>
  <si>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</si>
  <si>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</si>
  <si>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</si>
  <si>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</si>
  <si>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</si>
  <si>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</si>
  <si>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</si>
  <si>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</si>
  <si>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</si>
  <si>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</si>
  <si>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</si>
  <si>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Новинка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</si>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</sst>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2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21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34" t="s">
        <v>26</v>
      </c>
      <c r="E1" s="534"/>
      <c r="F1" s="534"/>
      <c r="G1" s="14" t="s">
        <v>70</v>
      </c>
      <c r="H1" s="534" t="s">
        <v>47</v>
      </c>
      <c r="I1" s="534"/>
      <c r="J1" s="534"/>
      <c r="K1" s="534"/>
      <c r="L1" s="534"/>
      <c r="M1" s="534"/>
      <c r="N1" s="534"/>
      <c r="O1" s="534"/>
      <c r="P1" s="534"/>
      <c r="Q1" s="534"/>
      <c r="R1" s="535" t="s">
        <v>71</v>
      </c>
      <c r="S1" s="536"/>
      <c r="T1" s="53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7"/>
      <c r="R2" s="537"/>
      <c r="S2" s="537"/>
      <c r="T2" s="537"/>
      <c r="U2" s="537"/>
      <c r="V2" s="537"/>
      <c r="W2" s="53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7"/>
      <c r="Q3" s="537"/>
      <c r="R3" s="537"/>
      <c r="S3" s="537"/>
      <c r="T3" s="537"/>
      <c r="U3" s="537"/>
      <c r="V3" s="537"/>
      <c r="W3" s="53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6" t="s">
        <v>8</v>
      </c>
      <c r="B5" s="516"/>
      <c r="C5" s="516"/>
      <c r="D5" s="538"/>
      <c r="E5" s="538"/>
      <c r="F5" s="539" t="s">
        <v>14</v>
      </c>
      <c r="G5" s="539"/>
      <c r="H5" s="538"/>
      <c r="I5" s="538"/>
      <c r="J5" s="538"/>
      <c r="K5" s="538"/>
      <c r="L5" s="538"/>
      <c r="M5" s="538"/>
      <c r="N5" s="75"/>
      <c r="P5" s="27" t="s">
        <v>4</v>
      </c>
      <c r="Q5" s="540">
        <v>45639</v>
      </c>
      <c r="R5" s="545"/>
      <c r="T5" s="541" t="s">
        <v>3</v>
      </c>
      <c r="U5" s="542"/>
      <c r="V5" s="543" t="s">
        <v>499</v>
      </c>
      <c r="W5" s="544"/>
      <c r="AB5" s="59"/>
      <c r="AC5" s="59"/>
      <c r="AD5" s="59"/>
      <c r="AE5" s="59"/>
    </row>
    <row r="6" spans="1:32" s="17" customFormat="1" ht="24" customHeight="1" x14ac:dyDescent="0.2">
      <c r="A6" s="516" t="s">
        <v>1</v>
      </c>
      <c r="B6" s="516"/>
      <c r="C6" s="516"/>
      <c r="D6" s="517" t="s">
        <v>78</v>
      </c>
      <c r="E6" s="517"/>
      <c r="F6" s="517"/>
      <c r="G6" s="517"/>
      <c r="H6" s="517"/>
      <c r="I6" s="517"/>
      <c r="J6" s="517"/>
      <c r="K6" s="517"/>
      <c r="L6" s="517"/>
      <c r="M6" s="517"/>
      <c r="N6" s="76"/>
      <c r="P6" s="27" t="s">
        <v>27</v>
      </c>
      <c r="Q6" s="518" t="str">
        <f>IF(Q5=0," ",CHOOSE(WEEKDAY(Q5,2),"Понедельник","Вторник","Среда","Четверг","Пятница","Суббота","Воскресенье"))</f>
        <v>Пятница</v>
      </c>
      <c r="R6" s="518"/>
      <c r="T6" s="519" t="s">
        <v>5</v>
      </c>
      <c r="U6" s="520"/>
      <c r="V6" s="521" t="s">
        <v>72</v>
      </c>
      <c r="W6" s="52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8"/>
      <c r="L7" s="528"/>
      <c r="M7" s="529"/>
      <c r="N7" s="77"/>
      <c r="P7" s="29"/>
      <c r="Q7" s="48"/>
      <c r="R7" s="48"/>
      <c r="T7" s="519"/>
      <c r="U7" s="520"/>
      <c r="V7" s="523"/>
      <c r="W7" s="524"/>
      <c r="AB7" s="59"/>
      <c r="AC7" s="59"/>
      <c r="AD7" s="59"/>
      <c r="AE7" s="59"/>
    </row>
    <row r="8" spans="1:32" s="17" customFormat="1" ht="25.5" customHeight="1" x14ac:dyDescent="0.2">
      <c r="A8" s="530" t="s">
        <v>58</v>
      </c>
      <c r="B8" s="530"/>
      <c r="C8" s="530"/>
      <c r="D8" s="531" t="s">
        <v>79</v>
      </c>
      <c r="E8" s="531"/>
      <c r="F8" s="531"/>
      <c r="G8" s="531"/>
      <c r="H8" s="531"/>
      <c r="I8" s="531"/>
      <c r="J8" s="531"/>
      <c r="K8" s="531"/>
      <c r="L8" s="531"/>
      <c r="M8" s="531"/>
      <c r="N8" s="78"/>
      <c r="P8" s="27" t="s">
        <v>11</v>
      </c>
      <c r="Q8" s="514">
        <v>0.375</v>
      </c>
      <c r="R8" s="514"/>
      <c r="T8" s="519"/>
      <c r="U8" s="520"/>
      <c r="V8" s="523"/>
      <c r="W8" s="524"/>
      <c r="AB8" s="59"/>
      <c r="AC8" s="59"/>
      <c r="AD8" s="59"/>
      <c r="AE8" s="59"/>
    </row>
    <row r="9" spans="1:32" s="17" customFormat="1" ht="39.950000000000003" customHeight="1" x14ac:dyDescent="0.2">
      <c r="A9" s="5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6"/>
      <c r="C9" s="506"/>
      <c r="D9" s="507" t="s">
        <v>46</v>
      </c>
      <c r="E9" s="508"/>
      <c r="F9" s="5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6"/>
      <c r="H9" s="532" t="str">
        <f>IF(AND($A$9="Тип доверенности/получателя при получении в адресе перегруза:",$D$9="Разовая доверенность"),"Введите ФИО","")</f>
        <v/>
      </c>
      <c r="I9" s="532"/>
      <c r="J9" s="5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2"/>
      <c r="L9" s="532"/>
      <c r="M9" s="532"/>
      <c r="N9" s="73"/>
      <c r="P9" s="31" t="s">
        <v>15</v>
      </c>
      <c r="Q9" s="533"/>
      <c r="R9" s="533"/>
      <c r="T9" s="519"/>
      <c r="U9" s="520"/>
      <c r="V9" s="525"/>
      <c r="W9" s="52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6"/>
      <c r="C10" s="506"/>
      <c r="D10" s="507"/>
      <c r="E10" s="508"/>
      <c r="F10" s="5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6"/>
      <c r="H10" s="509" t="str">
        <f>IFERROR(VLOOKUP($D$10,Proxy,2,FALSE),"")</f>
        <v/>
      </c>
      <c r="I10" s="509"/>
      <c r="J10" s="509"/>
      <c r="K10" s="509"/>
      <c r="L10" s="509"/>
      <c r="M10" s="509"/>
      <c r="N10" s="74"/>
      <c r="P10" s="31" t="s">
        <v>32</v>
      </c>
      <c r="Q10" s="510"/>
      <c r="R10" s="510"/>
      <c r="U10" s="29" t="s">
        <v>12</v>
      </c>
      <c r="V10" s="511" t="s">
        <v>73</v>
      </c>
      <c r="W10" s="5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13"/>
      <c r="R11" s="513"/>
      <c r="U11" s="29" t="s">
        <v>28</v>
      </c>
      <c r="V11" s="492" t="s">
        <v>55</v>
      </c>
      <c r="W11" s="4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91" t="s">
        <v>74</v>
      </c>
      <c r="B12" s="491"/>
      <c r="C12" s="491"/>
      <c r="D12" s="491"/>
      <c r="E12" s="491"/>
      <c r="F12" s="491"/>
      <c r="G12" s="491"/>
      <c r="H12" s="491"/>
      <c r="I12" s="491"/>
      <c r="J12" s="491"/>
      <c r="K12" s="491"/>
      <c r="L12" s="491"/>
      <c r="M12" s="491"/>
      <c r="N12" s="79"/>
      <c r="P12" s="27" t="s">
        <v>30</v>
      </c>
      <c r="Q12" s="514"/>
      <c r="R12" s="514"/>
      <c r="S12" s="28"/>
      <c r="T12"/>
      <c r="U12" s="29" t="s">
        <v>46</v>
      </c>
      <c r="V12" s="515"/>
      <c r="W12" s="515"/>
      <c r="X12"/>
      <c r="AB12" s="59"/>
      <c r="AC12" s="59"/>
      <c r="AD12" s="59"/>
      <c r="AE12" s="59"/>
    </row>
    <row r="13" spans="1:32" s="17" customFormat="1" ht="23.25" customHeight="1" x14ac:dyDescent="0.2">
      <c r="A13" s="491" t="s">
        <v>75</v>
      </c>
      <c r="B13" s="491"/>
      <c r="C13" s="491"/>
      <c r="D13" s="491"/>
      <c r="E13" s="491"/>
      <c r="F13" s="491"/>
      <c r="G13" s="491"/>
      <c r="H13" s="491"/>
      <c r="I13" s="491"/>
      <c r="J13" s="491"/>
      <c r="K13" s="491"/>
      <c r="L13" s="491"/>
      <c r="M13" s="491"/>
      <c r="N13" s="79"/>
      <c r="O13" s="31"/>
      <c r="P13" s="31" t="s">
        <v>31</v>
      </c>
      <c r="Q13" s="492"/>
      <c r="R13" s="4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91" t="s">
        <v>76</v>
      </c>
      <c r="B14" s="491"/>
      <c r="C14" s="491"/>
      <c r="D14" s="491"/>
      <c r="E14" s="491"/>
      <c r="F14" s="491"/>
      <c r="G14" s="491"/>
      <c r="H14" s="491"/>
      <c r="I14" s="491"/>
      <c r="J14" s="491"/>
      <c r="K14" s="491"/>
      <c r="L14" s="491"/>
      <c r="M14" s="491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93" t="s">
        <v>77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3"/>
      <c r="N15" s="80"/>
      <c r="O15"/>
      <c r="P15" s="494" t="s">
        <v>61</v>
      </c>
      <c r="Q15" s="494"/>
      <c r="R15" s="494"/>
      <c r="S15" s="494"/>
      <c r="T15" s="4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5"/>
      <c r="Q16" s="495"/>
      <c r="R16" s="495"/>
      <c r="S16" s="495"/>
      <c r="T16" s="4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7" t="s">
        <v>59</v>
      </c>
      <c r="B17" s="477" t="s">
        <v>49</v>
      </c>
      <c r="C17" s="498" t="s">
        <v>48</v>
      </c>
      <c r="D17" s="500" t="s">
        <v>50</v>
      </c>
      <c r="E17" s="501"/>
      <c r="F17" s="477" t="s">
        <v>21</v>
      </c>
      <c r="G17" s="477" t="s">
        <v>24</v>
      </c>
      <c r="H17" s="477" t="s">
        <v>22</v>
      </c>
      <c r="I17" s="477" t="s">
        <v>23</v>
      </c>
      <c r="J17" s="477" t="s">
        <v>16</v>
      </c>
      <c r="K17" s="477" t="s">
        <v>66</v>
      </c>
      <c r="L17" s="477" t="s">
        <v>68</v>
      </c>
      <c r="M17" s="477" t="s">
        <v>2</v>
      </c>
      <c r="N17" s="477" t="s">
        <v>67</v>
      </c>
      <c r="O17" s="477" t="s">
        <v>25</v>
      </c>
      <c r="P17" s="500" t="s">
        <v>17</v>
      </c>
      <c r="Q17" s="504"/>
      <c r="R17" s="504"/>
      <c r="S17" s="504"/>
      <c r="T17" s="501"/>
      <c r="U17" s="496" t="s">
        <v>56</v>
      </c>
      <c r="V17" s="497"/>
      <c r="W17" s="477" t="s">
        <v>6</v>
      </c>
      <c r="X17" s="477" t="s">
        <v>41</v>
      </c>
      <c r="Y17" s="479" t="s">
        <v>54</v>
      </c>
      <c r="Z17" s="481" t="s">
        <v>18</v>
      </c>
      <c r="AA17" s="483" t="s">
        <v>60</v>
      </c>
      <c r="AB17" s="483" t="s">
        <v>19</v>
      </c>
      <c r="AC17" s="483" t="s">
        <v>69</v>
      </c>
      <c r="AD17" s="485" t="s">
        <v>57</v>
      </c>
      <c r="AE17" s="486"/>
      <c r="AF17" s="487"/>
      <c r="AG17" s="85"/>
      <c r="BD17" s="84" t="s">
        <v>64</v>
      </c>
    </row>
    <row r="18" spans="1:68" ht="14.25" customHeight="1" x14ac:dyDescent="0.2">
      <c r="A18" s="478"/>
      <c r="B18" s="478"/>
      <c r="C18" s="499"/>
      <c r="D18" s="502"/>
      <c r="E18" s="503"/>
      <c r="F18" s="478"/>
      <c r="G18" s="478"/>
      <c r="H18" s="478"/>
      <c r="I18" s="478"/>
      <c r="J18" s="478"/>
      <c r="K18" s="478"/>
      <c r="L18" s="478"/>
      <c r="M18" s="478"/>
      <c r="N18" s="478"/>
      <c r="O18" s="478"/>
      <c r="P18" s="502"/>
      <c r="Q18" s="505"/>
      <c r="R18" s="505"/>
      <c r="S18" s="505"/>
      <c r="T18" s="503"/>
      <c r="U18" s="86" t="s">
        <v>44</v>
      </c>
      <c r="V18" s="86" t="s">
        <v>43</v>
      </c>
      <c r="W18" s="478"/>
      <c r="X18" s="478"/>
      <c r="Y18" s="480"/>
      <c r="Z18" s="482"/>
      <c r="AA18" s="484"/>
      <c r="AB18" s="484"/>
      <c r="AC18" s="484"/>
      <c r="AD18" s="488"/>
      <c r="AE18" s="489"/>
      <c r="AF18" s="490"/>
      <c r="AG18" s="85"/>
      <c r="BD18" s="84"/>
    </row>
    <row r="19" spans="1:68" ht="27.75" customHeight="1" x14ac:dyDescent="0.2">
      <c r="A19" s="380" t="s">
        <v>80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380"/>
      <c r="Z19" s="380"/>
      <c r="AA19" s="54"/>
      <c r="AB19" s="54"/>
      <c r="AC19" s="54"/>
    </row>
    <row r="20" spans="1:68" ht="16.5" customHeight="1" x14ac:dyDescent="0.25">
      <c r="A20" s="381" t="s">
        <v>80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65"/>
      <c r="AB20" s="65"/>
      <c r="AC20" s="82"/>
    </row>
    <row r="21" spans="1:68" ht="14.25" customHeight="1" x14ac:dyDescent="0.25">
      <c r="A21" s="368" t="s">
        <v>81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39">
        <v>4607111035752</v>
      </c>
      <c r="E22" s="33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47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8"/>
      <c r="P23" s="344" t="s">
        <v>40</v>
      </c>
      <c r="Q23" s="345"/>
      <c r="R23" s="345"/>
      <c r="S23" s="345"/>
      <c r="T23" s="345"/>
      <c r="U23" s="345"/>
      <c r="V23" s="34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8"/>
      <c r="P24" s="344" t="s">
        <v>40</v>
      </c>
      <c r="Q24" s="345"/>
      <c r="R24" s="345"/>
      <c r="S24" s="345"/>
      <c r="T24" s="345"/>
      <c r="U24" s="345"/>
      <c r="V24" s="34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80" t="s">
        <v>45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54"/>
      <c r="AB25" s="54"/>
      <c r="AC25" s="54"/>
    </row>
    <row r="26" spans="1:68" ht="16.5" customHeight="1" x14ac:dyDescent="0.25">
      <c r="A26" s="381" t="s">
        <v>89</v>
      </c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  <c r="AA26" s="65"/>
      <c r="AB26" s="65"/>
      <c r="AC26" s="82"/>
    </row>
    <row r="27" spans="1:68" ht="14.25" customHeight="1" x14ac:dyDescent="0.25">
      <c r="A27" s="368" t="s">
        <v>90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  <c r="V27" s="368"/>
      <c r="W27" s="368"/>
      <c r="X27" s="368"/>
      <c r="Y27" s="368"/>
      <c r="Z27" s="368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4301132095</v>
      </c>
      <c r="D28" s="339">
        <v>4607111036605</v>
      </c>
      <c r="E28" s="33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180</v>
      </c>
      <c r="P28" s="47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1"/>
      <c r="R28" s="341"/>
      <c r="S28" s="341"/>
      <c r="T28" s="34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4301132093</v>
      </c>
      <c r="D29" s="339">
        <v>4607111036520</v>
      </c>
      <c r="E29" s="33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180</v>
      </c>
      <c r="P29" s="4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41"/>
      <c r="R29" s="341"/>
      <c r="S29" s="341"/>
      <c r="T29" s="34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4301132092</v>
      </c>
      <c r="D30" s="339">
        <v>4607111036537</v>
      </c>
      <c r="E30" s="339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100</v>
      </c>
      <c r="M30" s="38" t="s">
        <v>85</v>
      </c>
      <c r="N30" s="38"/>
      <c r="O30" s="37">
        <v>180</v>
      </c>
      <c r="P30" s="47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41"/>
      <c r="R30" s="341"/>
      <c r="S30" s="341"/>
      <c r="T30" s="342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101</v>
      </c>
      <c r="AK30" s="87">
        <v>140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4301132094</v>
      </c>
      <c r="D31" s="339">
        <v>4607111036599</v>
      </c>
      <c r="E31" s="339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87</v>
      </c>
      <c r="M31" s="38" t="s">
        <v>85</v>
      </c>
      <c r="N31" s="38"/>
      <c r="O31" s="37">
        <v>180</v>
      </c>
      <c r="P31" s="47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41"/>
      <c r="R31" s="341"/>
      <c r="S31" s="341"/>
      <c r="T31" s="342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88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47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8"/>
      <c r="P32" s="344" t="s">
        <v>40</v>
      </c>
      <c r="Q32" s="345"/>
      <c r="R32" s="345"/>
      <c r="S32" s="345"/>
      <c r="T32" s="345"/>
      <c r="U32" s="345"/>
      <c r="V32" s="34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47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8"/>
      <c r="P33" s="344" t="s">
        <v>40</v>
      </c>
      <c r="Q33" s="345"/>
      <c r="R33" s="345"/>
      <c r="S33" s="345"/>
      <c r="T33" s="345"/>
      <c r="U33" s="345"/>
      <c r="V33" s="34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81" t="s">
        <v>104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381"/>
      <c r="Z34" s="381"/>
      <c r="AA34" s="65"/>
      <c r="AB34" s="65"/>
      <c r="AC34" s="82"/>
    </row>
    <row r="35" spans="1:68" ht="14.25" customHeight="1" x14ac:dyDescent="0.25">
      <c r="A35" s="368" t="s">
        <v>81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68"/>
      <c r="Z35" s="368"/>
      <c r="AA35" s="66"/>
      <c r="AB35" s="66"/>
      <c r="AC35" s="83"/>
    </row>
    <row r="36" spans="1:68" ht="27" customHeight="1" x14ac:dyDescent="0.25">
      <c r="A36" s="63" t="s">
        <v>105</v>
      </c>
      <c r="B36" s="63" t="s">
        <v>106</v>
      </c>
      <c r="C36" s="36">
        <v>4301070884</v>
      </c>
      <c r="D36" s="339">
        <v>4607111036315</v>
      </c>
      <c r="E36" s="339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7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41"/>
      <c r="R36" s="341"/>
      <c r="S36" s="341"/>
      <c r="T36" s="34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4301070864</v>
      </c>
      <c r="D37" s="339">
        <v>4607111036292</v>
      </c>
      <c r="E37" s="339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111</v>
      </c>
      <c r="M37" s="38" t="s">
        <v>85</v>
      </c>
      <c r="N37" s="38"/>
      <c r="O37" s="37">
        <v>180</v>
      </c>
      <c r="P37" s="47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41"/>
      <c r="R37" s="341"/>
      <c r="S37" s="341"/>
      <c r="T37" s="342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112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4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48"/>
      <c r="P38" s="344" t="s">
        <v>40</v>
      </c>
      <c r="Q38" s="345"/>
      <c r="R38" s="345"/>
      <c r="S38" s="345"/>
      <c r="T38" s="345"/>
      <c r="U38" s="345"/>
      <c r="V38" s="346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47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8"/>
      <c r="P39" s="344" t="s">
        <v>40</v>
      </c>
      <c r="Q39" s="345"/>
      <c r="R39" s="345"/>
      <c r="S39" s="345"/>
      <c r="T39" s="345"/>
      <c r="U39" s="345"/>
      <c r="V39" s="346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81" t="s">
        <v>113</v>
      </c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81"/>
      <c r="P40" s="381"/>
      <c r="Q40" s="381"/>
      <c r="R40" s="381"/>
      <c r="S40" s="381"/>
      <c r="T40" s="381"/>
      <c r="U40" s="381"/>
      <c r="V40" s="381"/>
      <c r="W40" s="381"/>
      <c r="X40" s="381"/>
      <c r="Y40" s="381"/>
      <c r="Z40" s="381"/>
      <c r="AA40" s="65"/>
      <c r="AB40" s="65"/>
      <c r="AC40" s="82"/>
    </row>
    <row r="41" spans="1:68" ht="14.25" customHeight="1" x14ac:dyDescent="0.25">
      <c r="A41" s="368" t="s">
        <v>114</v>
      </c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  <c r="R41" s="368"/>
      <c r="S41" s="368"/>
      <c r="T41" s="368"/>
      <c r="U41" s="368"/>
      <c r="V41" s="368"/>
      <c r="W41" s="368"/>
      <c r="X41" s="368"/>
      <c r="Y41" s="368"/>
      <c r="Z41" s="368"/>
      <c r="AA41" s="66"/>
      <c r="AB41" s="66"/>
      <c r="AC41" s="83"/>
    </row>
    <row r="42" spans="1:68" ht="27" customHeight="1" x14ac:dyDescent="0.25">
      <c r="A42" s="63" t="s">
        <v>115</v>
      </c>
      <c r="B42" s="63" t="s">
        <v>116</v>
      </c>
      <c r="C42" s="36">
        <v>4301190022</v>
      </c>
      <c r="D42" s="339">
        <v>4607111037053</v>
      </c>
      <c r="E42" s="339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118</v>
      </c>
      <c r="L42" s="37" t="s">
        <v>111</v>
      </c>
      <c r="M42" s="38" t="s">
        <v>85</v>
      </c>
      <c r="N42" s="38"/>
      <c r="O42" s="37">
        <v>365</v>
      </c>
      <c r="P42" s="46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1"/>
      <c r="R42" s="341"/>
      <c r="S42" s="341"/>
      <c r="T42" s="342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112</v>
      </c>
      <c r="AK42" s="87">
        <v>10</v>
      </c>
      <c r="BB42" s="104" t="s">
        <v>94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8"/>
      <c r="P43" s="344" t="s">
        <v>40</v>
      </c>
      <c r="Q43" s="345"/>
      <c r="R43" s="345"/>
      <c r="S43" s="345"/>
      <c r="T43" s="345"/>
      <c r="U43" s="345"/>
      <c r="V43" s="346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47"/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8"/>
      <c r="P44" s="344" t="s">
        <v>40</v>
      </c>
      <c r="Q44" s="345"/>
      <c r="R44" s="345"/>
      <c r="S44" s="345"/>
      <c r="T44" s="345"/>
      <c r="U44" s="345"/>
      <c r="V44" s="346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81" t="s">
        <v>119</v>
      </c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381"/>
      <c r="W45" s="381"/>
      <c r="X45" s="381"/>
      <c r="Y45" s="381"/>
      <c r="Z45" s="381"/>
      <c r="AA45" s="65"/>
      <c r="AB45" s="65"/>
      <c r="AC45" s="82"/>
    </row>
    <row r="46" spans="1:68" ht="14.25" customHeight="1" x14ac:dyDescent="0.25">
      <c r="A46" s="368" t="s">
        <v>81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368"/>
      <c r="Z46" s="368"/>
      <c r="AA46" s="66"/>
      <c r="AB46" s="66"/>
      <c r="AC46" s="83"/>
    </row>
    <row r="47" spans="1:68" ht="27" customHeight="1" x14ac:dyDescent="0.25">
      <c r="A47" s="63" t="s">
        <v>120</v>
      </c>
      <c r="B47" s="63" t="s">
        <v>121</v>
      </c>
      <c r="C47" s="36">
        <v>4301070989</v>
      </c>
      <c r="D47" s="339">
        <v>4607111037190</v>
      </c>
      <c r="E47" s="339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86</v>
      </c>
      <c r="L47" s="37" t="s">
        <v>111</v>
      </c>
      <c r="M47" s="38" t="s">
        <v>85</v>
      </c>
      <c r="N47" s="38"/>
      <c r="O47" s="37">
        <v>180</v>
      </c>
      <c r="P47" s="46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1"/>
      <c r="R47" s="341"/>
      <c r="S47" s="341"/>
      <c r="T47" s="342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G47" s="81"/>
      <c r="AJ47" s="87" t="s">
        <v>112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4301071032</v>
      </c>
      <c r="D48" s="339">
        <v>4607111038999</v>
      </c>
      <c r="E48" s="339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6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1"/>
      <c r="R48" s="341"/>
      <c r="S48" s="341"/>
      <c r="T48" s="342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122</v>
      </c>
      <c r="AG48" s="81"/>
      <c r="AJ48" s="87" t="s">
        <v>88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125</v>
      </c>
      <c r="B49" s="63" t="s">
        <v>126</v>
      </c>
      <c r="C49" s="36">
        <v>4301070972</v>
      </c>
      <c r="D49" s="339">
        <v>4607111037183</v>
      </c>
      <c r="E49" s="339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86</v>
      </c>
      <c r="L49" s="37" t="s">
        <v>100</v>
      </c>
      <c r="M49" s="38" t="s">
        <v>85</v>
      </c>
      <c r="N49" s="38"/>
      <c r="O49" s="37">
        <v>180</v>
      </c>
      <c r="P49" s="46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1"/>
      <c r="R49" s="341"/>
      <c r="S49" s="341"/>
      <c r="T49" s="342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101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127</v>
      </c>
      <c r="B50" s="63" t="s">
        <v>128</v>
      </c>
      <c r="C50" s="36">
        <v>4301071044</v>
      </c>
      <c r="D50" s="339">
        <v>4607111039385</v>
      </c>
      <c r="E50" s="339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86</v>
      </c>
      <c r="L50" s="37" t="s">
        <v>87</v>
      </c>
      <c r="M50" s="38" t="s">
        <v>85</v>
      </c>
      <c r="N50" s="38"/>
      <c r="O50" s="37">
        <v>180</v>
      </c>
      <c r="P50" s="4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1"/>
      <c r="R50" s="341"/>
      <c r="S50" s="341"/>
      <c r="T50" s="342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122</v>
      </c>
      <c r="AG50" s="81"/>
      <c r="AJ50" s="87" t="s">
        <v>88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4301070970</v>
      </c>
      <c r="D51" s="339">
        <v>4607111037091</v>
      </c>
      <c r="E51" s="339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86</v>
      </c>
      <c r="L51" s="37" t="s">
        <v>111</v>
      </c>
      <c r="M51" s="38" t="s">
        <v>85</v>
      </c>
      <c r="N51" s="38"/>
      <c r="O51" s="37">
        <v>180</v>
      </c>
      <c r="P51" s="46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1"/>
      <c r="R51" s="341"/>
      <c r="S51" s="341"/>
      <c r="T51" s="342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131</v>
      </c>
      <c r="AG51" s="81"/>
      <c r="AJ51" s="87" t="s">
        <v>112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4301071045</v>
      </c>
      <c r="D52" s="339">
        <v>4607111039392</v>
      </c>
      <c r="E52" s="339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86</v>
      </c>
      <c r="L52" s="37" t="s">
        <v>87</v>
      </c>
      <c r="M52" s="38" t="s">
        <v>85</v>
      </c>
      <c r="N52" s="38"/>
      <c r="O52" s="37">
        <v>180</v>
      </c>
      <c r="P52" s="4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41"/>
      <c r="R52" s="341"/>
      <c r="S52" s="341"/>
      <c r="T52" s="342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88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4301070971</v>
      </c>
      <c r="D53" s="339">
        <v>4607111036902</v>
      </c>
      <c r="E53" s="339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86</v>
      </c>
      <c r="L53" s="37" t="s">
        <v>111</v>
      </c>
      <c r="M53" s="38" t="s">
        <v>85</v>
      </c>
      <c r="N53" s="38"/>
      <c r="O53" s="37">
        <v>180</v>
      </c>
      <c r="P53" s="46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1"/>
      <c r="R53" s="341"/>
      <c r="S53" s="341"/>
      <c r="T53" s="342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131</v>
      </c>
      <c r="AG53" s="81"/>
      <c r="AJ53" s="87" t="s">
        <v>112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136</v>
      </c>
      <c r="B54" s="63" t="s">
        <v>137</v>
      </c>
      <c r="C54" s="36">
        <v>4301071031</v>
      </c>
      <c r="D54" s="339">
        <v>4607111038982</v>
      </c>
      <c r="E54" s="339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86</v>
      </c>
      <c r="L54" s="37" t="s">
        <v>87</v>
      </c>
      <c r="M54" s="38" t="s">
        <v>85</v>
      </c>
      <c r="N54" s="38"/>
      <c r="O54" s="37">
        <v>180</v>
      </c>
      <c r="P54" s="4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1"/>
      <c r="R54" s="341"/>
      <c r="S54" s="341"/>
      <c r="T54" s="342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131</v>
      </c>
      <c r="AG54" s="81"/>
      <c r="AJ54" s="87" t="s">
        <v>88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138</v>
      </c>
      <c r="B55" s="63" t="s">
        <v>139</v>
      </c>
      <c r="C55" s="36">
        <v>4301070969</v>
      </c>
      <c r="D55" s="339">
        <v>4607111036858</v>
      </c>
      <c r="E55" s="339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86</v>
      </c>
      <c r="L55" s="37" t="s">
        <v>111</v>
      </c>
      <c r="M55" s="38" t="s">
        <v>85</v>
      </c>
      <c r="N55" s="38"/>
      <c r="O55" s="37">
        <v>180</v>
      </c>
      <c r="P55" s="46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1"/>
      <c r="R55" s="341"/>
      <c r="S55" s="341"/>
      <c r="T55" s="342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131</v>
      </c>
      <c r="AG55" s="81"/>
      <c r="AJ55" s="87" t="s">
        <v>112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140</v>
      </c>
      <c r="B56" s="63" t="s">
        <v>141</v>
      </c>
      <c r="C56" s="36">
        <v>4301071046</v>
      </c>
      <c r="D56" s="339">
        <v>4607111039354</v>
      </c>
      <c r="E56" s="339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86</v>
      </c>
      <c r="L56" s="37" t="s">
        <v>87</v>
      </c>
      <c r="M56" s="38" t="s">
        <v>85</v>
      </c>
      <c r="N56" s="38"/>
      <c r="O56" s="37">
        <v>180</v>
      </c>
      <c r="P56" s="4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1"/>
      <c r="R56" s="341"/>
      <c r="S56" s="341"/>
      <c r="T56" s="342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131</v>
      </c>
      <c r="AG56" s="81"/>
      <c r="AJ56" s="87" t="s">
        <v>88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4301070968</v>
      </c>
      <c r="D57" s="339">
        <v>4607111036889</v>
      </c>
      <c r="E57" s="339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86</v>
      </c>
      <c r="L57" s="37" t="s">
        <v>100</v>
      </c>
      <c r="M57" s="38" t="s">
        <v>85</v>
      </c>
      <c r="N57" s="38"/>
      <c r="O57" s="37">
        <v>180</v>
      </c>
      <c r="P57" s="4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1"/>
      <c r="R57" s="341"/>
      <c r="S57" s="341"/>
      <c r="T57" s="342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131</v>
      </c>
      <c r="AG57" s="81"/>
      <c r="AJ57" s="87" t="s">
        <v>101</v>
      </c>
      <c r="AK57" s="87">
        <v>84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144</v>
      </c>
      <c r="B58" s="63" t="s">
        <v>145</v>
      </c>
      <c r="C58" s="36">
        <v>4301071047</v>
      </c>
      <c r="D58" s="339">
        <v>4607111039330</v>
      </c>
      <c r="E58" s="339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86</v>
      </c>
      <c r="L58" s="37" t="s">
        <v>87</v>
      </c>
      <c r="M58" s="38" t="s">
        <v>85</v>
      </c>
      <c r="N58" s="38"/>
      <c r="O58" s="37">
        <v>180</v>
      </c>
      <c r="P58" s="45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1"/>
      <c r="R58" s="341"/>
      <c r="S58" s="341"/>
      <c r="T58" s="342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131</v>
      </c>
      <c r="AG58" s="81"/>
      <c r="AJ58" s="87" t="s">
        <v>88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8"/>
      <c r="P59" s="344" t="s">
        <v>40</v>
      </c>
      <c r="Q59" s="345"/>
      <c r="R59" s="345"/>
      <c r="S59" s="345"/>
      <c r="T59" s="345"/>
      <c r="U59" s="345"/>
      <c r="V59" s="346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8"/>
      <c r="P60" s="344" t="s">
        <v>40</v>
      </c>
      <c r="Q60" s="345"/>
      <c r="R60" s="345"/>
      <c r="S60" s="345"/>
      <c r="T60" s="345"/>
      <c r="U60" s="345"/>
      <c r="V60" s="346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81" t="s">
        <v>146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65"/>
      <c r="AB61" s="65"/>
      <c r="AC61" s="82"/>
    </row>
    <row r="62" spans="1:68" ht="14.25" customHeight="1" x14ac:dyDescent="0.25">
      <c r="A62" s="368" t="s">
        <v>81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68"/>
      <c r="Z62" s="368"/>
      <c r="AA62" s="66"/>
      <c r="AB62" s="66"/>
      <c r="AC62" s="83"/>
    </row>
    <row r="63" spans="1:68" ht="27" customHeight="1" x14ac:dyDescent="0.25">
      <c r="A63" s="63" t="s">
        <v>147</v>
      </c>
      <c r="B63" s="63" t="s">
        <v>148</v>
      </c>
      <c r="C63" s="36">
        <v>4301070977</v>
      </c>
      <c r="D63" s="339">
        <v>4607111037411</v>
      </c>
      <c r="E63" s="339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150</v>
      </c>
      <c r="L63" s="37" t="s">
        <v>111</v>
      </c>
      <c r="M63" s="38" t="s">
        <v>85</v>
      </c>
      <c r="N63" s="38"/>
      <c r="O63" s="37">
        <v>180</v>
      </c>
      <c r="P63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1"/>
      <c r="R63" s="341"/>
      <c r="S63" s="341"/>
      <c r="T63" s="342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149</v>
      </c>
      <c r="AG63" s="81"/>
      <c r="AJ63" s="87" t="s">
        <v>112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151</v>
      </c>
      <c r="B64" s="63" t="s">
        <v>152</v>
      </c>
      <c r="C64" s="36">
        <v>4301070981</v>
      </c>
      <c r="D64" s="339">
        <v>4607111036728</v>
      </c>
      <c r="E64" s="339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86</v>
      </c>
      <c r="L64" s="37" t="s">
        <v>100</v>
      </c>
      <c r="M64" s="38" t="s">
        <v>85</v>
      </c>
      <c r="N64" s="38"/>
      <c r="O64" s="37">
        <v>180</v>
      </c>
      <c r="P64" s="45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1"/>
      <c r="R64" s="341"/>
      <c r="S64" s="341"/>
      <c r="T64" s="342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149</v>
      </c>
      <c r="AG64" s="81"/>
      <c r="AJ64" s="87" t="s">
        <v>101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47"/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8"/>
      <c r="P65" s="344" t="s">
        <v>40</v>
      </c>
      <c r="Q65" s="345"/>
      <c r="R65" s="345"/>
      <c r="S65" s="345"/>
      <c r="T65" s="345"/>
      <c r="U65" s="345"/>
      <c r="V65" s="34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47"/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8"/>
      <c r="P66" s="344" t="s">
        <v>40</v>
      </c>
      <c r="Q66" s="345"/>
      <c r="R66" s="345"/>
      <c r="S66" s="345"/>
      <c r="T66" s="345"/>
      <c r="U66" s="345"/>
      <c r="V66" s="34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81" t="s">
        <v>153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65"/>
      <c r="AB67" s="65"/>
      <c r="AC67" s="82"/>
    </row>
    <row r="68" spans="1:68" ht="14.25" customHeight="1" x14ac:dyDescent="0.25">
      <c r="A68" s="368" t="s">
        <v>154</v>
      </c>
      <c r="B68" s="368"/>
      <c r="C68" s="368"/>
      <c r="D68" s="368"/>
      <c r="E68" s="368"/>
      <c r="F68" s="368"/>
      <c r="G68" s="368"/>
      <c r="H68" s="368"/>
      <c r="I68" s="368"/>
      <c r="J68" s="368"/>
      <c r="K68" s="368"/>
      <c r="L68" s="368"/>
      <c r="M68" s="368"/>
      <c r="N68" s="368"/>
      <c r="O68" s="368"/>
      <c r="P68" s="368"/>
      <c r="Q68" s="368"/>
      <c r="R68" s="368"/>
      <c r="S68" s="368"/>
      <c r="T68" s="368"/>
      <c r="U68" s="368"/>
      <c r="V68" s="368"/>
      <c r="W68" s="368"/>
      <c r="X68" s="368"/>
      <c r="Y68" s="368"/>
      <c r="Z68" s="368"/>
      <c r="AA68" s="66"/>
      <c r="AB68" s="66"/>
      <c r="AC68" s="83"/>
    </row>
    <row r="69" spans="1:68" ht="27" customHeight="1" x14ac:dyDescent="0.25">
      <c r="A69" s="63" t="s">
        <v>155</v>
      </c>
      <c r="B69" s="63" t="s">
        <v>156</v>
      </c>
      <c r="C69" s="36">
        <v>4301135271</v>
      </c>
      <c r="D69" s="339">
        <v>4607111033659</v>
      </c>
      <c r="E69" s="339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95</v>
      </c>
      <c r="L69" s="37" t="s">
        <v>87</v>
      </c>
      <c r="M69" s="38" t="s">
        <v>85</v>
      </c>
      <c r="N69" s="38"/>
      <c r="O69" s="37">
        <v>180</v>
      </c>
      <c r="P69" s="45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1"/>
      <c r="R69" s="341"/>
      <c r="S69" s="341"/>
      <c r="T69" s="342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157</v>
      </c>
      <c r="AG69" s="81"/>
      <c r="AJ69" s="87" t="s">
        <v>88</v>
      </c>
      <c r="AK69" s="87">
        <v>1</v>
      </c>
      <c r="BB69" s="134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47"/>
      <c r="B70" s="347"/>
      <c r="C70" s="347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8"/>
      <c r="P70" s="344" t="s">
        <v>40</v>
      </c>
      <c r="Q70" s="345"/>
      <c r="R70" s="345"/>
      <c r="S70" s="345"/>
      <c r="T70" s="345"/>
      <c r="U70" s="345"/>
      <c r="V70" s="346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47"/>
      <c r="B71" s="347"/>
      <c r="C71" s="347"/>
      <c r="D71" s="347"/>
      <c r="E71" s="347"/>
      <c r="F71" s="347"/>
      <c r="G71" s="347"/>
      <c r="H71" s="347"/>
      <c r="I71" s="347"/>
      <c r="J71" s="347"/>
      <c r="K71" s="347"/>
      <c r="L71" s="347"/>
      <c r="M71" s="347"/>
      <c r="N71" s="347"/>
      <c r="O71" s="348"/>
      <c r="P71" s="344" t="s">
        <v>40</v>
      </c>
      <c r="Q71" s="345"/>
      <c r="R71" s="345"/>
      <c r="S71" s="345"/>
      <c r="T71" s="345"/>
      <c r="U71" s="345"/>
      <c r="V71" s="346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81" t="s">
        <v>158</v>
      </c>
      <c r="B72" s="381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1"/>
      <c r="AA72" s="65"/>
      <c r="AB72" s="65"/>
      <c r="AC72" s="82"/>
    </row>
    <row r="73" spans="1:68" ht="14.25" customHeight="1" x14ac:dyDescent="0.25">
      <c r="A73" s="368" t="s">
        <v>159</v>
      </c>
      <c r="B73" s="368"/>
      <c r="C73" s="368"/>
      <c r="D73" s="368"/>
      <c r="E73" s="368"/>
      <c r="F73" s="368"/>
      <c r="G73" s="368"/>
      <c r="H73" s="368"/>
      <c r="I73" s="368"/>
      <c r="J73" s="368"/>
      <c r="K73" s="368"/>
      <c r="L73" s="368"/>
      <c r="M73" s="368"/>
      <c r="N73" s="368"/>
      <c r="O73" s="368"/>
      <c r="P73" s="368"/>
      <c r="Q73" s="368"/>
      <c r="R73" s="368"/>
      <c r="S73" s="368"/>
      <c r="T73" s="368"/>
      <c r="U73" s="368"/>
      <c r="V73" s="368"/>
      <c r="W73" s="368"/>
      <c r="X73" s="368"/>
      <c r="Y73" s="368"/>
      <c r="Z73" s="368"/>
      <c r="AA73" s="66"/>
      <c r="AB73" s="66"/>
      <c r="AC73" s="83"/>
    </row>
    <row r="74" spans="1:68" ht="27" customHeight="1" x14ac:dyDescent="0.25">
      <c r="A74" s="63" t="s">
        <v>160</v>
      </c>
      <c r="B74" s="63" t="s">
        <v>161</v>
      </c>
      <c r="C74" s="36">
        <v>4301131021</v>
      </c>
      <c r="D74" s="339">
        <v>4607111034137</v>
      </c>
      <c r="E74" s="339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111</v>
      </c>
      <c r="M74" s="38" t="s">
        <v>85</v>
      </c>
      <c r="N74" s="38"/>
      <c r="O74" s="37">
        <v>180</v>
      </c>
      <c r="P74" s="45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41"/>
      <c r="R74" s="341"/>
      <c r="S74" s="341"/>
      <c r="T74" s="342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162</v>
      </c>
      <c r="AG74" s="81"/>
      <c r="AJ74" s="87" t="s">
        <v>112</v>
      </c>
      <c r="AK74" s="87">
        <v>14</v>
      </c>
      <c r="BB74" s="136" t="s">
        <v>94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163</v>
      </c>
      <c r="B75" s="63" t="s">
        <v>164</v>
      </c>
      <c r="C75" s="36">
        <v>4301131022</v>
      </c>
      <c r="D75" s="339">
        <v>4607111034120</v>
      </c>
      <c r="E75" s="339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111</v>
      </c>
      <c r="M75" s="38" t="s">
        <v>85</v>
      </c>
      <c r="N75" s="38"/>
      <c r="O75" s="37">
        <v>180</v>
      </c>
      <c r="P75" s="45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41"/>
      <c r="R75" s="341"/>
      <c r="S75" s="341"/>
      <c r="T75" s="342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165</v>
      </c>
      <c r="AG75" s="81"/>
      <c r="AJ75" s="87" t="s">
        <v>112</v>
      </c>
      <c r="AK75" s="87">
        <v>14</v>
      </c>
      <c r="BB75" s="138" t="s">
        <v>94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47"/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8"/>
      <c r="P76" s="344" t="s">
        <v>40</v>
      </c>
      <c r="Q76" s="345"/>
      <c r="R76" s="345"/>
      <c r="S76" s="345"/>
      <c r="T76" s="345"/>
      <c r="U76" s="345"/>
      <c r="V76" s="346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47"/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8"/>
      <c r="P77" s="344" t="s">
        <v>40</v>
      </c>
      <c r="Q77" s="345"/>
      <c r="R77" s="345"/>
      <c r="S77" s="345"/>
      <c r="T77" s="345"/>
      <c r="U77" s="345"/>
      <c r="V77" s="346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81" t="s">
        <v>166</v>
      </c>
      <c r="B78" s="381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1"/>
      <c r="AA78" s="65"/>
      <c r="AB78" s="65"/>
      <c r="AC78" s="82"/>
    </row>
    <row r="79" spans="1:68" ht="14.25" customHeight="1" x14ac:dyDescent="0.25">
      <c r="A79" s="368" t="s">
        <v>154</v>
      </c>
      <c r="B79" s="368"/>
      <c r="C79" s="368"/>
      <c r="D79" s="368"/>
      <c r="E79" s="368"/>
      <c r="F79" s="368"/>
      <c r="G79" s="368"/>
      <c r="H79" s="368"/>
      <c r="I79" s="368"/>
      <c r="J79" s="368"/>
      <c r="K79" s="368"/>
      <c r="L79" s="368"/>
      <c r="M79" s="368"/>
      <c r="N79" s="368"/>
      <c r="O79" s="368"/>
      <c r="P79" s="368"/>
      <c r="Q79" s="368"/>
      <c r="R79" s="368"/>
      <c r="S79" s="368"/>
      <c r="T79" s="368"/>
      <c r="U79" s="368"/>
      <c r="V79" s="368"/>
      <c r="W79" s="368"/>
      <c r="X79" s="368"/>
      <c r="Y79" s="368"/>
      <c r="Z79" s="368"/>
      <c r="AA79" s="66"/>
      <c r="AB79" s="66"/>
      <c r="AC79" s="83"/>
    </row>
    <row r="80" spans="1:68" ht="27" customHeight="1" x14ac:dyDescent="0.25">
      <c r="A80" s="63" t="s">
        <v>167</v>
      </c>
      <c r="B80" s="63" t="s">
        <v>168</v>
      </c>
      <c r="C80" s="36">
        <v>4301135295</v>
      </c>
      <c r="D80" s="339">
        <v>4607111035141</v>
      </c>
      <c r="E80" s="339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95</v>
      </c>
      <c r="L80" s="37" t="s">
        <v>87</v>
      </c>
      <c r="M80" s="38" t="s">
        <v>85</v>
      </c>
      <c r="N80" s="38"/>
      <c r="O80" s="37">
        <v>180</v>
      </c>
      <c r="P80" s="44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41"/>
      <c r="R80" s="341"/>
      <c r="S80" s="341"/>
      <c r="T80" s="342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169</v>
      </c>
      <c r="AG80" s="81"/>
      <c r="AJ80" s="87" t="s">
        <v>88</v>
      </c>
      <c r="AK80" s="87">
        <v>1</v>
      </c>
      <c r="BB80" s="140" t="s">
        <v>94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170</v>
      </c>
      <c r="B81" s="63" t="s">
        <v>171</v>
      </c>
      <c r="C81" s="36">
        <v>4301135285</v>
      </c>
      <c r="D81" s="339">
        <v>4607111036407</v>
      </c>
      <c r="E81" s="339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95</v>
      </c>
      <c r="L81" s="37" t="s">
        <v>111</v>
      </c>
      <c r="M81" s="38" t="s">
        <v>85</v>
      </c>
      <c r="N81" s="38"/>
      <c r="O81" s="37">
        <v>180</v>
      </c>
      <c r="P81" s="4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41"/>
      <c r="R81" s="341"/>
      <c r="S81" s="341"/>
      <c r="T81" s="342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172</v>
      </c>
      <c r="AG81" s="81"/>
      <c r="AJ81" s="87" t="s">
        <v>112</v>
      </c>
      <c r="AK81" s="87">
        <v>14</v>
      </c>
      <c r="BB81" s="142" t="s">
        <v>94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173</v>
      </c>
      <c r="B82" s="63" t="s">
        <v>174</v>
      </c>
      <c r="C82" s="36">
        <v>4301135286</v>
      </c>
      <c r="D82" s="339">
        <v>4607111033628</v>
      </c>
      <c r="E82" s="339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111</v>
      </c>
      <c r="M82" s="38" t="s">
        <v>85</v>
      </c>
      <c r="N82" s="38"/>
      <c r="O82" s="37">
        <v>180</v>
      </c>
      <c r="P82" s="44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41"/>
      <c r="R82" s="341"/>
      <c r="S82" s="341"/>
      <c r="T82" s="342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175</v>
      </c>
      <c r="AG82" s="81"/>
      <c r="AJ82" s="87" t="s">
        <v>112</v>
      </c>
      <c r="AK82" s="87">
        <v>14</v>
      </c>
      <c r="BB82" s="144" t="s">
        <v>94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176</v>
      </c>
      <c r="B83" s="63" t="s">
        <v>177</v>
      </c>
      <c r="C83" s="36">
        <v>4301135565</v>
      </c>
      <c r="D83" s="339">
        <v>4607111033451</v>
      </c>
      <c r="E83" s="339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5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41"/>
      <c r="R83" s="341"/>
      <c r="S83" s="341"/>
      <c r="T83" s="342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178</v>
      </c>
      <c r="AG83" s="81"/>
      <c r="AJ83" s="87" t="s">
        <v>88</v>
      </c>
      <c r="AK83" s="87">
        <v>1</v>
      </c>
      <c r="BB83" s="146" t="s">
        <v>94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179</v>
      </c>
      <c r="B84" s="63" t="s">
        <v>180</v>
      </c>
      <c r="C84" s="36">
        <v>4301135578</v>
      </c>
      <c r="D84" s="339">
        <v>4607111033444</v>
      </c>
      <c r="E84" s="33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41"/>
      <c r="R84" s="341"/>
      <c r="S84" s="341"/>
      <c r="T84" s="342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178</v>
      </c>
      <c r="AG84" s="81"/>
      <c r="AJ84" s="87" t="s">
        <v>88</v>
      </c>
      <c r="AK84" s="87">
        <v>1</v>
      </c>
      <c r="BB84" s="148" t="s">
        <v>94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181</v>
      </c>
      <c r="B85" s="63" t="s">
        <v>182</v>
      </c>
      <c r="C85" s="36">
        <v>4301135290</v>
      </c>
      <c r="D85" s="339">
        <v>4607111035028</v>
      </c>
      <c r="E85" s="339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41"/>
      <c r="R85" s="341"/>
      <c r="S85" s="341"/>
      <c r="T85" s="342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169</v>
      </c>
      <c r="AG85" s="81"/>
      <c r="AJ85" s="87" t="s">
        <v>88</v>
      </c>
      <c r="AK85" s="87">
        <v>1</v>
      </c>
      <c r="BB85" s="150" t="s">
        <v>94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8"/>
      <c r="P86" s="344" t="s">
        <v>40</v>
      </c>
      <c r="Q86" s="345"/>
      <c r="R86" s="345"/>
      <c r="S86" s="345"/>
      <c r="T86" s="345"/>
      <c r="U86" s="345"/>
      <c r="V86" s="346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47"/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8"/>
      <c r="P87" s="344" t="s">
        <v>40</v>
      </c>
      <c r="Q87" s="345"/>
      <c r="R87" s="345"/>
      <c r="S87" s="345"/>
      <c r="T87" s="345"/>
      <c r="U87" s="345"/>
      <c r="V87" s="346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81" t="s">
        <v>183</v>
      </c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1"/>
      <c r="Q88" s="381"/>
      <c r="R88" s="381"/>
      <c r="S88" s="381"/>
      <c r="T88" s="381"/>
      <c r="U88" s="381"/>
      <c r="V88" s="381"/>
      <c r="W88" s="381"/>
      <c r="X88" s="381"/>
      <c r="Y88" s="381"/>
      <c r="Z88" s="381"/>
      <c r="AA88" s="65"/>
      <c r="AB88" s="65"/>
      <c r="AC88" s="82"/>
    </row>
    <row r="89" spans="1:68" ht="14.25" customHeight="1" x14ac:dyDescent="0.25">
      <c r="A89" s="368" t="s">
        <v>114</v>
      </c>
      <c r="B89" s="368"/>
      <c r="C89" s="368"/>
      <c r="D89" s="368"/>
      <c r="E89" s="368"/>
      <c r="F89" s="368"/>
      <c r="G89" s="368"/>
      <c r="H89" s="368"/>
      <c r="I89" s="368"/>
      <c r="J89" s="368"/>
      <c r="K89" s="368"/>
      <c r="L89" s="368"/>
      <c r="M89" s="368"/>
      <c r="N89" s="368"/>
      <c r="O89" s="368"/>
      <c r="P89" s="368"/>
      <c r="Q89" s="368"/>
      <c r="R89" s="368"/>
      <c r="S89" s="368"/>
      <c r="T89" s="368"/>
      <c r="U89" s="368"/>
      <c r="V89" s="368"/>
      <c r="W89" s="368"/>
      <c r="X89" s="368"/>
      <c r="Y89" s="368"/>
      <c r="Z89" s="368"/>
      <c r="AA89" s="66"/>
      <c r="AB89" s="66"/>
      <c r="AC89" s="83"/>
    </row>
    <row r="90" spans="1:68" ht="27" customHeight="1" x14ac:dyDescent="0.25">
      <c r="A90" s="63" t="s">
        <v>184</v>
      </c>
      <c r="B90" s="63" t="s">
        <v>185</v>
      </c>
      <c r="C90" s="36">
        <v>4301190068</v>
      </c>
      <c r="D90" s="339">
        <v>4620207490365</v>
      </c>
      <c r="E90" s="339"/>
      <c r="F90" s="62">
        <v>7.0000000000000007E-2</v>
      </c>
      <c r="G90" s="37">
        <v>30</v>
      </c>
      <c r="H90" s="62">
        <v>2.1</v>
      </c>
      <c r="I90" s="62">
        <v>2.2799999999999998</v>
      </c>
      <c r="J90" s="37">
        <v>126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446" t="s">
        <v>186</v>
      </c>
      <c r="Q90" s="341"/>
      <c r="R90" s="341"/>
      <c r="S90" s="341"/>
      <c r="T90" s="342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188</v>
      </c>
      <c r="AC90" s="151" t="s">
        <v>187</v>
      </c>
      <c r="AG90" s="81"/>
      <c r="AJ90" s="87" t="s">
        <v>88</v>
      </c>
      <c r="AK90" s="87">
        <v>1</v>
      </c>
      <c r="BB90" s="152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4301190070</v>
      </c>
      <c r="D91" s="339">
        <v>4620207490419</v>
      </c>
      <c r="E91" s="339"/>
      <c r="F91" s="62">
        <v>7.0000000000000007E-2</v>
      </c>
      <c r="G91" s="37">
        <v>30</v>
      </c>
      <c r="H91" s="62">
        <v>2.1</v>
      </c>
      <c r="I91" s="62">
        <v>2.2799999999999998</v>
      </c>
      <c r="J91" s="37">
        <v>126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43" t="s">
        <v>191</v>
      </c>
      <c r="Q91" s="341"/>
      <c r="R91" s="341"/>
      <c r="S91" s="341"/>
      <c r="T91" s="342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192</v>
      </c>
      <c r="AG91" s="81"/>
      <c r="AJ91" s="87" t="s">
        <v>88</v>
      </c>
      <c r="AK91" s="87">
        <v>1</v>
      </c>
      <c r="BB91" s="154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8"/>
      <c r="P92" s="344" t="s">
        <v>40</v>
      </c>
      <c r="Q92" s="345"/>
      <c r="R92" s="345"/>
      <c r="S92" s="345"/>
      <c r="T92" s="345"/>
      <c r="U92" s="345"/>
      <c r="V92" s="346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347"/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8"/>
      <c r="P93" s="344" t="s">
        <v>40</v>
      </c>
      <c r="Q93" s="345"/>
      <c r="R93" s="345"/>
      <c r="S93" s="345"/>
      <c r="T93" s="345"/>
      <c r="U93" s="345"/>
      <c r="V93" s="346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381" t="s">
        <v>193</v>
      </c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  <c r="X94" s="381"/>
      <c r="Y94" s="381"/>
      <c r="Z94" s="381"/>
      <c r="AA94" s="65"/>
      <c r="AB94" s="65"/>
      <c r="AC94" s="82"/>
    </row>
    <row r="95" spans="1:68" ht="14.25" customHeight="1" x14ac:dyDescent="0.25">
      <c r="A95" s="368" t="s">
        <v>194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68"/>
      <c r="Z95" s="368"/>
      <c r="AA95" s="66"/>
      <c r="AB95" s="66"/>
      <c r="AC95" s="83"/>
    </row>
    <row r="96" spans="1:68" ht="27" customHeight="1" x14ac:dyDescent="0.25">
      <c r="A96" s="63" t="s">
        <v>195</v>
      </c>
      <c r="B96" s="63" t="s">
        <v>196</v>
      </c>
      <c r="C96" s="36">
        <v>4301136042</v>
      </c>
      <c r="D96" s="339">
        <v>4607025784012</v>
      </c>
      <c r="E96" s="339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95</v>
      </c>
      <c r="L96" s="37" t="s">
        <v>111</v>
      </c>
      <c r="M96" s="38" t="s">
        <v>85</v>
      </c>
      <c r="N96" s="38"/>
      <c r="O96" s="37">
        <v>180</v>
      </c>
      <c r="P96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41"/>
      <c r="R96" s="341"/>
      <c r="S96" s="341"/>
      <c r="T96" s="342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197</v>
      </c>
      <c r="AG96" s="81"/>
      <c r="AJ96" s="87" t="s">
        <v>112</v>
      </c>
      <c r="AK96" s="87">
        <v>14</v>
      </c>
      <c r="BB96" s="156" t="s">
        <v>94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198</v>
      </c>
      <c r="B97" s="63" t="s">
        <v>199</v>
      </c>
      <c r="C97" s="36">
        <v>4301136040</v>
      </c>
      <c r="D97" s="339">
        <v>4607025784319</v>
      </c>
      <c r="E97" s="339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4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41"/>
      <c r="R97" s="341"/>
      <c r="S97" s="341"/>
      <c r="T97" s="342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175</v>
      </c>
      <c r="AG97" s="81"/>
      <c r="AJ97" s="87" t="s">
        <v>88</v>
      </c>
      <c r="AK97" s="87">
        <v>1</v>
      </c>
      <c r="BB97" s="158" t="s">
        <v>94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customHeight="1" x14ac:dyDescent="0.25">
      <c r="A98" s="63" t="s">
        <v>200</v>
      </c>
      <c r="B98" s="63" t="s">
        <v>201</v>
      </c>
      <c r="C98" s="36">
        <v>4301136039</v>
      </c>
      <c r="D98" s="339">
        <v>4607111035370</v>
      </c>
      <c r="E98" s="339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86</v>
      </c>
      <c r="L98" s="37" t="s">
        <v>87</v>
      </c>
      <c r="M98" s="38" t="s">
        <v>85</v>
      </c>
      <c r="N98" s="38"/>
      <c r="O98" s="37">
        <v>180</v>
      </c>
      <c r="P98" s="44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41"/>
      <c r="R98" s="341"/>
      <c r="S98" s="341"/>
      <c r="T98" s="342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202</v>
      </c>
      <c r="AG98" s="81"/>
      <c r="AJ98" s="87" t="s">
        <v>88</v>
      </c>
      <c r="AK98" s="87">
        <v>1</v>
      </c>
      <c r="BB98" s="160" t="s">
        <v>94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347"/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8"/>
      <c r="P99" s="344" t="s">
        <v>40</v>
      </c>
      <c r="Q99" s="345"/>
      <c r="R99" s="345"/>
      <c r="S99" s="345"/>
      <c r="T99" s="345"/>
      <c r="U99" s="345"/>
      <c r="V99" s="346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347"/>
      <c r="B100" s="347"/>
      <c r="C100" s="347"/>
      <c r="D100" s="347"/>
      <c r="E100" s="347"/>
      <c r="F100" s="347"/>
      <c r="G100" s="347"/>
      <c r="H100" s="347"/>
      <c r="I100" s="347"/>
      <c r="J100" s="347"/>
      <c r="K100" s="347"/>
      <c r="L100" s="347"/>
      <c r="M100" s="347"/>
      <c r="N100" s="347"/>
      <c r="O100" s="348"/>
      <c r="P100" s="344" t="s">
        <v>40</v>
      </c>
      <c r="Q100" s="345"/>
      <c r="R100" s="345"/>
      <c r="S100" s="345"/>
      <c r="T100" s="345"/>
      <c r="U100" s="345"/>
      <c r="V100" s="346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customHeight="1" x14ac:dyDescent="0.25">
      <c r="A101" s="381" t="s">
        <v>203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65"/>
      <c r="AB101" s="65"/>
      <c r="AC101" s="82"/>
    </row>
    <row r="102" spans="1:68" ht="14.25" customHeight="1" x14ac:dyDescent="0.25">
      <c r="A102" s="368" t="s">
        <v>81</v>
      </c>
      <c r="B102" s="368"/>
      <c r="C102" s="368"/>
      <c r="D102" s="368"/>
      <c r="E102" s="368"/>
      <c r="F102" s="368"/>
      <c r="G102" s="368"/>
      <c r="H102" s="368"/>
      <c r="I102" s="368"/>
      <c r="J102" s="368"/>
      <c r="K102" s="368"/>
      <c r="L102" s="368"/>
      <c r="M102" s="368"/>
      <c r="N102" s="368"/>
      <c r="O102" s="368"/>
      <c r="P102" s="368"/>
      <c r="Q102" s="368"/>
      <c r="R102" s="368"/>
      <c r="S102" s="368"/>
      <c r="T102" s="368"/>
      <c r="U102" s="368"/>
      <c r="V102" s="368"/>
      <c r="W102" s="368"/>
      <c r="X102" s="368"/>
      <c r="Y102" s="368"/>
      <c r="Z102" s="368"/>
      <c r="AA102" s="66"/>
      <c r="AB102" s="66"/>
      <c r="AC102" s="83"/>
    </row>
    <row r="103" spans="1:68" ht="27" customHeight="1" x14ac:dyDescent="0.25">
      <c r="A103" s="63" t="s">
        <v>204</v>
      </c>
      <c r="B103" s="63" t="s">
        <v>205</v>
      </c>
      <c r="C103" s="36">
        <v>4301071051</v>
      </c>
      <c r="D103" s="339">
        <v>4607111039262</v>
      </c>
      <c r="E103" s="339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86</v>
      </c>
      <c r="L103" s="37" t="s">
        <v>87</v>
      </c>
      <c r="M103" s="38" t="s">
        <v>85</v>
      </c>
      <c r="N103" s="38"/>
      <c r="O103" s="37">
        <v>180</v>
      </c>
      <c r="P103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41"/>
      <c r="R103" s="341"/>
      <c r="S103" s="341"/>
      <c r="T103" s="342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12">IFERROR(IF(X103="","",X103),"")</f>
        <v>0</v>
      </c>
      <c r="Z103" s="41">
        <f t="shared" ref="Z103:Z109" si="13">IFERROR(IF(X103="","",X103*0.0155),"")</f>
        <v>0</v>
      </c>
      <c r="AA103" s="68" t="s">
        <v>46</v>
      </c>
      <c r="AB103" s="69" t="s">
        <v>46</v>
      </c>
      <c r="AC103" s="161" t="s">
        <v>149</v>
      </c>
      <c r="AG103" s="81"/>
      <c r="AJ103" s="87" t="s">
        <v>88</v>
      </c>
      <c r="AK103" s="87">
        <v>1</v>
      </c>
      <c r="BB103" s="162" t="s">
        <v>70</v>
      </c>
      <c r="BM103" s="81">
        <f t="shared" ref="BM103:BM109" si="14">IFERROR(X103*I103,"0")</f>
        <v>0</v>
      </c>
      <c r="BN103" s="81">
        <f t="shared" ref="BN103:BN109" si="15">IFERROR(Y103*I103,"0")</f>
        <v>0</v>
      </c>
      <c r="BO103" s="81">
        <f t="shared" ref="BO103:BO109" si="16">IFERROR(X103/J103,"0")</f>
        <v>0</v>
      </c>
      <c r="BP103" s="81">
        <f t="shared" ref="BP103:BP109" si="17">IFERROR(Y103/J103,"0")</f>
        <v>0</v>
      </c>
    </row>
    <row r="104" spans="1:68" ht="27" customHeight="1" x14ac:dyDescent="0.25">
      <c r="A104" s="63" t="s">
        <v>206</v>
      </c>
      <c r="B104" s="63" t="s">
        <v>207</v>
      </c>
      <c r="C104" s="36">
        <v>4301070976</v>
      </c>
      <c r="D104" s="339">
        <v>4607111034144</v>
      </c>
      <c r="E104" s="339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86</v>
      </c>
      <c r="L104" s="37" t="s">
        <v>100</v>
      </c>
      <c r="M104" s="38" t="s">
        <v>85</v>
      </c>
      <c r="N104" s="38"/>
      <c r="O104" s="37">
        <v>180</v>
      </c>
      <c r="P104" s="4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41"/>
      <c r="R104" s="341"/>
      <c r="S104" s="341"/>
      <c r="T104" s="342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149</v>
      </c>
      <c r="AG104" s="81"/>
      <c r="AJ104" s="87" t="s">
        <v>101</v>
      </c>
      <c r="AK104" s="87">
        <v>84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208</v>
      </c>
      <c r="B105" s="63" t="s">
        <v>209</v>
      </c>
      <c r="C105" s="36">
        <v>4301071038</v>
      </c>
      <c r="D105" s="339">
        <v>4607111039248</v>
      </c>
      <c r="E105" s="339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86</v>
      </c>
      <c r="L105" s="37" t="s">
        <v>87</v>
      </c>
      <c r="M105" s="38" t="s">
        <v>85</v>
      </c>
      <c r="N105" s="38"/>
      <c r="O105" s="37">
        <v>180</v>
      </c>
      <c r="P105" s="4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41"/>
      <c r="R105" s="341"/>
      <c r="S105" s="341"/>
      <c r="T105" s="342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149</v>
      </c>
      <c r="AG105" s="81"/>
      <c r="AJ105" s="87" t="s">
        <v>88</v>
      </c>
      <c r="AK105" s="87">
        <v>1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210</v>
      </c>
      <c r="B106" s="63" t="s">
        <v>211</v>
      </c>
      <c r="C106" s="36">
        <v>4301070973</v>
      </c>
      <c r="D106" s="339">
        <v>4607111033987</v>
      </c>
      <c r="E106" s="339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86</v>
      </c>
      <c r="L106" s="37" t="s">
        <v>111</v>
      </c>
      <c r="M106" s="38" t="s">
        <v>85</v>
      </c>
      <c r="N106" s="38"/>
      <c r="O106" s="37">
        <v>180</v>
      </c>
      <c r="P106" s="4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41"/>
      <c r="R106" s="341"/>
      <c r="S106" s="341"/>
      <c r="T106" s="342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212</v>
      </c>
      <c r="AG106" s="81"/>
      <c r="AJ106" s="87" t="s">
        <v>112</v>
      </c>
      <c r="AK106" s="87">
        <v>12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213</v>
      </c>
      <c r="B107" s="63" t="s">
        <v>214</v>
      </c>
      <c r="C107" s="36">
        <v>4301071049</v>
      </c>
      <c r="D107" s="339">
        <v>4607111039293</v>
      </c>
      <c r="E107" s="339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86</v>
      </c>
      <c r="L107" s="37" t="s">
        <v>87</v>
      </c>
      <c r="M107" s="38" t="s">
        <v>85</v>
      </c>
      <c r="N107" s="38"/>
      <c r="O107" s="37">
        <v>180</v>
      </c>
      <c r="P107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41"/>
      <c r="R107" s="341"/>
      <c r="S107" s="341"/>
      <c r="T107" s="342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149</v>
      </c>
      <c r="AG107" s="81"/>
      <c r="AJ107" s="87" t="s">
        <v>88</v>
      </c>
      <c r="AK107" s="87">
        <v>1</v>
      </c>
      <c r="BB107" s="170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215</v>
      </c>
      <c r="B108" s="63" t="s">
        <v>216</v>
      </c>
      <c r="C108" s="36">
        <v>4301071039</v>
      </c>
      <c r="D108" s="339">
        <v>4607111039279</v>
      </c>
      <c r="E108" s="339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86</v>
      </c>
      <c r="L108" s="37" t="s">
        <v>87</v>
      </c>
      <c r="M108" s="38" t="s">
        <v>85</v>
      </c>
      <c r="N108" s="38"/>
      <c r="O108" s="37">
        <v>180</v>
      </c>
      <c r="P108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41"/>
      <c r="R108" s="341"/>
      <c r="S108" s="341"/>
      <c r="T108" s="342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149</v>
      </c>
      <c r="AG108" s="81"/>
      <c r="AJ108" s="87" t="s">
        <v>88</v>
      </c>
      <c r="AK108" s="87">
        <v>1</v>
      </c>
      <c r="BB108" s="172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217</v>
      </c>
      <c r="B109" s="63" t="s">
        <v>218</v>
      </c>
      <c r="C109" s="36">
        <v>4301070958</v>
      </c>
      <c r="D109" s="339">
        <v>4607111038098</v>
      </c>
      <c r="E109" s="339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86</v>
      </c>
      <c r="L109" s="37" t="s">
        <v>111</v>
      </c>
      <c r="M109" s="38" t="s">
        <v>85</v>
      </c>
      <c r="N109" s="38"/>
      <c r="O109" s="37">
        <v>180</v>
      </c>
      <c r="P109" s="43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41"/>
      <c r="R109" s="341"/>
      <c r="S109" s="341"/>
      <c r="T109" s="342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73" t="s">
        <v>219</v>
      </c>
      <c r="AG109" s="81"/>
      <c r="AJ109" s="87" t="s">
        <v>112</v>
      </c>
      <c r="AK109" s="87">
        <v>12</v>
      </c>
      <c r="BB109" s="174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x14ac:dyDescent="0.2">
      <c r="A110" s="347"/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8"/>
      <c r="P110" s="344" t="s">
        <v>40</v>
      </c>
      <c r="Q110" s="345"/>
      <c r="R110" s="345"/>
      <c r="S110" s="345"/>
      <c r="T110" s="345"/>
      <c r="U110" s="345"/>
      <c r="V110" s="346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347"/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8"/>
      <c r="P111" s="344" t="s">
        <v>40</v>
      </c>
      <c r="Q111" s="345"/>
      <c r="R111" s="345"/>
      <c r="S111" s="345"/>
      <c r="T111" s="345"/>
      <c r="U111" s="345"/>
      <c r="V111" s="346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6.5" customHeight="1" x14ac:dyDescent="0.25">
      <c r="A112" s="381" t="s">
        <v>220</v>
      </c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1"/>
      <c r="AA112" s="65"/>
      <c r="AB112" s="65"/>
      <c r="AC112" s="82"/>
    </row>
    <row r="113" spans="1:68" ht="14.25" customHeight="1" x14ac:dyDescent="0.25">
      <c r="A113" s="368" t="s">
        <v>154</v>
      </c>
      <c r="B113" s="368"/>
      <c r="C113" s="368"/>
      <c r="D113" s="368"/>
      <c r="E113" s="368"/>
      <c r="F113" s="368"/>
      <c r="G113" s="368"/>
      <c r="H113" s="368"/>
      <c r="I113" s="368"/>
      <c r="J113" s="368"/>
      <c r="K113" s="368"/>
      <c r="L113" s="368"/>
      <c r="M113" s="368"/>
      <c r="N113" s="368"/>
      <c r="O113" s="368"/>
      <c r="P113" s="368"/>
      <c r="Q113" s="368"/>
      <c r="R113" s="368"/>
      <c r="S113" s="368"/>
      <c r="T113" s="368"/>
      <c r="U113" s="368"/>
      <c r="V113" s="368"/>
      <c r="W113" s="368"/>
      <c r="X113" s="368"/>
      <c r="Y113" s="368"/>
      <c r="Z113" s="368"/>
      <c r="AA113" s="66"/>
      <c r="AB113" s="66"/>
      <c r="AC113" s="83"/>
    </row>
    <row r="114" spans="1:68" ht="27" customHeight="1" x14ac:dyDescent="0.25">
      <c r="A114" s="63" t="s">
        <v>221</v>
      </c>
      <c r="B114" s="63" t="s">
        <v>222</v>
      </c>
      <c r="C114" s="36">
        <v>4301135533</v>
      </c>
      <c r="D114" s="339">
        <v>4607111034014</v>
      </c>
      <c r="E114" s="339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95</v>
      </c>
      <c r="L114" s="37" t="s">
        <v>87</v>
      </c>
      <c r="M114" s="38" t="s">
        <v>85</v>
      </c>
      <c r="N114" s="38"/>
      <c r="O114" s="37">
        <v>180</v>
      </c>
      <c r="P114" s="4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41"/>
      <c r="R114" s="341"/>
      <c r="S114" s="341"/>
      <c r="T114" s="342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223</v>
      </c>
      <c r="AG114" s="81"/>
      <c r="AJ114" s="87" t="s">
        <v>88</v>
      </c>
      <c r="AK114" s="87">
        <v>1</v>
      </c>
      <c r="BB114" s="176" t="s">
        <v>94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224</v>
      </c>
      <c r="B115" s="63" t="s">
        <v>225</v>
      </c>
      <c r="C115" s="36">
        <v>4301135532</v>
      </c>
      <c r="D115" s="339">
        <v>4607111033994</v>
      </c>
      <c r="E115" s="339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95</v>
      </c>
      <c r="L115" s="37" t="s">
        <v>87</v>
      </c>
      <c r="M115" s="38" t="s">
        <v>85</v>
      </c>
      <c r="N115" s="38"/>
      <c r="O115" s="37">
        <v>180</v>
      </c>
      <c r="P115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41"/>
      <c r="R115" s="341"/>
      <c r="S115" s="341"/>
      <c r="T115" s="342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178</v>
      </c>
      <c r="AG115" s="81"/>
      <c r="AJ115" s="87" t="s">
        <v>88</v>
      </c>
      <c r="AK115" s="87">
        <v>1</v>
      </c>
      <c r="BB115" s="178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47"/>
      <c r="B116" s="347"/>
      <c r="C116" s="347"/>
      <c r="D116" s="347"/>
      <c r="E116" s="347"/>
      <c r="F116" s="347"/>
      <c r="G116" s="347"/>
      <c r="H116" s="347"/>
      <c r="I116" s="347"/>
      <c r="J116" s="347"/>
      <c r="K116" s="347"/>
      <c r="L116" s="347"/>
      <c r="M116" s="347"/>
      <c r="N116" s="347"/>
      <c r="O116" s="348"/>
      <c r="P116" s="344" t="s">
        <v>40</v>
      </c>
      <c r="Q116" s="345"/>
      <c r="R116" s="345"/>
      <c r="S116" s="345"/>
      <c r="T116" s="345"/>
      <c r="U116" s="345"/>
      <c r="V116" s="346"/>
      <c r="W116" s="42" t="s">
        <v>39</v>
      </c>
      <c r="X116" s="43">
        <f>IFERROR(SUM(X114:X115),"0")</f>
        <v>0</v>
      </c>
      <c r="Y116" s="43">
        <f>IFERROR(SUM(Y114:Y115),"0")</f>
        <v>0</v>
      </c>
      <c r="Z116" s="43">
        <f>IFERROR(IF(Z114="",0,Z114),"0")+IFERROR(IF(Z115="",0,Z115),"0")</f>
        <v>0</v>
      </c>
      <c r="AA116" s="67"/>
      <c r="AB116" s="67"/>
      <c r="AC116" s="67"/>
    </row>
    <row r="117" spans="1:68" x14ac:dyDescent="0.2">
      <c r="A117" s="347"/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8"/>
      <c r="P117" s="344" t="s">
        <v>40</v>
      </c>
      <c r="Q117" s="345"/>
      <c r="R117" s="345"/>
      <c r="S117" s="345"/>
      <c r="T117" s="345"/>
      <c r="U117" s="345"/>
      <c r="V117" s="346"/>
      <c r="W117" s="42" t="s">
        <v>0</v>
      </c>
      <c r="X117" s="43">
        <f>IFERROR(SUMPRODUCT(X114:X115*H114:H115),"0")</f>
        <v>0</v>
      </c>
      <c r="Y117" s="43">
        <f>IFERROR(SUMPRODUCT(Y114:Y115*H114:H115),"0")</f>
        <v>0</v>
      </c>
      <c r="Z117" s="42"/>
      <c r="AA117" s="67"/>
      <c r="AB117" s="67"/>
      <c r="AC117" s="67"/>
    </row>
    <row r="118" spans="1:68" ht="16.5" customHeight="1" x14ac:dyDescent="0.25">
      <c r="A118" s="381" t="s">
        <v>226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65"/>
      <c r="AB118" s="65"/>
      <c r="AC118" s="82"/>
    </row>
    <row r="119" spans="1:68" ht="14.25" customHeight="1" x14ac:dyDescent="0.25">
      <c r="A119" s="368" t="s">
        <v>154</v>
      </c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68"/>
      <c r="N119" s="368"/>
      <c r="O119" s="368"/>
      <c r="P119" s="368"/>
      <c r="Q119" s="368"/>
      <c r="R119" s="368"/>
      <c r="S119" s="368"/>
      <c r="T119" s="368"/>
      <c r="U119" s="368"/>
      <c r="V119" s="368"/>
      <c r="W119" s="368"/>
      <c r="X119" s="368"/>
      <c r="Y119" s="368"/>
      <c r="Z119" s="368"/>
      <c r="AA119" s="66"/>
      <c r="AB119" s="66"/>
      <c r="AC119" s="83"/>
    </row>
    <row r="120" spans="1:68" ht="27" customHeight="1" x14ac:dyDescent="0.25">
      <c r="A120" s="63" t="s">
        <v>227</v>
      </c>
      <c r="B120" s="63" t="s">
        <v>228</v>
      </c>
      <c r="C120" s="36">
        <v>4301135311</v>
      </c>
      <c r="D120" s="339">
        <v>4607111039095</v>
      </c>
      <c r="E120" s="339"/>
      <c r="F120" s="62">
        <v>0.25</v>
      </c>
      <c r="G120" s="37">
        <v>12</v>
      </c>
      <c r="H120" s="62">
        <v>3</v>
      </c>
      <c r="I120" s="62">
        <v>3.7480000000000002</v>
      </c>
      <c r="J120" s="37">
        <v>70</v>
      </c>
      <c r="K120" s="37" t="s">
        <v>95</v>
      </c>
      <c r="L120" s="37" t="s">
        <v>111</v>
      </c>
      <c r="M120" s="38" t="s">
        <v>85</v>
      </c>
      <c r="N120" s="38"/>
      <c r="O120" s="37">
        <v>180</v>
      </c>
      <c r="P120" s="42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41"/>
      <c r="R120" s="341"/>
      <c r="S120" s="341"/>
      <c r="T120" s="342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9" t="s">
        <v>229</v>
      </c>
      <c r="AG120" s="81"/>
      <c r="AJ120" s="87" t="s">
        <v>112</v>
      </c>
      <c r="AK120" s="87">
        <v>14</v>
      </c>
      <c r="BB120" s="180" t="s">
        <v>94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230</v>
      </c>
      <c r="B121" s="63" t="s">
        <v>231</v>
      </c>
      <c r="C121" s="36">
        <v>4301135300</v>
      </c>
      <c r="D121" s="339">
        <v>4607111039101</v>
      </c>
      <c r="E121" s="339"/>
      <c r="F121" s="62">
        <v>0.45</v>
      </c>
      <c r="G121" s="37">
        <v>8</v>
      </c>
      <c r="H121" s="62">
        <v>3.6</v>
      </c>
      <c r="I121" s="62">
        <v>4.26</v>
      </c>
      <c r="J121" s="37">
        <v>70</v>
      </c>
      <c r="K121" s="37" t="s">
        <v>95</v>
      </c>
      <c r="L121" s="37" t="s">
        <v>87</v>
      </c>
      <c r="M121" s="38" t="s">
        <v>85</v>
      </c>
      <c r="N121" s="38"/>
      <c r="O121" s="37">
        <v>180</v>
      </c>
      <c r="P121" s="43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1" s="341"/>
      <c r="R121" s="341"/>
      <c r="S121" s="341"/>
      <c r="T121" s="342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229</v>
      </c>
      <c r="AG121" s="81"/>
      <c r="AJ121" s="87" t="s">
        <v>88</v>
      </c>
      <c r="AK121" s="87">
        <v>1</v>
      </c>
      <c r="BB121" s="182" t="s">
        <v>94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16.5" customHeight="1" x14ac:dyDescent="0.25">
      <c r="A122" s="63" t="s">
        <v>232</v>
      </c>
      <c r="B122" s="63" t="s">
        <v>233</v>
      </c>
      <c r="C122" s="36">
        <v>4301135282</v>
      </c>
      <c r="D122" s="339">
        <v>4607111034199</v>
      </c>
      <c r="E122" s="339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95</v>
      </c>
      <c r="L122" s="37" t="s">
        <v>100</v>
      </c>
      <c r="M122" s="38" t="s">
        <v>85</v>
      </c>
      <c r="N122" s="38"/>
      <c r="O122" s="37">
        <v>180</v>
      </c>
      <c r="P122" s="43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341"/>
      <c r="R122" s="341"/>
      <c r="S122" s="341"/>
      <c r="T122" s="342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234</v>
      </c>
      <c r="AG122" s="81"/>
      <c r="AJ122" s="87" t="s">
        <v>101</v>
      </c>
      <c r="AK122" s="87">
        <v>70</v>
      </c>
      <c r="BB122" s="184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48"/>
      <c r="P123" s="344" t="s">
        <v>40</v>
      </c>
      <c r="Q123" s="345"/>
      <c r="R123" s="345"/>
      <c r="S123" s="345"/>
      <c r="T123" s="345"/>
      <c r="U123" s="345"/>
      <c r="V123" s="346"/>
      <c r="W123" s="42" t="s">
        <v>39</v>
      </c>
      <c r="X123" s="43">
        <f>IFERROR(SUM(X120:X122),"0")</f>
        <v>0</v>
      </c>
      <c r="Y123" s="43">
        <f>IFERROR(SUM(Y120:Y122),"0")</f>
        <v>0</v>
      </c>
      <c r="Z123" s="43">
        <f>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347"/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8"/>
      <c r="P124" s="344" t="s">
        <v>40</v>
      </c>
      <c r="Q124" s="345"/>
      <c r="R124" s="345"/>
      <c r="S124" s="345"/>
      <c r="T124" s="345"/>
      <c r="U124" s="345"/>
      <c r="V124" s="346"/>
      <c r="W124" s="42" t="s">
        <v>0</v>
      </c>
      <c r="X124" s="43">
        <f>IFERROR(SUMPRODUCT(X120:X122*H120:H122),"0")</f>
        <v>0</v>
      </c>
      <c r="Y124" s="43">
        <f>IFERROR(SUMPRODUCT(Y120:Y122*H120:H122),"0")</f>
        <v>0</v>
      </c>
      <c r="Z124" s="42"/>
      <c r="AA124" s="67"/>
      <c r="AB124" s="67"/>
      <c r="AC124" s="67"/>
    </row>
    <row r="125" spans="1:68" ht="16.5" customHeight="1" x14ac:dyDescent="0.25">
      <c r="A125" s="381" t="s">
        <v>235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381"/>
      <c r="Y125" s="381"/>
      <c r="Z125" s="381"/>
      <c r="AA125" s="65"/>
      <c r="AB125" s="65"/>
      <c r="AC125" s="82"/>
    </row>
    <row r="126" spans="1:68" ht="14.25" customHeight="1" x14ac:dyDescent="0.25">
      <c r="A126" s="368" t="s">
        <v>154</v>
      </c>
      <c r="B126" s="368"/>
      <c r="C126" s="368"/>
      <c r="D126" s="368"/>
      <c r="E126" s="368"/>
      <c r="F126" s="368"/>
      <c r="G126" s="368"/>
      <c r="H126" s="368"/>
      <c r="I126" s="368"/>
      <c r="J126" s="368"/>
      <c r="K126" s="368"/>
      <c r="L126" s="368"/>
      <c r="M126" s="368"/>
      <c r="N126" s="368"/>
      <c r="O126" s="368"/>
      <c r="P126" s="368"/>
      <c r="Q126" s="368"/>
      <c r="R126" s="368"/>
      <c r="S126" s="368"/>
      <c r="T126" s="368"/>
      <c r="U126" s="368"/>
      <c r="V126" s="368"/>
      <c r="W126" s="368"/>
      <c r="X126" s="368"/>
      <c r="Y126" s="368"/>
      <c r="Z126" s="368"/>
      <c r="AA126" s="66"/>
      <c r="AB126" s="66"/>
      <c r="AC126" s="83"/>
    </row>
    <row r="127" spans="1:68" ht="27" customHeight="1" x14ac:dyDescent="0.25">
      <c r="A127" s="63" t="s">
        <v>236</v>
      </c>
      <c r="B127" s="63" t="s">
        <v>237</v>
      </c>
      <c r="C127" s="36">
        <v>4301135275</v>
      </c>
      <c r="D127" s="339">
        <v>4607111034380</v>
      </c>
      <c r="E127" s="339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95</v>
      </c>
      <c r="L127" s="37" t="s">
        <v>111</v>
      </c>
      <c r="M127" s="38" t="s">
        <v>85</v>
      </c>
      <c r="N127" s="38"/>
      <c r="O127" s="37">
        <v>180</v>
      </c>
      <c r="P127" s="42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41"/>
      <c r="R127" s="341"/>
      <c r="S127" s="341"/>
      <c r="T127" s="342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238</v>
      </c>
      <c r="AG127" s="81"/>
      <c r="AJ127" s="87" t="s">
        <v>112</v>
      </c>
      <c r="AK127" s="87">
        <v>14</v>
      </c>
      <c r="BB127" s="186" t="s">
        <v>94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239</v>
      </c>
      <c r="B128" s="63" t="s">
        <v>240</v>
      </c>
      <c r="C128" s="36">
        <v>4301135277</v>
      </c>
      <c r="D128" s="339">
        <v>4607111034397</v>
      </c>
      <c r="E128" s="339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95</v>
      </c>
      <c r="L128" s="37" t="s">
        <v>100</v>
      </c>
      <c r="M128" s="38" t="s">
        <v>85</v>
      </c>
      <c r="N128" s="38"/>
      <c r="O128" s="37">
        <v>180</v>
      </c>
      <c r="P128" s="42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41"/>
      <c r="R128" s="341"/>
      <c r="S128" s="341"/>
      <c r="T128" s="342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7" t="s">
        <v>223</v>
      </c>
      <c r="AG128" s="81"/>
      <c r="AJ128" s="87" t="s">
        <v>101</v>
      </c>
      <c r="AK128" s="87">
        <v>70</v>
      </c>
      <c r="BB128" s="188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48"/>
      <c r="P129" s="344" t="s">
        <v>40</v>
      </c>
      <c r="Q129" s="345"/>
      <c r="R129" s="345"/>
      <c r="S129" s="345"/>
      <c r="T129" s="345"/>
      <c r="U129" s="345"/>
      <c r="V129" s="346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347"/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8"/>
      <c r="P130" s="344" t="s">
        <v>40</v>
      </c>
      <c r="Q130" s="345"/>
      <c r="R130" s="345"/>
      <c r="S130" s="345"/>
      <c r="T130" s="345"/>
      <c r="U130" s="345"/>
      <c r="V130" s="346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81" t="s">
        <v>241</v>
      </c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81"/>
      <c r="P131" s="381"/>
      <c r="Q131" s="381"/>
      <c r="R131" s="381"/>
      <c r="S131" s="381"/>
      <c r="T131" s="381"/>
      <c r="U131" s="381"/>
      <c r="V131" s="381"/>
      <c r="W131" s="381"/>
      <c r="X131" s="381"/>
      <c r="Y131" s="381"/>
      <c r="Z131" s="381"/>
      <c r="AA131" s="65"/>
      <c r="AB131" s="65"/>
      <c r="AC131" s="82"/>
    </row>
    <row r="132" spans="1:68" ht="14.25" customHeight="1" x14ac:dyDescent="0.25">
      <c r="A132" s="368" t="s">
        <v>154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68"/>
      <c r="Z132" s="368"/>
      <c r="AA132" s="66"/>
      <c r="AB132" s="66"/>
      <c r="AC132" s="83"/>
    </row>
    <row r="133" spans="1:68" ht="27" customHeight="1" x14ac:dyDescent="0.25">
      <c r="A133" s="63" t="s">
        <v>242</v>
      </c>
      <c r="B133" s="63" t="s">
        <v>243</v>
      </c>
      <c r="C133" s="36">
        <v>4301135570</v>
      </c>
      <c r="D133" s="339">
        <v>4607111035806</v>
      </c>
      <c r="E133" s="339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95</v>
      </c>
      <c r="L133" s="37" t="s">
        <v>87</v>
      </c>
      <c r="M133" s="38" t="s">
        <v>85</v>
      </c>
      <c r="N133" s="38"/>
      <c r="O133" s="37">
        <v>180</v>
      </c>
      <c r="P133" s="426" t="s">
        <v>244</v>
      </c>
      <c r="Q133" s="341"/>
      <c r="R133" s="341"/>
      <c r="S133" s="341"/>
      <c r="T133" s="342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9" t="s">
        <v>245</v>
      </c>
      <c r="AG133" s="81"/>
      <c r="AJ133" s="87" t="s">
        <v>88</v>
      </c>
      <c r="AK133" s="87">
        <v>1</v>
      </c>
      <c r="BB133" s="190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347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8"/>
      <c r="P134" s="344" t="s">
        <v>40</v>
      </c>
      <c r="Q134" s="345"/>
      <c r="R134" s="345"/>
      <c r="S134" s="345"/>
      <c r="T134" s="345"/>
      <c r="U134" s="345"/>
      <c r="V134" s="346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48"/>
      <c r="P135" s="344" t="s">
        <v>40</v>
      </c>
      <c r="Q135" s="345"/>
      <c r="R135" s="345"/>
      <c r="S135" s="345"/>
      <c r="T135" s="345"/>
      <c r="U135" s="345"/>
      <c r="V135" s="346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customHeight="1" x14ac:dyDescent="0.25">
      <c r="A136" s="381" t="s">
        <v>246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381"/>
      <c r="Z136" s="381"/>
      <c r="AA136" s="65"/>
      <c r="AB136" s="65"/>
      <c r="AC136" s="82"/>
    </row>
    <row r="137" spans="1:68" ht="14.25" customHeight="1" x14ac:dyDescent="0.25">
      <c r="A137" s="368" t="s">
        <v>154</v>
      </c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8"/>
      <c r="W137" s="368"/>
      <c r="X137" s="368"/>
      <c r="Y137" s="368"/>
      <c r="Z137" s="368"/>
      <c r="AA137" s="66"/>
      <c r="AB137" s="66"/>
      <c r="AC137" s="83"/>
    </row>
    <row r="138" spans="1:68" ht="16.5" customHeight="1" x14ac:dyDescent="0.25">
      <c r="A138" s="63" t="s">
        <v>247</v>
      </c>
      <c r="B138" s="63" t="s">
        <v>248</v>
      </c>
      <c r="C138" s="36">
        <v>4301135596</v>
      </c>
      <c r="D138" s="339">
        <v>4607111039613</v>
      </c>
      <c r="E138" s="339"/>
      <c r="F138" s="62">
        <v>0.09</v>
      </c>
      <c r="G138" s="37">
        <v>30</v>
      </c>
      <c r="H138" s="62">
        <v>2.7</v>
      </c>
      <c r="I138" s="62">
        <v>3.09</v>
      </c>
      <c r="J138" s="37">
        <v>126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424" t="s">
        <v>249</v>
      </c>
      <c r="Q138" s="341"/>
      <c r="R138" s="341"/>
      <c r="S138" s="341"/>
      <c r="T138" s="342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IFERROR(IF(X138="","",X138*0.00936),"")</f>
        <v>0</v>
      </c>
      <c r="AA138" s="68" t="s">
        <v>46</v>
      </c>
      <c r="AB138" s="69" t="s">
        <v>46</v>
      </c>
      <c r="AC138" s="191" t="s">
        <v>229</v>
      </c>
      <c r="AG138" s="81"/>
      <c r="AJ138" s="87" t="s">
        <v>88</v>
      </c>
      <c r="AK138" s="87">
        <v>1</v>
      </c>
      <c r="BB138" s="192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47"/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48"/>
      <c r="P139" s="344" t="s">
        <v>40</v>
      </c>
      <c r="Q139" s="345"/>
      <c r="R139" s="345"/>
      <c r="S139" s="345"/>
      <c r="T139" s="345"/>
      <c r="U139" s="345"/>
      <c r="V139" s="346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34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8"/>
      <c r="P140" s="344" t="s">
        <v>40</v>
      </c>
      <c r="Q140" s="345"/>
      <c r="R140" s="345"/>
      <c r="S140" s="345"/>
      <c r="T140" s="345"/>
      <c r="U140" s="345"/>
      <c r="V140" s="346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381" t="s">
        <v>250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65"/>
      <c r="AB141" s="65"/>
      <c r="AC141" s="82"/>
    </row>
    <row r="142" spans="1:68" ht="14.25" customHeight="1" x14ac:dyDescent="0.25">
      <c r="A142" s="368" t="s">
        <v>251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68"/>
      <c r="Z142" s="368"/>
      <c r="AA142" s="66"/>
      <c r="AB142" s="66"/>
      <c r="AC142" s="83"/>
    </row>
    <row r="143" spans="1:68" ht="27" customHeight="1" x14ac:dyDescent="0.25">
      <c r="A143" s="63" t="s">
        <v>252</v>
      </c>
      <c r="B143" s="63" t="s">
        <v>253</v>
      </c>
      <c r="C143" s="36">
        <v>4301071054</v>
      </c>
      <c r="D143" s="339">
        <v>4607111035639</v>
      </c>
      <c r="E143" s="339"/>
      <c r="F143" s="62">
        <v>0.2</v>
      </c>
      <c r="G143" s="37">
        <v>8</v>
      </c>
      <c r="H143" s="62">
        <v>1.6</v>
      </c>
      <c r="I143" s="62">
        <v>2.12</v>
      </c>
      <c r="J143" s="37">
        <v>72</v>
      </c>
      <c r="K143" s="37" t="s">
        <v>255</v>
      </c>
      <c r="L143" s="37" t="s">
        <v>87</v>
      </c>
      <c r="M143" s="38" t="s">
        <v>85</v>
      </c>
      <c r="N143" s="38"/>
      <c r="O143" s="37">
        <v>180</v>
      </c>
      <c r="P143" s="42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41"/>
      <c r="R143" s="341"/>
      <c r="S143" s="341"/>
      <c r="T143" s="342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IFERROR(IF(X143="","",X143*0.01157),"")</f>
        <v>0</v>
      </c>
      <c r="AA143" s="68" t="s">
        <v>46</v>
      </c>
      <c r="AB143" s="69" t="s">
        <v>46</v>
      </c>
      <c r="AC143" s="193" t="s">
        <v>254</v>
      </c>
      <c r="AG143" s="81"/>
      <c r="AJ143" s="87" t="s">
        <v>88</v>
      </c>
      <c r="AK143" s="87">
        <v>1</v>
      </c>
      <c r="BB143" s="194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256</v>
      </c>
      <c r="B144" s="63" t="s">
        <v>257</v>
      </c>
      <c r="C144" s="36">
        <v>4301135540</v>
      </c>
      <c r="D144" s="339">
        <v>4607111035646</v>
      </c>
      <c r="E144" s="339"/>
      <c r="F144" s="62">
        <v>0.2</v>
      </c>
      <c r="G144" s="37">
        <v>8</v>
      </c>
      <c r="H144" s="62">
        <v>1.6</v>
      </c>
      <c r="I144" s="62">
        <v>2.12</v>
      </c>
      <c r="J144" s="37">
        <v>72</v>
      </c>
      <c r="K144" s="37" t="s">
        <v>255</v>
      </c>
      <c r="L144" s="37" t="s">
        <v>87</v>
      </c>
      <c r="M144" s="38" t="s">
        <v>85</v>
      </c>
      <c r="N144" s="38"/>
      <c r="O144" s="37">
        <v>180</v>
      </c>
      <c r="P144" s="4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41"/>
      <c r="R144" s="341"/>
      <c r="S144" s="341"/>
      <c r="T144" s="342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IFERROR(IF(X144="","",X144*0.01157),"")</f>
        <v>0</v>
      </c>
      <c r="AA144" s="68" t="s">
        <v>46</v>
      </c>
      <c r="AB144" s="69" t="s">
        <v>46</v>
      </c>
      <c r="AC144" s="195" t="s">
        <v>254</v>
      </c>
      <c r="AG144" s="81"/>
      <c r="AJ144" s="87" t="s">
        <v>88</v>
      </c>
      <c r="AK144" s="87">
        <v>1</v>
      </c>
      <c r="BB144" s="196" t="s">
        <v>94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34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8"/>
      <c r="P145" s="344" t="s">
        <v>40</v>
      </c>
      <c r="Q145" s="345"/>
      <c r="R145" s="345"/>
      <c r="S145" s="345"/>
      <c r="T145" s="345"/>
      <c r="U145" s="345"/>
      <c r="V145" s="346"/>
      <c r="W145" s="42" t="s">
        <v>39</v>
      </c>
      <c r="X145" s="43">
        <f>IFERROR(SUM(X143:X144),"0")</f>
        <v>0</v>
      </c>
      <c r="Y145" s="43">
        <f>IFERROR(SUM(Y143:Y144),"0")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48"/>
      <c r="P146" s="344" t="s">
        <v>40</v>
      </c>
      <c r="Q146" s="345"/>
      <c r="R146" s="345"/>
      <c r="S146" s="345"/>
      <c r="T146" s="345"/>
      <c r="U146" s="345"/>
      <c r="V146" s="346"/>
      <c r="W146" s="42" t="s">
        <v>0</v>
      </c>
      <c r="X146" s="43">
        <f>IFERROR(SUMPRODUCT(X143:X144*H143:H144),"0")</f>
        <v>0</v>
      </c>
      <c r="Y146" s="43">
        <f>IFERROR(SUMPRODUCT(Y143:Y144*H143:H144),"0")</f>
        <v>0</v>
      </c>
      <c r="Z146" s="42"/>
      <c r="AA146" s="67"/>
      <c r="AB146" s="67"/>
      <c r="AC146" s="67"/>
    </row>
    <row r="147" spans="1:68" ht="16.5" customHeight="1" x14ac:dyDescent="0.25">
      <c r="A147" s="381" t="s">
        <v>258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65"/>
      <c r="AB147" s="65"/>
      <c r="AC147" s="82"/>
    </row>
    <row r="148" spans="1:68" ht="14.25" customHeight="1" x14ac:dyDescent="0.25">
      <c r="A148" s="368" t="s">
        <v>154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68"/>
      <c r="Z148" s="368"/>
      <c r="AA148" s="66"/>
      <c r="AB148" s="66"/>
      <c r="AC148" s="83"/>
    </row>
    <row r="149" spans="1:68" ht="27" customHeight="1" x14ac:dyDescent="0.25">
      <c r="A149" s="63" t="s">
        <v>259</v>
      </c>
      <c r="B149" s="63" t="s">
        <v>260</v>
      </c>
      <c r="C149" s="36">
        <v>4301135281</v>
      </c>
      <c r="D149" s="339">
        <v>4607111036568</v>
      </c>
      <c r="E149" s="339"/>
      <c r="F149" s="62">
        <v>0.28000000000000003</v>
      </c>
      <c r="G149" s="37">
        <v>6</v>
      </c>
      <c r="H149" s="62">
        <v>1.68</v>
      </c>
      <c r="I149" s="62">
        <v>2.1017999999999999</v>
      </c>
      <c r="J149" s="37">
        <v>140</v>
      </c>
      <c r="K149" s="37" t="s">
        <v>95</v>
      </c>
      <c r="L149" s="37" t="s">
        <v>87</v>
      </c>
      <c r="M149" s="38" t="s">
        <v>85</v>
      </c>
      <c r="N149" s="38"/>
      <c r="O149" s="37">
        <v>180</v>
      </c>
      <c r="P149" s="4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41"/>
      <c r="R149" s="341"/>
      <c r="S149" s="341"/>
      <c r="T149" s="342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IFERROR(IF(X149="","",X149*0.00941),"")</f>
        <v>0</v>
      </c>
      <c r="AA149" s="68" t="s">
        <v>46</v>
      </c>
      <c r="AB149" s="69" t="s">
        <v>46</v>
      </c>
      <c r="AC149" s="197" t="s">
        <v>261</v>
      </c>
      <c r="AG149" s="81"/>
      <c r="AJ149" s="87" t="s">
        <v>88</v>
      </c>
      <c r="AK149" s="87">
        <v>1</v>
      </c>
      <c r="BB149" s="198" t="s">
        <v>94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47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48"/>
      <c r="P150" s="344" t="s">
        <v>40</v>
      </c>
      <c r="Q150" s="345"/>
      <c r="R150" s="345"/>
      <c r="S150" s="345"/>
      <c r="T150" s="345"/>
      <c r="U150" s="345"/>
      <c r="V150" s="346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48"/>
      <c r="P151" s="344" t="s">
        <v>40</v>
      </c>
      <c r="Q151" s="345"/>
      <c r="R151" s="345"/>
      <c r="S151" s="345"/>
      <c r="T151" s="345"/>
      <c r="U151" s="345"/>
      <c r="V151" s="346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27.75" customHeight="1" x14ac:dyDescent="0.2">
      <c r="A152" s="380" t="s">
        <v>262</v>
      </c>
      <c r="B152" s="380"/>
      <c r="C152" s="380"/>
      <c r="D152" s="380"/>
      <c r="E152" s="380"/>
      <c r="F152" s="380"/>
      <c r="G152" s="380"/>
      <c r="H152" s="380"/>
      <c r="I152" s="380"/>
      <c r="J152" s="380"/>
      <c r="K152" s="380"/>
      <c r="L152" s="380"/>
      <c r="M152" s="380"/>
      <c r="N152" s="380"/>
      <c r="O152" s="380"/>
      <c r="P152" s="380"/>
      <c r="Q152" s="380"/>
      <c r="R152" s="380"/>
      <c r="S152" s="380"/>
      <c r="T152" s="380"/>
      <c r="U152" s="380"/>
      <c r="V152" s="380"/>
      <c r="W152" s="380"/>
      <c r="X152" s="380"/>
      <c r="Y152" s="380"/>
      <c r="Z152" s="380"/>
      <c r="AA152" s="54"/>
      <c r="AB152" s="54"/>
      <c r="AC152" s="54"/>
    </row>
    <row r="153" spans="1:68" ht="16.5" customHeight="1" x14ac:dyDescent="0.25">
      <c r="A153" s="381" t="s">
        <v>263</v>
      </c>
      <c r="B153" s="381"/>
      <c r="C153" s="381"/>
      <c r="D153" s="381"/>
      <c r="E153" s="381"/>
      <c r="F153" s="381"/>
      <c r="G153" s="381"/>
      <c r="H153" s="381"/>
      <c r="I153" s="381"/>
      <c r="J153" s="381"/>
      <c r="K153" s="381"/>
      <c r="L153" s="381"/>
      <c r="M153" s="381"/>
      <c r="N153" s="381"/>
      <c r="O153" s="381"/>
      <c r="P153" s="381"/>
      <c r="Q153" s="381"/>
      <c r="R153" s="381"/>
      <c r="S153" s="381"/>
      <c r="T153" s="381"/>
      <c r="U153" s="381"/>
      <c r="V153" s="381"/>
      <c r="W153" s="381"/>
      <c r="X153" s="381"/>
      <c r="Y153" s="381"/>
      <c r="Z153" s="381"/>
      <c r="AA153" s="65"/>
      <c r="AB153" s="65"/>
      <c r="AC153" s="82"/>
    </row>
    <row r="154" spans="1:68" ht="14.25" customHeight="1" x14ac:dyDescent="0.25">
      <c r="A154" s="368" t="s">
        <v>154</v>
      </c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68"/>
      <c r="N154" s="368"/>
      <c r="O154" s="368"/>
      <c r="P154" s="368"/>
      <c r="Q154" s="368"/>
      <c r="R154" s="368"/>
      <c r="S154" s="368"/>
      <c r="T154" s="368"/>
      <c r="U154" s="368"/>
      <c r="V154" s="368"/>
      <c r="W154" s="368"/>
      <c r="X154" s="368"/>
      <c r="Y154" s="368"/>
      <c r="Z154" s="368"/>
      <c r="AA154" s="66"/>
      <c r="AB154" s="66"/>
      <c r="AC154" s="83"/>
    </row>
    <row r="155" spans="1:68" ht="27" customHeight="1" x14ac:dyDescent="0.25">
      <c r="A155" s="63" t="s">
        <v>264</v>
      </c>
      <c r="B155" s="63" t="s">
        <v>265</v>
      </c>
      <c r="C155" s="36">
        <v>4301135317</v>
      </c>
      <c r="D155" s="339">
        <v>4607111039057</v>
      </c>
      <c r="E155" s="339"/>
      <c r="F155" s="62">
        <v>1.8</v>
      </c>
      <c r="G155" s="37">
        <v>1</v>
      </c>
      <c r="H155" s="62">
        <v>1.8</v>
      </c>
      <c r="I155" s="62">
        <v>1.9</v>
      </c>
      <c r="J155" s="37">
        <v>234</v>
      </c>
      <c r="K155" s="37" t="s">
        <v>150</v>
      </c>
      <c r="L155" s="37" t="s">
        <v>111</v>
      </c>
      <c r="M155" s="38" t="s">
        <v>85</v>
      </c>
      <c r="N155" s="38"/>
      <c r="O155" s="37">
        <v>180</v>
      </c>
      <c r="P155" s="421" t="s">
        <v>266</v>
      </c>
      <c r="Q155" s="341"/>
      <c r="R155" s="341"/>
      <c r="S155" s="341"/>
      <c r="T155" s="342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IFERROR(IF(X155="","",X155*0.00502),"")</f>
        <v>0</v>
      </c>
      <c r="AA155" s="68" t="s">
        <v>46</v>
      </c>
      <c r="AB155" s="69" t="s">
        <v>46</v>
      </c>
      <c r="AC155" s="199" t="s">
        <v>229</v>
      </c>
      <c r="AG155" s="81"/>
      <c r="AJ155" s="87" t="s">
        <v>112</v>
      </c>
      <c r="AK155" s="87">
        <v>18</v>
      </c>
      <c r="BB155" s="200" t="s">
        <v>94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48"/>
      <c r="P156" s="344" t="s">
        <v>40</v>
      </c>
      <c r="Q156" s="345"/>
      <c r="R156" s="345"/>
      <c r="S156" s="345"/>
      <c r="T156" s="345"/>
      <c r="U156" s="345"/>
      <c r="V156" s="346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347"/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48"/>
      <c r="P157" s="344" t="s">
        <v>40</v>
      </c>
      <c r="Q157" s="345"/>
      <c r="R157" s="345"/>
      <c r="S157" s="345"/>
      <c r="T157" s="345"/>
      <c r="U157" s="345"/>
      <c r="V157" s="346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16.5" customHeight="1" x14ac:dyDescent="0.25">
      <c r="A158" s="381" t="s">
        <v>267</v>
      </c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1"/>
      <c r="M158" s="381"/>
      <c r="N158" s="381"/>
      <c r="O158" s="381"/>
      <c r="P158" s="381"/>
      <c r="Q158" s="381"/>
      <c r="R158" s="381"/>
      <c r="S158" s="381"/>
      <c r="T158" s="381"/>
      <c r="U158" s="381"/>
      <c r="V158" s="381"/>
      <c r="W158" s="381"/>
      <c r="X158" s="381"/>
      <c r="Y158" s="381"/>
      <c r="Z158" s="381"/>
      <c r="AA158" s="65"/>
      <c r="AB158" s="65"/>
      <c r="AC158" s="82"/>
    </row>
    <row r="159" spans="1:68" ht="14.25" customHeight="1" x14ac:dyDescent="0.25">
      <c r="A159" s="368" t="s">
        <v>81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68"/>
      <c r="Z159" s="368"/>
      <c r="AA159" s="66"/>
      <c r="AB159" s="66"/>
      <c r="AC159" s="83"/>
    </row>
    <row r="160" spans="1:68" ht="16.5" customHeight="1" x14ac:dyDescent="0.25">
      <c r="A160" s="63" t="s">
        <v>268</v>
      </c>
      <c r="B160" s="63" t="s">
        <v>269</v>
      </c>
      <c r="C160" s="36">
        <v>4301071062</v>
      </c>
      <c r="D160" s="339">
        <v>4607111036384</v>
      </c>
      <c r="E160" s="339"/>
      <c r="F160" s="62">
        <v>5</v>
      </c>
      <c r="G160" s="37">
        <v>1</v>
      </c>
      <c r="H160" s="62">
        <v>5</v>
      </c>
      <c r="I160" s="62">
        <v>5.2106000000000003</v>
      </c>
      <c r="J160" s="37">
        <v>144</v>
      </c>
      <c r="K160" s="37" t="s">
        <v>86</v>
      </c>
      <c r="L160" s="37" t="s">
        <v>87</v>
      </c>
      <c r="M160" s="38" t="s">
        <v>85</v>
      </c>
      <c r="N160" s="38"/>
      <c r="O160" s="37">
        <v>180</v>
      </c>
      <c r="P160" s="417" t="s">
        <v>270</v>
      </c>
      <c r="Q160" s="341"/>
      <c r="R160" s="341"/>
      <c r="S160" s="341"/>
      <c r="T160" s="342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01" t="s">
        <v>271</v>
      </c>
      <c r="AG160" s="81"/>
      <c r="AJ160" s="87" t="s">
        <v>88</v>
      </c>
      <c r="AK160" s="87">
        <v>1</v>
      </c>
      <c r="BB160" s="20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16.5" customHeight="1" x14ac:dyDescent="0.25">
      <c r="A161" s="63" t="s">
        <v>272</v>
      </c>
      <c r="B161" s="63" t="s">
        <v>273</v>
      </c>
      <c r="C161" s="36">
        <v>4301071056</v>
      </c>
      <c r="D161" s="339">
        <v>4640242180250</v>
      </c>
      <c r="E161" s="339"/>
      <c r="F161" s="62">
        <v>5</v>
      </c>
      <c r="G161" s="37">
        <v>1</v>
      </c>
      <c r="H161" s="62">
        <v>5</v>
      </c>
      <c r="I161" s="62">
        <v>5.2131999999999996</v>
      </c>
      <c r="J161" s="37">
        <v>144</v>
      </c>
      <c r="K161" s="37" t="s">
        <v>86</v>
      </c>
      <c r="L161" s="37" t="s">
        <v>87</v>
      </c>
      <c r="M161" s="38" t="s">
        <v>85</v>
      </c>
      <c r="N161" s="38"/>
      <c r="O161" s="37">
        <v>180</v>
      </c>
      <c r="P161" s="418" t="s">
        <v>274</v>
      </c>
      <c r="Q161" s="341"/>
      <c r="R161" s="341"/>
      <c r="S161" s="341"/>
      <c r="T161" s="342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3" t="s">
        <v>275</v>
      </c>
      <c r="AG161" s="81"/>
      <c r="AJ161" s="87" t="s">
        <v>88</v>
      </c>
      <c r="AK161" s="87">
        <v>1</v>
      </c>
      <c r="BB161" s="204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276</v>
      </c>
      <c r="B162" s="63" t="s">
        <v>277</v>
      </c>
      <c r="C162" s="36">
        <v>4301071050</v>
      </c>
      <c r="D162" s="339">
        <v>4607111036216</v>
      </c>
      <c r="E162" s="339"/>
      <c r="F162" s="62">
        <v>5</v>
      </c>
      <c r="G162" s="37">
        <v>1</v>
      </c>
      <c r="H162" s="62">
        <v>5</v>
      </c>
      <c r="I162" s="62">
        <v>5.2131999999999996</v>
      </c>
      <c r="J162" s="37">
        <v>144</v>
      </c>
      <c r="K162" s="37" t="s">
        <v>86</v>
      </c>
      <c r="L162" s="37" t="s">
        <v>111</v>
      </c>
      <c r="M162" s="38" t="s">
        <v>85</v>
      </c>
      <c r="N162" s="38"/>
      <c r="O162" s="37">
        <v>180</v>
      </c>
      <c r="P162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41"/>
      <c r="R162" s="341"/>
      <c r="S162" s="341"/>
      <c r="T162" s="342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5" t="s">
        <v>278</v>
      </c>
      <c r="AG162" s="81"/>
      <c r="AJ162" s="87" t="s">
        <v>112</v>
      </c>
      <c r="AK162" s="87">
        <v>12</v>
      </c>
      <c r="BB162" s="20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4301071061</v>
      </c>
      <c r="D163" s="339">
        <v>4607111036278</v>
      </c>
      <c r="E163" s="339"/>
      <c r="F163" s="62">
        <v>5</v>
      </c>
      <c r="G163" s="37">
        <v>1</v>
      </c>
      <c r="H163" s="62">
        <v>5</v>
      </c>
      <c r="I163" s="62">
        <v>5.2405999999999997</v>
      </c>
      <c r="J163" s="37">
        <v>84</v>
      </c>
      <c r="K163" s="37" t="s">
        <v>86</v>
      </c>
      <c r="L163" s="37" t="s">
        <v>87</v>
      </c>
      <c r="M163" s="38" t="s">
        <v>85</v>
      </c>
      <c r="N163" s="38"/>
      <c r="O163" s="37">
        <v>180</v>
      </c>
      <c r="P163" s="42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41"/>
      <c r="R163" s="341"/>
      <c r="S163" s="341"/>
      <c r="T163" s="342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IFERROR(IF(X163="","",X163*0.0155),"")</f>
        <v>0</v>
      </c>
      <c r="AA163" s="68" t="s">
        <v>46</v>
      </c>
      <c r="AB163" s="69" t="s">
        <v>46</v>
      </c>
      <c r="AC163" s="207" t="s">
        <v>281</v>
      </c>
      <c r="AG163" s="81"/>
      <c r="AJ163" s="87" t="s">
        <v>88</v>
      </c>
      <c r="AK163" s="87">
        <v>1</v>
      </c>
      <c r="BB163" s="20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47"/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8"/>
      <c r="P164" s="344" t="s">
        <v>40</v>
      </c>
      <c r="Q164" s="345"/>
      <c r="R164" s="345"/>
      <c r="S164" s="345"/>
      <c r="T164" s="345"/>
      <c r="U164" s="345"/>
      <c r="V164" s="346"/>
      <c r="W164" s="42" t="s">
        <v>39</v>
      </c>
      <c r="X164" s="43">
        <f>IFERROR(SUM(X160:X163),"0")</f>
        <v>0</v>
      </c>
      <c r="Y164" s="43">
        <f>IFERROR(SUM(Y160:Y163),"0")</f>
        <v>0</v>
      </c>
      <c r="Z164" s="43">
        <f>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347"/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48"/>
      <c r="P165" s="344" t="s">
        <v>40</v>
      </c>
      <c r="Q165" s="345"/>
      <c r="R165" s="345"/>
      <c r="S165" s="345"/>
      <c r="T165" s="345"/>
      <c r="U165" s="345"/>
      <c r="V165" s="346"/>
      <c r="W165" s="42" t="s">
        <v>0</v>
      </c>
      <c r="X165" s="43">
        <f>IFERROR(SUMPRODUCT(X160:X163*H160:H163),"0")</f>
        <v>0</v>
      </c>
      <c r="Y165" s="43">
        <f>IFERROR(SUMPRODUCT(Y160:Y163*H160:H163),"0")</f>
        <v>0</v>
      </c>
      <c r="Z165" s="42"/>
      <c r="AA165" s="67"/>
      <c r="AB165" s="67"/>
      <c r="AC165" s="67"/>
    </row>
    <row r="166" spans="1:68" ht="14.25" customHeight="1" x14ac:dyDescent="0.25">
      <c r="A166" s="368" t="s">
        <v>282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68"/>
      <c r="Z166" s="368"/>
      <c r="AA166" s="66"/>
      <c r="AB166" s="66"/>
      <c r="AC166" s="83"/>
    </row>
    <row r="167" spans="1:68" ht="27" customHeight="1" x14ac:dyDescent="0.25">
      <c r="A167" s="63" t="s">
        <v>283</v>
      </c>
      <c r="B167" s="63" t="s">
        <v>284</v>
      </c>
      <c r="C167" s="36">
        <v>4301080153</v>
      </c>
      <c r="D167" s="339">
        <v>4607111036827</v>
      </c>
      <c r="E167" s="339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86</v>
      </c>
      <c r="L167" s="37" t="s">
        <v>87</v>
      </c>
      <c r="M167" s="38" t="s">
        <v>85</v>
      </c>
      <c r="N167" s="38"/>
      <c r="O167" s="37">
        <v>90</v>
      </c>
      <c r="P167" s="4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41"/>
      <c r="R167" s="341"/>
      <c r="S167" s="341"/>
      <c r="T167" s="342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9" t="s">
        <v>285</v>
      </c>
      <c r="AG167" s="81"/>
      <c r="AJ167" s="87" t="s">
        <v>88</v>
      </c>
      <c r="AK167" s="87">
        <v>1</v>
      </c>
      <c r="BB167" s="21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286</v>
      </c>
      <c r="B168" s="63" t="s">
        <v>287</v>
      </c>
      <c r="C168" s="36">
        <v>4301080154</v>
      </c>
      <c r="D168" s="339">
        <v>4607111036834</v>
      </c>
      <c r="E168" s="339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86</v>
      </c>
      <c r="L168" s="37" t="s">
        <v>87</v>
      </c>
      <c r="M168" s="38" t="s">
        <v>85</v>
      </c>
      <c r="N168" s="38"/>
      <c r="O168" s="37">
        <v>90</v>
      </c>
      <c r="P168" s="4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41"/>
      <c r="R168" s="341"/>
      <c r="S168" s="341"/>
      <c r="T168" s="342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11" t="s">
        <v>285</v>
      </c>
      <c r="AG168" s="81"/>
      <c r="AJ168" s="87" t="s">
        <v>88</v>
      </c>
      <c r="AK168" s="87">
        <v>1</v>
      </c>
      <c r="BB168" s="21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47"/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8"/>
      <c r="P169" s="344" t="s">
        <v>40</v>
      </c>
      <c r="Q169" s="345"/>
      <c r="R169" s="345"/>
      <c r="S169" s="345"/>
      <c r="T169" s="345"/>
      <c r="U169" s="345"/>
      <c r="V169" s="346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34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48"/>
      <c r="P170" s="344" t="s">
        <v>40</v>
      </c>
      <c r="Q170" s="345"/>
      <c r="R170" s="345"/>
      <c r="S170" s="345"/>
      <c r="T170" s="345"/>
      <c r="U170" s="345"/>
      <c r="V170" s="346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customHeight="1" x14ac:dyDescent="0.2">
      <c r="A171" s="380" t="s">
        <v>288</v>
      </c>
      <c r="B171" s="380"/>
      <c r="C171" s="380"/>
      <c r="D171" s="380"/>
      <c r="E171" s="380"/>
      <c r="F171" s="380"/>
      <c r="G171" s="380"/>
      <c r="H171" s="380"/>
      <c r="I171" s="380"/>
      <c r="J171" s="380"/>
      <c r="K171" s="380"/>
      <c r="L171" s="380"/>
      <c r="M171" s="380"/>
      <c r="N171" s="380"/>
      <c r="O171" s="380"/>
      <c r="P171" s="380"/>
      <c r="Q171" s="380"/>
      <c r="R171" s="380"/>
      <c r="S171" s="380"/>
      <c r="T171" s="380"/>
      <c r="U171" s="380"/>
      <c r="V171" s="380"/>
      <c r="W171" s="380"/>
      <c r="X171" s="380"/>
      <c r="Y171" s="380"/>
      <c r="Z171" s="380"/>
      <c r="AA171" s="54"/>
      <c r="AB171" s="54"/>
      <c r="AC171" s="54"/>
    </row>
    <row r="172" spans="1:68" ht="16.5" customHeight="1" x14ac:dyDescent="0.25">
      <c r="A172" s="381" t="s">
        <v>289</v>
      </c>
      <c r="B172" s="381"/>
      <c r="C172" s="381"/>
      <c r="D172" s="381"/>
      <c r="E172" s="381"/>
      <c r="F172" s="381"/>
      <c r="G172" s="381"/>
      <c r="H172" s="381"/>
      <c r="I172" s="381"/>
      <c r="J172" s="381"/>
      <c r="K172" s="381"/>
      <c r="L172" s="381"/>
      <c r="M172" s="381"/>
      <c r="N172" s="381"/>
      <c r="O172" s="381"/>
      <c r="P172" s="381"/>
      <c r="Q172" s="381"/>
      <c r="R172" s="381"/>
      <c r="S172" s="381"/>
      <c r="T172" s="381"/>
      <c r="U172" s="381"/>
      <c r="V172" s="381"/>
      <c r="W172" s="381"/>
      <c r="X172" s="381"/>
      <c r="Y172" s="381"/>
      <c r="Z172" s="381"/>
      <c r="AA172" s="65"/>
      <c r="AB172" s="65"/>
      <c r="AC172" s="82"/>
    </row>
    <row r="173" spans="1:68" ht="14.25" customHeight="1" x14ac:dyDescent="0.25">
      <c r="A173" s="368" t="s">
        <v>90</v>
      </c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  <c r="T173" s="368"/>
      <c r="U173" s="368"/>
      <c r="V173" s="368"/>
      <c r="W173" s="368"/>
      <c r="X173" s="368"/>
      <c r="Y173" s="368"/>
      <c r="Z173" s="368"/>
      <c r="AA173" s="66"/>
      <c r="AB173" s="66"/>
      <c r="AC173" s="83"/>
    </row>
    <row r="174" spans="1:68" ht="27" customHeight="1" x14ac:dyDescent="0.25">
      <c r="A174" s="63" t="s">
        <v>290</v>
      </c>
      <c r="B174" s="63" t="s">
        <v>291</v>
      </c>
      <c r="C174" s="36">
        <v>4301132097</v>
      </c>
      <c r="D174" s="339">
        <v>4607111035721</v>
      </c>
      <c r="E174" s="339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95</v>
      </c>
      <c r="L174" s="37" t="s">
        <v>100</v>
      </c>
      <c r="M174" s="38" t="s">
        <v>85</v>
      </c>
      <c r="N174" s="38"/>
      <c r="O174" s="37">
        <v>365</v>
      </c>
      <c r="P174" s="41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41"/>
      <c r="R174" s="341"/>
      <c r="S174" s="341"/>
      <c r="T174" s="342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213" t="s">
        <v>292</v>
      </c>
      <c r="AG174" s="81"/>
      <c r="AJ174" s="87" t="s">
        <v>101</v>
      </c>
      <c r="AK174" s="87">
        <v>70</v>
      </c>
      <c r="BB174" s="214" t="s">
        <v>94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293</v>
      </c>
      <c r="B175" s="63" t="s">
        <v>294</v>
      </c>
      <c r="C175" s="36">
        <v>4301132100</v>
      </c>
      <c r="D175" s="339">
        <v>4607111035691</v>
      </c>
      <c r="E175" s="339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95</v>
      </c>
      <c r="L175" s="37" t="s">
        <v>100</v>
      </c>
      <c r="M175" s="38" t="s">
        <v>85</v>
      </c>
      <c r="N175" s="38"/>
      <c r="O175" s="37">
        <v>365</v>
      </c>
      <c r="P175" s="41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41"/>
      <c r="R175" s="341"/>
      <c r="S175" s="341"/>
      <c r="T175" s="342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15" t="s">
        <v>295</v>
      </c>
      <c r="AG175" s="81"/>
      <c r="AJ175" s="87" t="s">
        <v>101</v>
      </c>
      <c r="AK175" s="87">
        <v>70</v>
      </c>
      <c r="BB175" s="216" t="s">
        <v>94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296</v>
      </c>
      <c r="B176" s="63" t="s">
        <v>297</v>
      </c>
      <c r="C176" s="36">
        <v>4301132079</v>
      </c>
      <c r="D176" s="339">
        <v>4607111038487</v>
      </c>
      <c r="E176" s="339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95</v>
      </c>
      <c r="L176" s="37" t="s">
        <v>111</v>
      </c>
      <c r="M176" s="38" t="s">
        <v>85</v>
      </c>
      <c r="N176" s="38"/>
      <c r="O176" s="37">
        <v>180</v>
      </c>
      <c r="P176" s="41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41"/>
      <c r="R176" s="341"/>
      <c r="S176" s="341"/>
      <c r="T176" s="342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17" t="s">
        <v>298</v>
      </c>
      <c r="AG176" s="81"/>
      <c r="AJ176" s="87" t="s">
        <v>112</v>
      </c>
      <c r="AK176" s="87">
        <v>14</v>
      </c>
      <c r="BB176" s="218" t="s">
        <v>94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47"/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8"/>
      <c r="P177" s="344" t="s">
        <v>40</v>
      </c>
      <c r="Q177" s="345"/>
      <c r="R177" s="345"/>
      <c r="S177" s="345"/>
      <c r="T177" s="345"/>
      <c r="U177" s="345"/>
      <c r="V177" s="346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347"/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48"/>
      <c r="P178" s="344" t="s">
        <v>40</v>
      </c>
      <c r="Q178" s="345"/>
      <c r="R178" s="345"/>
      <c r="S178" s="345"/>
      <c r="T178" s="345"/>
      <c r="U178" s="345"/>
      <c r="V178" s="346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customHeight="1" x14ac:dyDescent="0.25">
      <c r="A179" s="368" t="s">
        <v>299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68"/>
      <c r="Z179" s="368"/>
      <c r="AA179" s="66"/>
      <c r="AB179" s="66"/>
      <c r="AC179" s="83"/>
    </row>
    <row r="180" spans="1:68" ht="27" customHeight="1" x14ac:dyDescent="0.25">
      <c r="A180" s="63" t="s">
        <v>300</v>
      </c>
      <c r="B180" s="63" t="s">
        <v>301</v>
      </c>
      <c r="C180" s="36">
        <v>4301051855</v>
      </c>
      <c r="D180" s="339">
        <v>4680115885875</v>
      </c>
      <c r="E180" s="339"/>
      <c r="F180" s="62">
        <v>1</v>
      </c>
      <c r="G180" s="37">
        <v>9</v>
      </c>
      <c r="H180" s="62">
        <v>9</v>
      </c>
      <c r="I180" s="62">
        <v>9.48</v>
      </c>
      <c r="J180" s="37">
        <v>56</v>
      </c>
      <c r="K180" s="37" t="s">
        <v>306</v>
      </c>
      <c r="L180" s="37" t="s">
        <v>87</v>
      </c>
      <c r="M180" s="38" t="s">
        <v>305</v>
      </c>
      <c r="N180" s="38"/>
      <c r="O180" s="37">
        <v>365</v>
      </c>
      <c r="P180" s="410" t="s">
        <v>302</v>
      </c>
      <c r="Q180" s="341"/>
      <c r="R180" s="341"/>
      <c r="S180" s="341"/>
      <c r="T180" s="342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IFERROR(IF(X180="","",X180*0.02175),"")</f>
        <v>0</v>
      </c>
      <c r="AA180" s="68" t="s">
        <v>46</v>
      </c>
      <c r="AB180" s="69" t="s">
        <v>46</v>
      </c>
      <c r="AC180" s="219" t="s">
        <v>303</v>
      </c>
      <c r="AG180" s="81"/>
      <c r="AJ180" s="87" t="s">
        <v>88</v>
      </c>
      <c r="AK180" s="87">
        <v>1</v>
      </c>
      <c r="BB180" s="220" t="s">
        <v>304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307</v>
      </c>
      <c r="B181" s="63" t="s">
        <v>308</v>
      </c>
      <c r="C181" s="36">
        <v>4301051319</v>
      </c>
      <c r="D181" s="339">
        <v>4680115881204</v>
      </c>
      <c r="E181" s="339"/>
      <c r="F181" s="62">
        <v>0.33</v>
      </c>
      <c r="G181" s="37">
        <v>6</v>
      </c>
      <c r="H181" s="62">
        <v>1.98</v>
      </c>
      <c r="I181" s="62">
        <v>2.246</v>
      </c>
      <c r="J181" s="37">
        <v>156</v>
      </c>
      <c r="K181" s="37" t="s">
        <v>86</v>
      </c>
      <c r="L181" s="37" t="s">
        <v>87</v>
      </c>
      <c r="M181" s="38" t="s">
        <v>305</v>
      </c>
      <c r="N181" s="38"/>
      <c r="O181" s="37">
        <v>365</v>
      </c>
      <c r="P181" s="411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341"/>
      <c r="R181" s="341"/>
      <c r="S181" s="341"/>
      <c r="T181" s="34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IFERROR(IF(X181="","",X181*0.00753),"")</f>
        <v>0</v>
      </c>
      <c r="AA181" s="68" t="s">
        <v>46</v>
      </c>
      <c r="AB181" s="69" t="s">
        <v>46</v>
      </c>
      <c r="AC181" s="221" t="s">
        <v>309</v>
      </c>
      <c r="AG181" s="81"/>
      <c r="AJ181" s="87" t="s">
        <v>88</v>
      </c>
      <c r="AK181" s="87">
        <v>1</v>
      </c>
      <c r="BB181" s="222" t="s">
        <v>304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47"/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8"/>
      <c r="P182" s="344" t="s">
        <v>40</v>
      </c>
      <c r="Q182" s="345"/>
      <c r="R182" s="345"/>
      <c r="S182" s="345"/>
      <c r="T182" s="345"/>
      <c r="U182" s="345"/>
      <c r="V182" s="346"/>
      <c r="W182" s="42" t="s">
        <v>39</v>
      </c>
      <c r="X182" s="43">
        <f>IFERROR(SUM(X180:X181),"0")</f>
        <v>0</v>
      </c>
      <c r="Y182" s="43">
        <f>IFERROR(SUM(Y180:Y181),"0")</f>
        <v>0</v>
      </c>
      <c r="Z182" s="43">
        <f>IFERROR(IF(Z180="",0,Z180),"0")+IFERROR(IF(Z181="",0,Z181),"0")</f>
        <v>0</v>
      </c>
      <c r="AA182" s="67"/>
      <c r="AB182" s="67"/>
      <c r="AC182" s="67"/>
    </row>
    <row r="183" spans="1:68" x14ac:dyDescent="0.2">
      <c r="A183" s="347"/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8"/>
      <c r="P183" s="344" t="s">
        <v>40</v>
      </c>
      <c r="Q183" s="345"/>
      <c r="R183" s="345"/>
      <c r="S183" s="345"/>
      <c r="T183" s="345"/>
      <c r="U183" s="345"/>
      <c r="V183" s="346"/>
      <c r="W183" s="42" t="s">
        <v>0</v>
      </c>
      <c r="X183" s="43">
        <f>IFERROR(SUMPRODUCT(X180:X181*H180:H181),"0")</f>
        <v>0</v>
      </c>
      <c r="Y183" s="43">
        <f>IFERROR(SUMPRODUCT(Y180:Y181*H180:H181),"0")</f>
        <v>0</v>
      </c>
      <c r="Z183" s="42"/>
      <c r="AA183" s="67"/>
      <c r="AB183" s="67"/>
      <c r="AC183" s="67"/>
    </row>
    <row r="184" spans="1:68" ht="27.75" customHeight="1" x14ac:dyDescent="0.2">
      <c r="A184" s="380" t="s">
        <v>310</v>
      </c>
      <c r="B184" s="380"/>
      <c r="C184" s="380"/>
      <c r="D184" s="380"/>
      <c r="E184" s="380"/>
      <c r="F184" s="380"/>
      <c r="G184" s="380"/>
      <c r="H184" s="380"/>
      <c r="I184" s="380"/>
      <c r="J184" s="380"/>
      <c r="K184" s="380"/>
      <c r="L184" s="380"/>
      <c r="M184" s="380"/>
      <c r="N184" s="380"/>
      <c r="O184" s="380"/>
      <c r="P184" s="380"/>
      <c r="Q184" s="380"/>
      <c r="R184" s="380"/>
      <c r="S184" s="380"/>
      <c r="T184" s="380"/>
      <c r="U184" s="380"/>
      <c r="V184" s="380"/>
      <c r="W184" s="380"/>
      <c r="X184" s="380"/>
      <c r="Y184" s="380"/>
      <c r="Z184" s="380"/>
      <c r="AA184" s="54"/>
      <c r="AB184" s="54"/>
      <c r="AC184" s="54"/>
    </row>
    <row r="185" spans="1:68" ht="16.5" customHeight="1" x14ac:dyDescent="0.25">
      <c r="A185" s="381" t="s">
        <v>311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65"/>
      <c r="AB185" s="65"/>
      <c r="AC185" s="82"/>
    </row>
    <row r="186" spans="1:68" ht="14.25" customHeight="1" x14ac:dyDescent="0.25">
      <c r="A186" s="368" t="s">
        <v>154</v>
      </c>
      <c r="B186" s="368"/>
      <c r="C186" s="368"/>
      <c r="D186" s="368"/>
      <c r="E186" s="368"/>
      <c r="F186" s="368"/>
      <c r="G186" s="368"/>
      <c r="H186" s="368"/>
      <c r="I186" s="368"/>
      <c r="J186" s="368"/>
      <c r="K186" s="368"/>
      <c r="L186" s="368"/>
      <c r="M186" s="368"/>
      <c r="N186" s="368"/>
      <c r="O186" s="368"/>
      <c r="P186" s="368"/>
      <c r="Q186" s="368"/>
      <c r="R186" s="368"/>
      <c r="S186" s="368"/>
      <c r="T186" s="368"/>
      <c r="U186" s="368"/>
      <c r="V186" s="368"/>
      <c r="W186" s="368"/>
      <c r="X186" s="368"/>
      <c r="Y186" s="368"/>
      <c r="Z186" s="368"/>
      <c r="AA186" s="66"/>
      <c r="AB186" s="66"/>
      <c r="AC186" s="83"/>
    </row>
    <row r="187" spans="1:68" ht="27" customHeight="1" x14ac:dyDescent="0.25">
      <c r="A187" s="63" t="s">
        <v>312</v>
      </c>
      <c r="B187" s="63" t="s">
        <v>313</v>
      </c>
      <c r="C187" s="36">
        <v>4301135707</v>
      </c>
      <c r="D187" s="339">
        <v>4620207490198</v>
      </c>
      <c r="E187" s="339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95</v>
      </c>
      <c r="L187" s="37" t="s">
        <v>87</v>
      </c>
      <c r="M187" s="38" t="s">
        <v>85</v>
      </c>
      <c r="N187" s="38"/>
      <c r="O187" s="37">
        <v>180</v>
      </c>
      <c r="P187" s="40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41"/>
      <c r="R187" s="341"/>
      <c r="S187" s="341"/>
      <c r="T187" s="342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314</v>
      </c>
      <c r="AG187" s="81"/>
      <c r="AJ187" s="87" t="s">
        <v>88</v>
      </c>
      <c r="AK187" s="87">
        <v>1</v>
      </c>
      <c r="BB187" s="224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315</v>
      </c>
      <c r="B188" s="63" t="s">
        <v>316</v>
      </c>
      <c r="C188" s="36">
        <v>4301135719</v>
      </c>
      <c r="D188" s="339">
        <v>4620207490235</v>
      </c>
      <c r="E188" s="339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95</v>
      </c>
      <c r="L188" s="37" t="s">
        <v>87</v>
      </c>
      <c r="M188" s="38" t="s">
        <v>85</v>
      </c>
      <c r="N188" s="38"/>
      <c r="O188" s="37">
        <v>180</v>
      </c>
      <c r="P188" s="40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41"/>
      <c r="R188" s="341"/>
      <c r="S188" s="341"/>
      <c r="T188" s="342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5" t="s">
        <v>317</v>
      </c>
      <c r="AG188" s="81"/>
      <c r="AJ188" s="87" t="s">
        <v>88</v>
      </c>
      <c r="AK188" s="87">
        <v>1</v>
      </c>
      <c r="BB188" s="226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318</v>
      </c>
      <c r="B189" s="63" t="s">
        <v>319</v>
      </c>
      <c r="C189" s="36">
        <v>4301135697</v>
      </c>
      <c r="D189" s="339">
        <v>4620207490259</v>
      </c>
      <c r="E189" s="339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95</v>
      </c>
      <c r="L189" s="37" t="s">
        <v>87</v>
      </c>
      <c r="M189" s="38" t="s">
        <v>85</v>
      </c>
      <c r="N189" s="38"/>
      <c r="O189" s="37">
        <v>180</v>
      </c>
      <c r="P189" s="40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41"/>
      <c r="R189" s="341"/>
      <c r="S189" s="341"/>
      <c r="T189" s="342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7" t="s">
        <v>314</v>
      </c>
      <c r="AG189" s="81"/>
      <c r="AJ189" s="87" t="s">
        <v>88</v>
      </c>
      <c r="AK189" s="87">
        <v>1</v>
      </c>
      <c r="BB189" s="228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47"/>
      <c r="B190" s="347"/>
      <c r="C190" s="347"/>
      <c r="D190" s="347"/>
      <c r="E190" s="347"/>
      <c r="F190" s="347"/>
      <c r="G190" s="347"/>
      <c r="H190" s="347"/>
      <c r="I190" s="347"/>
      <c r="J190" s="347"/>
      <c r="K190" s="347"/>
      <c r="L190" s="347"/>
      <c r="M190" s="347"/>
      <c r="N190" s="347"/>
      <c r="O190" s="348"/>
      <c r="P190" s="344" t="s">
        <v>40</v>
      </c>
      <c r="Q190" s="345"/>
      <c r="R190" s="345"/>
      <c r="S190" s="345"/>
      <c r="T190" s="345"/>
      <c r="U190" s="345"/>
      <c r="V190" s="346"/>
      <c r="W190" s="42" t="s">
        <v>39</v>
      </c>
      <c r="X190" s="43">
        <f>IFERROR(SUM(X187:X189),"0")</f>
        <v>0</v>
      </c>
      <c r="Y190" s="43">
        <f>IFERROR(SUM(Y187:Y189),"0")</f>
        <v>0</v>
      </c>
      <c r="Z190" s="43">
        <f>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47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48"/>
      <c r="P191" s="344" t="s">
        <v>40</v>
      </c>
      <c r="Q191" s="345"/>
      <c r="R191" s="345"/>
      <c r="S191" s="345"/>
      <c r="T191" s="345"/>
      <c r="U191" s="345"/>
      <c r="V191" s="346"/>
      <c r="W191" s="42" t="s">
        <v>0</v>
      </c>
      <c r="X191" s="43">
        <f>IFERROR(SUMPRODUCT(X187:X189*H187:H189),"0")</f>
        <v>0</v>
      </c>
      <c r="Y191" s="43">
        <f>IFERROR(SUMPRODUCT(Y187:Y189*H187:H189),"0")</f>
        <v>0</v>
      </c>
      <c r="Z191" s="42"/>
      <c r="AA191" s="67"/>
      <c r="AB191" s="67"/>
      <c r="AC191" s="67"/>
    </row>
    <row r="192" spans="1:68" ht="16.5" customHeight="1" x14ac:dyDescent="0.25">
      <c r="A192" s="381" t="s">
        <v>320</v>
      </c>
      <c r="B192" s="381"/>
      <c r="C192" s="381"/>
      <c r="D192" s="381"/>
      <c r="E192" s="381"/>
      <c r="F192" s="381"/>
      <c r="G192" s="381"/>
      <c r="H192" s="381"/>
      <c r="I192" s="381"/>
      <c r="J192" s="381"/>
      <c r="K192" s="381"/>
      <c r="L192" s="381"/>
      <c r="M192" s="381"/>
      <c r="N192" s="381"/>
      <c r="O192" s="381"/>
      <c r="P192" s="381"/>
      <c r="Q192" s="381"/>
      <c r="R192" s="381"/>
      <c r="S192" s="381"/>
      <c r="T192" s="381"/>
      <c r="U192" s="381"/>
      <c r="V192" s="381"/>
      <c r="W192" s="381"/>
      <c r="X192" s="381"/>
      <c r="Y192" s="381"/>
      <c r="Z192" s="381"/>
      <c r="AA192" s="65"/>
      <c r="AB192" s="65"/>
      <c r="AC192" s="82"/>
    </row>
    <row r="193" spans="1:68" ht="14.25" customHeight="1" x14ac:dyDescent="0.25">
      <c r="A193" s="368" t="s">
        <v>81</v>
      </c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68"/>
      <c r="N193" s="368"/>
      <c r="O193" s="368"/>
      <c r="P193" s="368"/>
      <c r="Q193" s="368"/>
      <c r="R193" s="368"/>
      <c r="S193" s="368"/>
      <c r="T193" s="368"/>
      <c r="U193" s="368"/>
      <c r="V193" s="368"/>
      <c r="W193" s="368"/>
      <c r="X193" s="368"/>
      <c r="Y193" s="368"/>
      <c r="Z193" s="368"/>
      <c r="AA193" s="66"/>
      <c r="AB193" s="66"/>
      <c r="AC193" s="83"/>
    </row>
    <row r="194" spans="1:68" ht="16.5" customHeight="1" x14ac:dyDescent="0.25">
      <c r="A194" s="63" t="s">
        <v>321</v>
      </c>
      <c r="B194" s="63" t="s">
        <v>322</v>
      </c>
      <c r="C194" s="36">
        <v>4301070948</v>
      </c>
      <c r="D194" s="339">
        <v>4607111037022</v>
      </c>
      <c r="E194" s="339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86</v>
      </c>
      <c r="L194" s="37" t="s">
        <v>100</v>
      </c>
      <c r="M194" s="38" t="s">
        <v>85</v>
      </c>
      <c r="N194" s="38"/>
      <c r="O194" s="37">
        <v>180</v>
      </c>
      <c r="P194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4" s="341"/>
      <c r="R194" s="341"/>
      <c r="S194" s="341"/>
      <c r="T194" s="342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29" t="s">
        <v>323</v>
      </c>
      <c r="AG194" s="81"/>
      <c r="AJ194" s="87" t="s">
        <v>101</v>
      </c>
      <c r="AK194" s="87">
        <v>84</v>
      </c>
      <c r="BB194" s="23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324</v>
      </c>
      <c r="B195" s="63" t="s">
        <v>325</v>
      </c>
      <c r="C195" s="36">
        <v>4301070990</v>
      </c>
      <c r="D195" s="339">
        <v>4607111038494</v>
      </c>
      <c r="E195" s="339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41"/>
      <c r="R195" s="341"/>
      <c r="S195" s="341"/>
      <c r="T195" s="342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31" t="s">
        <v>326</v>
      </c>
      <c r="AG195" s="81"/>
      <c r="AJ195" s="87" t="s">
        <v>88</v>
      </c>
      <c r="AK195" s="87">
        <v>1</v>
      </c>
      <c r="BB195" s="23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327</v>
      </c>
      <c r="B196" s="63" t="s">
        <v>328</v>
      </c>
      <c r="C196" s="36">
        <v>4301070966</v>
      </c>
      <c r="D196" s="339">
        <v>4607111038135</v>
      </c>
      <c r="E196" s="339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86</v>
      </c>
      <c r="L196" s="37" t="s">
        <v>111</v>
      </c>
      <c r="M196" s="38" t="s">
        <v>85</v>
      </c>
      <c r="N196" s="38"/>
      <c r="O196" s="37">
        <v>180</v>
      </c>
      <c r="P196" s="4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41"/>
      <c r="R196" s="341"/>
      <c r="S196" s="341"/>
      <c r="T196" s="342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33" t="s">
        <v>329</v>
      </c>
      <c r="AG196" s="81"/>
      <c r="AJ196" s="87" t="s">
        <v>112</v>
      </c>
      <c r="AK196" s="87">
        <v>12</v>
      </c>
      <c r="BB196" s="23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47"/>
      <c r="B197" s="347"/>
      <c r="C197" s="347"/>
      <c r="D197" s="347"/>
      <c r="E197" s="347"/>
      <c r="F197" s="347"/>
      <c r="G197" s="347"/>
      <c r="H197" s="347"/>
      <c r="I197" s="347"/>
      <c r="J197" s="347"/>
      <c r="K197" s="347"/>
      <c r="L197" s="347"/>
      <c r="M197" s="347"/>
      <c r="N197" s="347"/>
      <c r="O197" s="348"/>
      <c r="P197" s="344" t="s">
        <v>40</v>
      </c>
      <c r="Q197" s="345"/>
      <c r="R197" s="345"/>
      <c r="S197" s="345"/>
      <c r="T197" s="345"/>
      <c r="U197" s="345"/>
      <c r="V197" s="346"/>
      <c r="W197" s="42" t="s">
        <v>39</v>
      </c>
      <c r="X197" s="43">
        <f>IFERROR(SUM(X194:X196),"0")</f>
        <v>0</v>
      </c>
      <c r="Y197" s="43">
        <f>IFERROR(SUM(Y194:Y196),"0")</f>
        <v>0</v>
      </c>
      <c r="Z197" s="43">
        <f>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47"/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48"/>
      <c r="P198" s="344" t="s">
        <v>40</v>
      </c>
      <c r="Q198" s="345"/>
      <c r="R198" s="345"/>
      <c r="S198" s="345"/>
      <c r="T198" s="345"/>
      <c r="U198" s="345"/>
      <c r="V198" s="346"/>
      <c r="W198" s="42" t="s">
        <v>0</v>
      </c>
      <c r="X198" s="43">
        <f>IFERROR(SUMPRODUCT(X194:X196*H194:H196),"0")</f>
        <v>0</v>
      </c>
      <c r="Y198" s="43">
        <f>IFERROR(SUMPRODUCT(Y194:Y196*H194:H196),"0")</f>
        <v>0</v>
      </c>
      <c r="Z198" s="42"/>
      <c r="AA198" s="67"/>
      <c r="AB198" s="67"/>
      <c r="AC198" s="67"/>
    </row>
    <row r="199" spans="1:68" ht="16.5" customHeight="1" x14ac:dyDescent="0.25">
      <c r="A199" s="381" t="s">
        <v>330</v>
      </c>
      <c r="B199" s="381"/>
      <c r="C199" s="381"/>
      <c r="D199" s="381"/>
      <c r="E199" s="381"/>
      <c r="F199" s="381"/>
      <c r="G199" s="381"/>
      <c r="H199" s="381"/>
      <c r="I199" s="381"/>
      <c r="J199" s="381"/>
      <c r="K199" s="381"/>
      <c r="L199" s="381"/>
      <c r="M199" s="381"/>
      <c r="N199" s="381"/>
      <c r="O199" s="381"/>
      <c r="P199" s="381"/>
      <c r="Q199" s="381"/>
      <c r="R199" s="381"/>
      <c r="S199" s="381"/>
      <c r="T199" s="381"/>
      <c r="U199" s="381"/>
      <c r="V199" s="381"/>
      <c r="W199" s="381"/>
      <c r="X199" s="381"/>
      <c r="Y199" s="381"/>
      <c r="Z199" s="381"/>
      <c r="AA199" s="65"/>
      <c r="AB199" s="65"/>
      <c r="AC199" s="82"/>
    </row>
    <row r="200" spans="1:68" ht="14.25" customHeight="1" x14ac:dyDescent="0.25">
      <c r="A200" s="368" t="s">
        <v>81</v>
      </c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68"/>
      <c r="N200" s="368"/>
      <c r="O200" s="368"/>
      <c r="P200" s="368"/>
      <c r="Q200" s="368"/>
      <c r="R200" s="368"/>
      <c r="S200" s="368"/>
      <c r="T200" s="368"/>
      <c r="U200" s="368"/>
      <c r="V200" s="368"/>
      <c r="W200" s="368"/>
      <c r="X200" s="368"/>
      <c r="Y200" s="368"/>
      <c r="Z200" s="368"/>
      <c r="AA200" s="66"/>
      <c r="AB200" s="66"/>
      <c r="AC200" s="83"/>
    </row>
    <row r="201" spans="1:68" ht="27" customHeight="1" x14ac:dyDescent="0.25">
      <c r="A201" s="63" t="s">
        <v>331</v>
      </c>
      <c r="B201" s="63" t="s">
        <v>332</v>
      </c>
      <c r="C201" s="36">
        <v>4301070996</v>
      </c>
      <c r="D201" s="339">
        <v>4607111038654</v>
      </c>
      <c r="E201" s="339"/>
      <c r="F201" s="62">
        <v>0.4</v>
      </c>
      <c r="G201" s="37">
        <v>16</v>
      </c>
      <c r="H201" s="62">
        <v>6.4</v>
      </c>
      <c r="I201" s="62">
        <v>6.63</v>
      </c>
      <c r="J201" s="37">
        <v>84</v>
      </c>
      <c r="K201" s="37" t="s">
        <v>86</v>
      </c>
      <c r="L201" s="37" t="s">
        <v>87</v>
      </c>
      <c r="M201" s="38" t="s">
        <v>85</v>
      </c>
      <c r="N201" s="38"/>
      <c r="O201" s="37">
        <v>180</v>
      </c>
      <c r="P201" s="4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41"/>
      <c r="R201" s="341"/>
      <c r="S201" s="341"/>
      <c r="T201" s="342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ref="Y201:Y206" si="18">IFERROR(IF(X201="","",X201),"")</f>
        <v>0</v>
      </c>
      <c r="Z201" s="41">
        <f t="shared" ref="Z201:Z206" si="19">IFERROR(IF(X201="","",X201*0.0155),"")</f>
        <v>0</v>
      </c>
      <c r="AA201" s="68" t="s">
        <v>46</v>
      </c>
      <c r="AB201" s="69" t="s">
        <v>46</v>
      </c>
      <c r="AC201" s="235" t="s">
        <v>333</v>
      </c>
      <c r="AG201" s="81"/>
      <c r="AJ201" s="87" t="s">
        <v>88</v>
      </c>
      <c r="AK201" s="87">
        <v>1</v>
      </c>
      <c r="BB201" s="236" t="s">
        <v>70</v>
      </c>
      <c r="BM201" s="81">
        <f t="shared" ref="BM201:BM206" si="20">IFERROR(X201*I201,"0")</f>
        <v>0</v>
      </c>
      <c r="BN201" s="81">
        <f t="shared" ref="BN201:BN206" si="21">IFERROR(Y201*I201,"0")</f>
        <v>0</v>
      </c>
      <c r="BO201" s="81">
        <f t="shared" ref="BO201:BO206" si="22">IFERROR(X201/J201,"0")</f>
        <v>0</v>
      </c>
      <c r="BP201" s="81">
        <f t="shared" ref="BP201:BP206" si="23">IFERROR(Y201/J201,"0")</f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4301070997</v>
      </c>
      <c r="D202" s="339">
        <v>4607111038586</v>
      </c>
      <c r="E202" s="339"/>
      <c r="F202" s="62">
        <v>0.7</v>
      </c>
      <c r="G202" s="37">
        <v>8</v>
      </c>
      <c r="H202" s="62">
        <v>5.6</v>
      </c>
      <c r="I202" s="62">
        <v>5.83</v>
      </c>
      <c r="J202" s="37">
        <v>84</v>
      </c>
      <c r="K202" s="37" t="s">
        <v>86</v>
      </c>
      <c r="L202" s="37" t="s">
        <v>111</v>
      </c>
      <c r="M202" s="38" t="s">
        <v>85</v>
      </c>
      <c r="N202" s="38"/>
      <c r="O202" s="37">
        <v>180</v>
      </c>
      <c r="P202" s="3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41"/>
      <c r="R202" s="341"/>
      <c r="S202" s="341"/>
      <c r="T202" s="342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8"/>
        <v>0</v>
      </c>
      <c r="Z202" s="41">
        <f t="shared" si="19"/>
        <v>0</v>
      </c>
      <c r="AA202" s="68" t="s">
        <v>46</v>
      </c>
      <c r="AB202" s="69" t="s">
        <v>46</v>
      </c>
      <c r="AC202" s="237" t="s">
        <v>333</v>
      </c>
      <c r="AG202" s="81"/>
      <c r="AJ202" s="87" t="s">
        <v>112</v>
      </c>
      <c r="AK202" s="87">
        <v>12</v>
      </c>
      <c r="BB202" s="238" t="s">
        <v>70</v>
      </c>
      <c r="BM202" s="81">
        <f t="shared" si="20"/>
        <v>0</v>
      </c>
      <c r="BN202" s="81">
        <f t="shared" si="21"/>
        <v>0</v>
      </c>
      <c r="BO202" s="81">
        <f t="shared" si="22"/>
        <v>0</v>
      </c>
      <c r="BP202" s="81">
        <f t="shared" si="23"/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4301070962</v>
      </c>
      <c r="D203" s="339">
        <v>4607111038609</v>
      </c>
      <c r="E203" s="339"/>
      <c r="F203" s="62">
        <v>0.4</v>
      </c>
      <c r="G203" s="37">
        <v>16</v>
      </c>
      <c r="H203" s="62">
        <v>6.4</v>
      </c>
      <c r="I203" s="62">
        <v>6.71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3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41"/>
      <c r="R203" s="341"/>
      <c r="S203" s="341"/>
      <c r="T203" s="342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si="18"/>
        <v>0</v>
      </c>
      <c r="Z203" s="41">
        <f t="shared" si="19"/>
        <v>0</v>
      </c>
      <c r="AA203" s="68" t="s">
        <v>46</v>
      </c>
      <c r="AB203" s="69" t="s">
        <v>46</v>
      </c>
      <c r="AC203" s="239" t="s">
        <v>338</v>
      </c>
      <c r="AG203" s="81"/>
      <c r="AJ203" s="87" t="s">
        <v>88</v>
      </c>
      <c r="AK203" s="87">
        <v>1</v>
      </c>
      <c r="BB203" s="240" t="s">
        <v>70</v>
      </c>
      <c r="BM203" s="81">
        <f t="shared" si="20"/>
        <v>0</v>
      </c>
      <c r="BN203" s="81">
        <f t="shared" si="21"/>
        <v>0</v>
      </c>
      <c r="BO203" s="81">
        <f t="shared" si="22"/>
        <v>0</v>
      </c>
      <c r="BP203" s="81">
        <f t="shared" si="23"/>
        <v>0</v>
      </c>
    </row>
    <row r="204" spans="1:68" ht="27" customHeight="1" x14ac:dyDescent="0.25">
      <c r="A204" s="63" t="s">
        <v>339</v>
      </c>
      <c r="B204" s="63" t="s">
        <v>340</v>
      </c>
      <c r="C204" s="36">
        <v>4301070963</v>
      </c>
      <c r="D204" s="339">
        <v>4607111038630</v>
      </c>
      <c r="E204" s="339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86</v>
      </c>
      <c r="L204" s="37" t="s">
        <v>87</v>
      </c>
      <c r="M204" s="38" t="s">
        <v>85</v>
      </c>
      <c r="N204" s="38"/>
      <c r="O204" s="37">
        <v>180</v>
      </c>
      <c r="P204" s="40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4" s="341"/>
      <c r="R204" s="341"/>
      <c r="S204" s="341"/>
      <c r="T204" s="342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18"/>
        <v>0</v>
      </c>
      <c r="Z204" s="41">
        <f t="shared" si="19"/>
        <v>0</v>
      </c>
      <c r="AA204" s="68" t="s">
        <v>46</v>
      </c>
      <c r="AB204" s="69" t="s">
        <v>46</v>
      </c>
      <c r="AC204" s="241" t="s">
        <v>338</v>
      </c>
      <c r="AG204" s="81"/>
      <c r="AJ204" s="87" t="s">
        <v>88</v>
      </c>
      <c r="AK204" s="87">
        <v>1</v>
      </c>
      <c r="BB204" s="242" t="s">
        <v>70</v>
      </c>
      <c r="BM204" s="81">
        <f t="shared" si="20"/>
        <v>0</v>
      </c>
      <c r="BN204" s="81">
        <f t="shared" si="21"/>
        <v>0</v>
      </c>
      <c r="BO204" s="81">
        <f t="shared" si="22"/>
        <v>0</v>
      </c>
      <c r="BP204" s="81">
        <f t="shared" si="23"/>
        <v>0</v>
      </c>
    </row>
    <row r="205" spans="1:68" ht="27" customHeight="1" x14ac:dyDescent="0.25">
      <c r="A205" s="63" t="s">
        <v>341</v>
      </c>
      <c r="B205" s="63" t="s">
        <v>342</v>
      </c>
      <c r="C205" s="36">
        <v>4301070959</v>
      </c>
      <c r="D205" s="339">
        <v>4607111038616</v>
      </c>
      <c r="E205" s="339"/>
      <c r="F205" s="62">
        <v>0.4</v>
      </c>
      <c r="G205" s="37">
        <v>16</v>
      </c>
      <c r="H205" s="62">
        <v>6.4</v>
      </c>
      <c r="I205" s="62">
        <v>6.71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41"/>
      <c r="R205" s="341"/>
      <c r="S205" s="341"/>
      <c r="T205" s="342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8"/>
        <v>0</v>
      </c>
      <c r="Z205" s="41">
        <f t="shared" si="19"/>
        <v>0</v>
      </c>
      <c r="AA205" s="68" t="s">
        <v>46</v>
      </c>
      <c r="AB205" s="69" t="s">
        <v>46</v>
      </c>
      <c r="AC205" s="243" t="s">
        <v>333</v>
      </c>
      <c r="AG205" s="81"/>
      <c r="AJ205" s="87" t="s">
        <v>88</v>
      </c>
      <c r="AK205" s="87">
        <v>1</v>
      </c>
      <c r="BB205" s="244" t="s">
        <v>70</v>
      </c>
      <c r="BM205" s="81">
        <f t="shared" si="20"/>
        <v>0</v>
      </c>
      <c r="BN205" s="81">
        <f t="shared" si="21"/>
        <v>0</v>
      </c>
      <c r="BO205" s="81">
        <f t="shared" si="22"/>
        <v>0</v>
      </c>
      <c r="BP205" s="81">
        <f t="shared" si="23"/>
        <v>0</v>
      </c>
    </row>
    <row r="206" spans="1:68" ht="27" customHeight="1" x14ac:dyDescent="0.25">
      <c r="A206" s="63" t="s">
        <v>343</v>
      </c>
      <c r="B206" s="63" t="s">
        <v>344</v>
      </c>
      <c r="C206" s="36">
        <v>4301070960</v>
      </c>
      <c r="D206" s="339">
        <v>4607111038623</v>
      </c>
      <c r="E206" s="339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86</v>
      </c>
      <c r="L206" s="37" t="s">
        <v>111</v>
      </c>
      <c r="M206" s="38" t="s">
        <v>85</v>
      </c>
      <c r="N206" s="38"/>
      <c r="O206" s="37">
        <v>180</v>
      </c>
      <c r="P206" s="4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41"/>
      <c r="R206" s="341"/>
      <c r="S206" s="341"/>
      <c r="T206" s="342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8"/>
        <v>0</v>
      </c>
      <c r="Z206" s="41">
        <f t="shared" si="19"/>
        <v>0</v>
      </c>
      <c r="AA206" s="68" t="s">
        <v>46</v>
      </c>
      <c r="AB206" s="69" t="s">
        <v>46</v>
      </c>
      <c r="AC206" s="245" t="s">
        <v>333</v>
      </c>
      <c r="AG206" s="81"/>
      <c r="AJ206" s="87" t="s">
        <v>112</v>
      </c>
      <c r="AK206" s="87">
        <v>12</v>
      </c>
      <c r="BB206" s="246" t="s">
        <v>70</v>
      </c>
      <c r="BM206" s="81">
        <f t="shared" si="20"/>
        <v>0</v>
      </c>
      <c r="BN206" s="81">
        <f t="shared" si="21"/>
        <v>0</v>
      </c>
      <c r="BO206" s="81">
        <f t="shared" si="22"/>
        <v>0</v>
      </c>
      <c r="BP206" s="81">
        <f t="shared" si="23"/>
        <v>0</v>
      </c>
    </row>
    <row r="207" spans="1:68" x14ac:dyDescent="0.2">
      <c r="A207" s="347"/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48"/>
      <c r="P207" s="344" t="s">
        <v>40</v>
      </c>
      <c r="Q207" s="345"/>
      <c r="R207" s="345"/>
      <c r="S207" s="345"/>
      <c r="T207" s="345"/>
      <c r="U207" s="345"/>
      <c r="V207" s="346"/>
      <c r="W207" s="42" t="s">
        <v>39</v>
      </c>
      <c r="X207" s="43">
        <f>IFERROR(SUM(X201:X206),"0")</f>
        <v>0</v>
      </c>
      <c r="Y207" s="43">
        <f>IFERROR(SUM(Y201:Y206),"0")</f>
        <v>0</v>
      </c>
      <c r="Z207" s="43">
        <f>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4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48"/>
      <c r="P208" s="344" t="s">
        <v>40</v>
      </c>
      <c r="Q208" s="345"/>
      <c r="R208" s="345"/>
      <c r="S208" s="345"/>
      <c r="T208" s="345"/>
      <c r="U208" s="345"/>
      <c r="V208" s="346"/>
      <c r="W208" s="42" t="s">
        <v>0</v>
      </c>
      <c r="X208" s="43">
        <f>IFERROR(SUMPRODUCT(X201:X206*H201:H206),"0")</f>
        <v>0</v>
      </c>
      <c r="Y208" s="43">
        <f>IFERROR(SUMPRODUCT(Y201:Y206*H201:H206),"0")</f>
        <v>0</v>
      </c>
      <c r="Z208" s="42"/>
      <c r="AA208" s="67"/>
      <c r="AB208" s="67"/>
      <c r="AC208" s="67"/>
    </row>
    <row r="209" spans="1:68" ht="16.5" customHeight="1" x14ac:dyDescent="0.25">
      <c r="A209" s="381" t="s">
        <v>345</v>
      </c>
      <c r="B209" s="381"/>
      <c r="C209" s="381"/>
      <c r="D209" s="381"/>
      <c r="E209" s="381"/>
      <c r="F209" s="381"/>
      <c r="G209" s="381"/>
      <c r="H209" s="381"/>
      <c r="I209" s="381"/>
      <c r="J209" s="381"/>
      <c r="K209" s="381"/>
      <c r="L209" s="381"/>
      <c r="M209" s="381"/>
      <c r="N209" s="381"/>
      <c r="O209" s="381"/>
      <c r="P209" s="381"/>
      <c r="Q209" s="381"/>
      <c r="R209" s="381"/>
      <c r="S209" s="381"/>
      <c r="T209" s="381"/>
      <c r="U209" s="381"/>
      <c r="V209" s="381"/>
      <c r="W209" s="381"/>
      <c r="X209" s="381"/>
      <c r="Y209" s="381"/>
      <c r="Z209" s="381"/>
      <c r="AA209" s="65"/>
      <c r="AB209" s="65"/>
      <c r="AC209" s="82"/>
    </row>
    <row r="210" spans="1:68" ht="14.25" customHeight="1" x14ac:dyDescent="0.25">
      <c r="A210" s="368" t="s">
        <v>81</v>
      </c>
      <c r="B210" s="368"/>
      <c r="C210" s="368"/>
      <c r="D210" s="368"/>
      <c r="E210" s="368"/>
      <c r="F210" s="368"/>
      <c r="G210" s="368"/>
      <c r="H210" s="368"/>
      <c r="I210" s="368"/>
      <c r="J210" s="368"/>
      <c r="K210" s="368"/>
      <c r="L210" s="368"/>
      <c r="M210" s="368"/>
      <c r="N210" s="368"/>
      <c r="O210" s="368"/>
      <c r="P210" s="368"/>
      <c r="Q210" s="368"/>
      <c r="R210" s="368"/>
      <c r="S210" s="368"/>
      <c r="T210" s="368"/>
      <c r="U210" s="368"/>
      <c r="V210" s="368"/>
      <c r="W210" s="368"/>
      <c r="X210" s="368"/>
      <c r="Y210" s="368"/>
      <c r="Z210" s="368"/>
      <c r="AA210" s="66"/>
      <c r="AB210" s="66"/>
      <c r="AC210" s="83"/>
    </row>
    <row r="211" spans="1:68" ht="27" customHeight="1" x14ac:dyDescent="0.25">
      <c r="A211" s="63" t="s">
        <v>346</v>
      </c>
      <c r="B211" s="63" t="s">
        <v>347</v>
      </c>
      <c r="C211" s="36">
        <v>4301070915</v>
      </c>
      <c r="D211" s="339">
        <v>4607111035882</v>
      </c>
      <c r="E211" s="339"/>
      <c r="F211" s="62">
        <v>0.43</v>
      </c>
      <c r="G211" s="37">
        <v>16</v>
      </c>
      <c r="H211" s="62">
        <v>6.88</v>
      </c>
      <c r="I211" s="62">
        <v>7.19</v>
      </c>
      <c r="J211" s="37">
        <v>84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3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41"/>
      <c r="R211" s="341"/>
      <c r="S211" s="341"/>
      <c r="T211" s="34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7" t="s">
        <v>348</v>
      </c>
      <c r="AG211" s="81"/>
      <c r="AJ211" s="87" t="s">
        <v>88</v>
      </c>
      <c r="AK211" s="87">
        <v>1</v>
      </c>
      <c r="BB211" s="24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349</v>
      </c>
      <c r="B212" s="63" t="s">
        <v>350</v>
      </c>
      <c r="C212" s="36">
        <v>4301070921</v>
      </c>
      <c r="D212" s="339">
        <v>4607111035905</v>
      </c>
      <c r="E212" s="339"/>
      <c r="F212" s="62">
        <v>0.9</v>
      </c>
      <c r="G212" s="37">
        <v>8</v>
      </c>
      <c r="H212" s="62">
        <v>7.2</v>
      </c>
      <c r="I212" s="62">
        <v>7.47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41"/>
      <c r="R212" s="341"/>
      <c r="S212" s="341"/>
      <c r="T212" s="342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9" t="s">
        <v>348</v>
      </c>
      <c r="AG212" s="81"/>
      <c r="AJ212" s="87" t="s">
        <v>88</v>
      </c>
      <c r="AK212" s="87">
        <v>1</v>
      </c>
      <c r="BB212" s="25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351</v>
      </c>
      <c r="B213" s="63" t="s">
        <v>352</v>
      </c>
      <c r="C213" s="36">
        <v>4301070917</v>
      </c>
      <c r="D213" s="339">
        <v>4607111035912</v>
      </c>
      <c r="E213" s="339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86</v>
      </c>
      <c r="L213" s="37" t="s">
        <v>87</v>
      </c>
      <c r="M213" s="38" t="s">
        <v>85</v>
      </c>
      <c r="N213" s="38"/>
      <c r="O213" s="37">
        <v>180</v>
      </c>
      <c r="P213" s="3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41"/>
      <c r="R213" s="341"/>
      <c r="S213" s="341"/>
      <c r="T213" s="342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51" t="s">
        <v>353</v>
      </c>
      <c r="AG213" s="81"/>
      <c r="AJ213" s="87" t="s">
        <v>88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354</v>
      </c>
      <c r="B214" s="63" t="s">
        <v>355</v>
      </c>
      <c r="C214" s="36">
        <v>4301070920</v>
      </c>
      <c r="D214" s="339">
        <v>4607111035929</v>
      </c>
      <c r="E214" s="339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86</v>
      </c>
      <c r="L214" s="37" t="s">
        <v>111</v>
      </c>
      <c r="M214" s="38" t="s">
        <v>85</v>
      </c>
      <c r="N214" s="38"/>
      <c r="O214" s="37">
        <v>180</v>
      </c>
      <c r="P214" s="39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41"/>
      <c r="R214" s="341"/>
      <c r="S214" s="341"/>
      <c r="T214" s="342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53" t="s">
        <v>353</v>
      </c>
      <c r="AG214" s="81"/>
      <c r="AJ214" s="87" t="s">
        <v>112</v>
      </c>
      <c r="AK214" s="87">
        <v>12</v>
      </c>
      <c r="BB214" s="254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347"/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48"/>
      <c r="P215" s="344" t="s">
        <v>40</v>
      </c>
      <c r="Q215" s="345"/>
      <c r="R215" s="345"/>
      <c r="S215" s="345"/>
      <c r="T215" s="345"/>
      <c r="U215" s="345"/>
      <c r="V215" s="346"/>
      <c r="W215" s="42" t="s">
        <v>39</v>
      </c>
      <c r="X215" s="43">
        <f>IFERROR(SUM(X211:X214),"0")</f>
        <v>0</v>
      </c>
      <c r="Y215" s="43">
        <f>IFERROR(SUM(Y211:Y214),"0")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347"/>
      <c r="B216" s="347"/>
      <c r="C216" s="347"/>
      <c r="D216" s="347"/>
      <c r="E216" s="347"/>
      <c r="F216" s="347"/>
      <c r="G216" s="347"/>
      <c r="H216" s="347"/>
      <c r="I216" s="347"/>
      <c r="J216" s="347"/>
      <c r="K216" s="347"/>
      <c r="L216" s="347"/>
      <c r="M216" s="347"/>
      <c r="N216" s="347"/>
      <c r="O216" s="348"/>
      <c r="P216" s="344" t="s">
        <v>40</v>
      </c>
      <c r="Q216" s="345"/>
      <c r="R216" s="345"/>
      <c r="S216" s="345"/>
      <c r="T216" s="345"/>
      <c r="U216" s="345"/>
      <c r="V216" s="346"/>
      <c r="W216" s="42" t="s">
        <v>0</v>
      </c>
      <c r="X216" s="43">
        <f>IFERROR(SUMPRODUCT(X211:X214*H211:H214),"0")</f>
        <v>0</v>
      </c>
      <c r="Y216" s="43">
        <f>IFERROR(SUMPRODUCT(Y211:Y214*H211:H214),"0")</f>
        <v>0</v>
      </c>
      <c r="Z216" s="42"/>
      <c r="AA216" s="67"/>
      <c r="AB216" s="67"/>
      <c r="AC216" s="67"/>
    </row>
    <row r="217" spans="1:68" ht="16.5" customHeight="1" x14ac:dyDescent="0.25">
      <c r="A217" s="381" t="s">
        <v>356</v>
      </c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81"/>
      <c r="P217" s="381"/>
      <c r="Q217" s="381"/>
      <c r="R217" s="381"/>
      <c r="S217" s="381"/>
      <c r="T217" s="381"/>
      <c r="U217" s="381"/>
      <c r="V217" s="381"/>
      <c r="W217" s="381"/>
      <c r="X217" s="381"/>
      <c r="Y217" s="381"/>
      <c r="Z217" s="381"/>
      <c r="AA217" s="65"/>
      <c r="AB217" s="65"/>
      <c r="AC217" s="82"/>
    </row>
    <row r="218" spans="1:68" ht="14.25" customHeight="1" x14ac:dyDescent="0.25">
      <c r="A218" s="368" t="s">
        <v>81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68"/>
      <c r="Z218" s="368"/>
      <c r="AA218" s="66"/>
      <c r="AB218" s="66"/>
      <c r="AC218" s="83"/>
    </row>
    <row r="219" spans="1:68" ht="16.5" customHeight="1" x14ac:dyDescent="0.25">
      <c r="A219" s="63" t="s">
        <v>357</v>
      </c>
      <c r="B219" s="63" t="s">
        <v>358</v>
      </c>
      <c r="C219" s="36">
        <v>4301070912</v>
      </c>
      <c r="D219" s="339">
        <v>4607111037213</v>
      </c>
      <c r="E219" s="339"/>
      <c r="F219" s="62">
        <v>0.4</v>
      </c>
      <c r="G219" s="37">
        <v>8</v>
      </c>
      <c r="H219" s="62">
        <v>3.2</v>
      </c>
      <c r="I219" s="62">
        <v>3.44</v>
      </c>
      <c r="J219" s="37">
        <v>144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39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9" s="341"/>
      <c r="R219" s="341"/>
      <c r="S219" s="341"/>
      <c r="T219" s="342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IFERROR(IF(X219="","",X219*0.00866),"")</f>
        <v>0</v>
      </c>
      <c r="AA219" s="68" t="s">
        <v>46</v>
      </c>
      <c r="AB219" s="69" t="s">
        <v>46</v>
      </c>
      <c r="AC219" s="255" t="s">
        <v>359</v>
      </c>
      <c r="AG219" s="81"/>
      <c r="AJ219" s="87" t="s">
        <v>88</v>
      </c>
      <c r="AK219" s="87">
        <v>1</v>
      </c>
      <c r="BB219" s="25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47"/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48"/>
      <c r="P220" s="344" t="s">
        <v>40</v>
      </c>
      <c r="Q220" s="345"/>
      <c r="R220" s="345"/>
      <c r="S220" s="345"/>
      <c r="T220" s="345"/>
      <c r="U220" s="345"/>
      <c r="V220" s="346"/>
      <c r="W220" s="42" t="s">
        <v>39</v>
      </c>
      <c r="X220" s="43">
        <f>IFERROR(SUM(X219:X219),"0")</f>
        <v>0</v>
      </c>
      <c r="Y220" s="43">
        <f>IFERROR(SUM(Y219:Y219),"0")</f>
        <v>0</v>
      </c>
      <c r="Z220" s="43">
        <f>IFERROR(IF(Z219="",0,Z219),"0")</f>
        <v>0</v>
      </c>
      <c r="AA220" s="67"/>
      <c r="AB220" s="67"/>
      <c r="AC220" s="67"/>
    </row>
    <row r="221" spans="1:68" x14ac:dyDescent="0.2">
      <c r="A221" s="347"/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48"/>
      <c r="P221" s="344" t="s">
        <v>40</v>
      </c>
      <c r="Q221" s="345"/>
      <c r="R221" s="345"/>
      <c r="S221" s="345"/>
      <c r="T221" s="345"/>
      <c r="U221" s="345"/>
      <c r="V221" s="346"/>
      <c r="W221" s="42" t="s">
        <v>0</v>
      </c>
      <c r="X221" s="43">
        <f>IFERROR(SUMPRODUCT(X219:X219*H219:H219),"0")</f>
        <v>0</v>
      </c>
      <c r="Y221" s="43">
        <f>IFERROR(SUMPRODUCT(Y219:Y219*H219:H219),"0")</f>
        <v>0</v>
      </c>
      <c r="Z221" s="42"/>
      <c r="AA221" s="67"/>
      <c r="AB221" s="67"/>
      <c r="AC221" s="67"/>
    </row>
    <row r="222" spans="1:68" ht="16.5" customHeight="1" x14ac:dyDescent="0.25">
      <c r="A222" s="381" t="s">
        <v>360</v>
      </c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1"/>
      <c r="P222" s="381"/>
      <c r="Q222" s="381"/>
      <c r="R222" s="381"/>
      <c r="S222" s="381"/>
      <c r="T222" s="381"/>
      <c r="U222" s="381"/>
      <c r="V222" s="381"/>
      <c r="W222" s="381"/>
      <c r="X222" s="381"/>
      <c r="Y222" s="381"/>
      <c r="Z222" s="381"/>
      <c r="AA222" s="65"/>
      <c r="AB222" s="65"/>
      <c r="AC222" s="82"/>
    </row>
    <row r="223" spans="1:68" ht="14.25" customHeight="1" x14ac:dyDescent="0.25">
      <c r="A223" s="368" t="s">
        <v>299</v>
      </c>
      <c r="B223" s="368"/>
      <c r="C223" s="368"/>
      <c r="D223" s="368"/>
      <c r="E223" s="368"/>
      <c r="F223" s="368"/>
      <c r="G223" s="368"/>
      <c r="H223" s="368"/>
      <c r="I223" s="368"/>
      <c r="J223" s="368"/>
      <c r="K223" s="368"/>
      <c r="L223" s="368"/>
      <c r="M223" s="368"/>
      <c r="N223" s="368"/>
      <c r="O223" s="368"/>
      <c r="P223" s="368"/>
      <c r="Q223" s="368"/>
      <c r="R223" s="368"/>
      <c r="S223" s="368"/>
      <c r="T223" s="368"/>
      <c r="U223" s="368"/>
      <c r="V223" s="368"/>
      <c r="W223" s="368"/>
      <c r="X223" s="368"/>
      <c r="Y223" s="368"/>
      <c r="Z223" s="368"/>
      <c r="AA223" s="66"/>
      <c r="AB223" s="66"/>
      <c r="AC223" s="83"/>
    </row>
    <row r="224" spans="1:68" ht="27" customHeight="1" x14ac:dyDescent="0.25">
      <c r="A224" s="63" t="s">
        <v>361</v>
      </c>
      <c r="B224" s="63" t="s">
        <v>362</v>
      </c>
      <c r="C224" s="36">
        <v>4301051320</v>
      </c>
      <c r="D224" s="339">
        <v>4680115881334</v>
      </c>
      <c r="E224" s="339"/>
      <c r="F224" s="62">
        <v>0.33</v>
      </c>
      <c r="G224" s="37">
        <v>6</v>
      </c>
      <c r="H224" s="62">
        <v>1.98</v>
      </c>
      <c r="I224" s="62">
        <v>2.27</v>
      </c>
      <c r="J224" s="37">
        <v>156</v>
      </c>
      <c r="K224" s="37" t="s">
        <v>86</v>
      </c>
      <c r="L224" s="37" t="s">
        <v>87</v>
      </c>
      <c r="M224" s="38" t="s">
        <v>305</v>
      </c>
      <c r="N224" s="38"/>
      <c r="O224" s="37">
        <v>365</v>
      </c>
      <c r="P224" s="39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4" s="341"/>
      <c r="R224" s="341"/>
      <c r="S224" s="341"/>
      <c r="T224" s="342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IFERROR(IF(X224="","",X224*0.00753),"")</f>
        <v>0</v>
      </c>
      <c r="AA224" s="68" t="s">
        <v>46</v>
      </c>
      <c r="AB224" s="69" t="s">
        <v>46</v>
      </c>
      <c r="AC224" s="257" t="s">
        <v>363</v>
      </c>
      <c r="AG224" s="81"/>
      <c r="AJ224" s="87" t="s">
        <v>88</v>
      </c>
      <c r="AK224" s="87">
        <v>1</v>
      </c>
      <c r="BB224" s="258" t="s">
        <v>304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47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48"/>
      <c r="P225" s="344" t="s">
        <v>40</v>
      </c>
      <c r="Q225" s="345"/>
      <c r="R225" s="345"/>
      <c r="S225" s="345"/>
      <c r="T225" s="345"/>
      <c r="U225" s="345"/>
      <c r="V225" s="346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48"/>
      <c r="P226" s="344" t="s">
        <v>40</v>
      </c>
      <c r="Q226" s="345"/>
      <c r="R226" s="345"/>
      <c r="S226" s="345"/>
      <c r="T226" s="345"/>
      <c r="U226" s="345"/>
      <c r="V226" s="346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customHeight="1" x14ac:dyDescent="0.25">
      <c r="A227" s="381" t="s">
        <v>364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65"/>
      <c r="AB227" s="65"/>
      <c r="AC227" s="82"/>
    </row>
    <row r="228" spans="1:68" ht="14.25" customHeight="1" x14ac:dyDescent="0.25">
      <c r="A228" s="368" t="s">
        <v>81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68"/>
      <c r="Z228" s="368"/>
      <c r="AA228" s="66"/>
      <c r="AB228" s="66"/>
      <c r="AC228" s="83"/>
    </row>
    <row r="229" spans="1:68" ht="16.5" customHeight="1" x14ac:dyDescent="0.25">
      <c r="A229" s="63" t="s">
        <v>365</v>
      </c>
      <c r="B229" s="63" t="s">
        <v>366</v>
      </c>
      <c r="C229" s="36">
        <v>4301071063</v>
      </c>
      <c r="D229" s="339">
        <v>4607111039019</v>
      </c>
      <c r="E229" s="339"/>
      <c r="F229" s="62">
        <v>0.43</v>
      </c>
      <c r="G229" s="37">
        <v>16</v>
      </c>
      <c r="H229" s="62">
        <v>6.88</v>
      </c>
      <c r="I229" s="62">
        <v>7.2060000000000004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39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41"/>
      <c r="R229" s="341"/>
      <c r="S229" s="341"/>
      <c r="T229" s="342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9" t="s">
        <v>367</v>
      </c>
      <c r="AG229" s="81"/>
      <c r="AJ229" s="87" t="s">
        <v>88</v>
      </c>
      <c r="AK229" s="87">
        <v>1</v>
      </c>
      <c r="BB229" s="260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16.5" customHeight="1" x14ac:dyDescent="0.25">
      <c r="A230" s="63" t="s">
        <v>368</v>
      </c>
      <c r="B230" s="63" t="s">
        <v>369</v>
      </c>
      <c r="C230" s="36">
        <v>4301071000</v>
      </c>
      <c r="D230" s="339">
        <v>4607111038708</v>
      </c>
      <c r="E230" s="339"/>
      <c r="F230" s="62">
        <v>0.8</v>
      </c>
      <c r="G230" s="37">
        <v>8</v>
      </c>
      <c r="H230" s="62">
        <v>6.4</v>
      </c>
      <c r="I230" s="62">
        <v>6.67</v>
      </c>
      <c r="J230" s="37">
        <v>84</v>
      </c>
      <c r="K230" s="37" t="s">
        <v>86</v>
      </c>
      <c r="L230" s="37" t="s">
        <v>111</v>
      </c>
      <c r="M230" s="38" t="s">
        <v>85</v>
      </c>
      <c r="N230" s="38"/>
      <c r="O230" s="37">
        <v>180</v>
      </c>
      <c r="P230" s="3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41"/>
      <c r="R230" s="341"/>
      <c r="S230" s="341"/>
      <c r="T230" s="342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1" t="s">
        <v>367</v>
      </c>
      <c r="AG230" s="81"/>
      <c r="AJ230" s="87" t="s">
        <v>112</v>
      </c>
      <c r="AK230" s="87">
        <v>12</v>
      </c>
      <c r="BB230" s="26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47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48"/>
      <c r="P231" s="344" t="s">
        <v>40</v>
      </c>
      <c r="Q231" s="345"/>
      <c r="R231" s="345"/>
      <c r="S231" s="345"/>
      <c r="T231" s="345"/>
      <c r="U231" s="345"/>
      <c r="V231" s="346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347"/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8"/>
      <c r="P232" s="344" t="s">
        <v>40</v>
      </c>
      <c r="Q232" s="345"/>
      <c r="R232" s="345"/>
      <c r="S232" s="345"/>
      <c r="T232" s="345"/>
      <c r="U232" s="345"/>
      <c r="V232" s="346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380" t="s">
        <v>370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80"/>
      <c r="AA233" s="54"/>
      <c r="AB233" s="54"/>
      <c r="AC233" s="54"/>
    </row>
    <row r="234" spans="1:68" ht="16.5" customHeight="1" x14ac:dyDescent="0.25">
      <c r="A234" s="381" t="s">
        <v>371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65"/>
      <c r="AB234" s="65"/>
      <c r="AC234" s="82"/>
    </row>
    <row r="235" spans="1:68" ht="14.25" customHeight="1" x14ac:dyDescent="0.25">
      <c r="A235" s="368" t="s">
        <v>81</v>
      </c>
      <c r="B235" s="368"/>
      <c r="C235" s="368"/>
      <c r="D235" s="368"/>
      <c r="E235" s="368"/>
      <c r="F235" s="368"/>
      <c r="G235" s="368"/>
      <c r="H235" s="368"/>
      <c r="I235" s="368"/>
      <c r="J235" s="368"/>
      <c r="K235" s="368"/>
      <c r="L235" s="368"/>
      <c r="M235" s="368"/>
      <c r="N235" s="368"/>
      <c r="O235" s="368"/>
      <c r="P235" s="368"/>
      <c r="Q235" s="368"/>
      <c r="R235" s="368"/>
      <c r="S235" s="368"/>
      <c r="T235" s="368"/>
      <c r="U235" s="368"/>
      <c r="V235" s="368"/>
      <c r="W235" s="368"/>
      <c r="X235" s="368"/>
      <c r="Y235" s="368"/>
      <c r="Z235" s="368"/>
      <c r="AA235" s="66"/>
      <c r="AB235" s="66"/>
      <c r="AC235" s="83"/>
    </row>
    <row r="236" spans="1:68" ht="27" customHeight="1" x14ac:dyDescent="0.25">
      <c r="A236" s="63" t="s">
        <v>372</v>
      </c>
      <c r="B236" s="63" t="s">
        <v>373</v>
      </c>
      <c r="C236" s="36">
        <v>4301071036</v>
      </c>
      <c r="D236" s="339">
        <v>4607111036162</v>
      </c>
      <c r="E236" s="339"/>
      <c r="F236" s="62">
        <v>0.8</v>
      </c>
      <c r="G236" s="37">
        <v>8</v>
      </c>
      <c r="H236" s="62">
        <v>6.4</v>
      </c>
      <c r="I236" s="62">
        <v>6.6811999999999996</v>
      </c>
      <c r="J236" s="37">
        <v>84</v>
      </c>
      <c r="K236" s="37" t="s">
        <v>86</v>
      </c>
      <c r="L236" s="37" t="s">
        <v>87</v>
      </c>
      <c r="M236" s="38" t="s">
        <v>85</v>
      </c>
      <c r="N236" s="38"/>
      <c r="O236" s="37">
        <v>90</v>
      </c>
      <c r="P236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41"/>
      <c r="R236" s="341"/>
      <c r="S236" s="341"/>
      <c r="T236" s="34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3" t="s">
        <v>374</v>
      </c>
      <c r="AG236" s="81"/>
      <c r="AJ236" s="87" t="s">
        <v>88</v>
      </c>
      <c r="AK236" s="87">
        <v>1</v>
      </c>
      <c r="BB236" s="26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47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48"/>
      <c r="P237" s="344" t="s">
        <v>40</v>
      </c>
      <c r="Q237" s="345"/>
      <c r="R237" s="345"/>
      <c r="S237" s="345"/>
      <c r="T237" s="345"/>
      <c r="U237" s="345"/>
      <c r="V237" s="346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48"/>
      <c r="P238" s="344" t="s">
        <v>40</v>
      </c>
      <c r="Q238" s="345"/>
      <c r="R238" s="345"/>
      <c r="S238" s="345"/>
      <c r="T238" s="345"/>
      <c r="U238" s="345"/>
      <c r="V238" s="346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80" t="s">
        <v>375</v>
      </c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0"/>
      <c r="M239" s="380"/>
      <c r="N239" s="380"/>
      <c r="O239" s="380"/>
      <c r="P239" s="380"/>
      <c r="Q239" s="380"/>
      <c r="R239" s="380"/>
      <c r="S239" s="380"/>
      <c r="T239" s="380"/>
      <c r="U239" s="380"/>
      <c r="V239" s="380"/>
      <c r="W239" s="380"/>
      <c r="X239" s="380"/>
      <c r="Y239" s="380"/>
      <c r="Z239" s="380"/>
      <c r="AA239" s="54"/>
      <c r="AB239" s="54"/>
      <c r="AC239" s="54"/>
    </row>
    <row r="240" spans="1:68" ht="16.5" customHeight="1" x14ac:dyDescent="0.25">
      <c r="A240" s="381" t="s">
        <v>376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65"/>
      <c r="AB240" s="65"/>
      <c r="AC240" s="82"/>
    </row>
    <row r="241" spans="1:68" ht="14.25" customHeight="1" x14ac:dyDescent="0.25">
      <c r="A241" s="368" t="s">
        <v>81</v>
      </c>
      <c r="B241" s="368"/>
      <c r="C241" s="368"/>
      <c r="D241" s="368"/>
      <c r="E241" s="368"/>
      <c r="F241" s="368"/>
      <c r="G241" s="368"/>
      <c r="H241" s="368"/>
      <c r="I241" s="368"/>
      <c r="J241" s="368"/>
      <c r="K241" s="368"/>
      <c r="L241" s="368"/>
      <c r="M241" s="368"/>
      <c r="N241" s="368"/>
      <c r="O241" s="368"/>
      <c r="P241" s="368"/>
      <c r="Q241" s="368"/>
      <c r="R241" s="368"/>
      <c r="S241" s="368"/>
      <c r="T241" s="368"/>
      <c r="U241" s="368"/>
      <c r="V241" s="368"/>
      <c r="W241" s="368"/>
      <c r="X241" s="368"/>
      <c r="Y241" s="368"/>
      <c r="Z241" s="368"/>
      <c r="AA241" s="66"/>
      <c r="AB241" s="66"/>
      <c r="AC241" s="83"/>
    </row>
    <row r="242" spans="1:68" ht="27" customHeight="1" x14ac:dyDescent="0.25">
      <c r="A242" s="63" t="s">
        <v>377</v>
      </c>
      <c r="B242" s="63" t="s">
        <v>378</v>
      </c>
      <c r="C242" s="36">
        <v>4301071029</v>
      </c>
      <c r="D242" s="339">
        <v>4607111035899</v>
      </c>
      <c r="E242" s="339"/>
      <c r="F242" s="62">
        <v>1</v>
      </c>
      <c r="G242" s="37">
        <v>5</v>
      </c>
      <c r="H242" s="62">
        <v>5</v>
      </c>
      <c r="I242" s="62">
        <v>5.2619999999999996</v>
      </c>
      <c r="J242" s="37">
        <v>84</v>
      </c>
      <c r="K242" s="37" t="s">
        <v>86</v>
      </c>
      <c r="L242" s="37" t="s">
        <v>100</v>
      </c>
      <c r="M242" s="38" t="s">
        <v>85</v>
      </c>
      <c r="N242" s="38"/>
      <c r="O242" s="37">
        <v>180</v>
      </c>
      <c r="P242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41"/>
      <c r="R242" s="341"/>
      <c r="S242" s="341"/>
      <c r="T242" s="342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278</v>
      </c>
      <c r="AG242" s="81"/>
      <c r="AJ242" s="87" t="s">
        <v>101</v>
      </c>
      <c r="AK242" s="87">
        <v>84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379</v>
      </c>
      <c r="B243" s="63" t="s">
        <v>380</v>
      </c>
      <c r="C243" s="36">
        <v>4301070991</v>
      </c>
      <c r="D243" s="339">
        <v>4607111038180</v>
      </c>
      <c r="E243" s="339"/>
      <c r="F243" s="62">
        <v>0.4</v>
      </c>
      <c r="G243" s="37">
        <v>16</v>
      </c>
      <c r="H243" s="62">
        <v>6.4</v>
      </c>
      <c r="I243" s="62">
        <v>6.71</v>
      </c>
      <c r="J243" s="37">
        <v>84</v>
      </c>
      <c r="K243" s="37" t="s">
        <v>86</v>
      </c>
      <c r="L243" s="37" t="s">
        <v>111</v>
      </c>
      <c r="M243" s="38" t="s">
        <v>85</v>
      </c>
      <c r="N243" s="38"/>
      <c r="O243" s="37">
        <v>180</v>
      </c>
      <c r="P243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3" s="341"/>
      <c r="R243" s="341"/>
      <c r="S243" s="341"/>
      <c r="T243" s="342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67" t="s">
        <v>381</v>
      </c>
      <c r="AG243" s="81"/>
      <c r="AJ243" s="87" t="s">
        <v>112</v>
      </c>
      <c r="AK243" s="87">
        <v>12</v>
      </c>
      <c r="BB243" s="268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347"/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8"/>
      <c r="P244" s="344" t="s">
        <v>40</v>
      </c>
      <c r="Q244" s="345"/>
      <c r="R244" s="345"/>
      <c r="S244" s="345"/>
      <c r="T244" s="345"/>
      <c r="U244" s="345"/>
      <c r="V244" s="346"/>
      <c r="W244" s="42" t="s">
        <v>39</v>
      </c>
      <c r="X244" s="43">
        <f>IFERROR(SUM(X242:X243),"0")</f>
        <v>0</v>
      </c>
      <c r="Y244" s="43">
        <f>IFERROR(SUM(Y242:Y243),"0")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347"/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8"/>
      <c r="P245" s="344" t="s">
        <v>40</v>
      </c>
      <c r="Q245" s="345"/>
      <c r="R245" s="345"/>
      <c r="S245" s="345"/>
      <c r="T245" s="345"/>
      <c r="U245" s="345"/>
      <c r="V245" s="346"/>
      <c r="W245" s="42" t="s">
        <v>0</v>
      </c>
      <c r="X245" s="43">
        <f>IFERROR(SUMPRODUCT(X242:X243*H242:H243),"0")</f>
        <v>0</v>
      </c>
      <c r="Y245" s="43">
        <f>IFERROR(SUMPRODUCT(Y242:Y243*H242:H243),"0")</f>
        <v>0</v>
      </c>
      <c r="Z245" s="42"/>
      <c r="AA245" s="67"/>
      <c r="AB245" s="67"/>
      <c r="AC245" s="67"/>
    </row>
    <row r="246" spans="1:68" ht="16.5" customHeight="1" x14ac:dyDescent="0.25">
      <c r="A246" s="381" t="s">
        <v>382</v>
      </c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1"/>
      <c r="N246" s="381"/>
      <c r="O246" s="381"/>
      <c r="P246" s="381"/>
      <c r="Q246" s="381"/>
      <c r="R246" s="381"/>
      <c r="S246" s="381"/>
      <c r="T246" s="381"/>
      <c r="U246" s="381"/>
      <c r="V246" s="381"/>
      <c r="W246" s="381"/>
      <c r="X246" s="381"/>
      <c r="Y246" s="381"/>
      <c r="Z246" s="381"/>
      <c r="AA246" s="65"/>
      <c r="AB246" s="65"/>
      <c r="AC246" s="82"/>
    </row>
    <row r="247" spans="1:68" ht="14.25" customHeight="1" x14ac:dyDescent="0.25">
      <c r="A247" s="368" t="s">
        <v>81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68"/>
      <c r="Z247" s="368"/>
      <c r="AA247" s="66"/>
      <c r="AB247" s="66"/>
      <c r="AC247" s="83"/>
    </row>
    <row r="248" spans="1:68" ht="27" customHeight="1" x14ac:dyDescent="0.25">
      <c r="A248" s="63" t="s">
        <v>383</v>
      </c>
      <c r="B248" s="63" t="s">
        <v>384</v>
      </c>
      <c r="C248" s="36">
        <v>4301070870</v>
      </c>
      <c r="D248" s="339">
        <v>4607111036711</v>
      </c>
      <c r="E248" s="339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86</v>
      </c>
      <c r="L248" s="37" t="s">
        <v>87</v>
      </c>
      <c r="M248" s="38" t="s">
        <v>85</v>
      </c>
      <c r="N248" s="38"/>
      <c r="O248" s="37">
        <v>90</v>
      </c>
      <c r="P248" s="3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8" s="341"/>
      <c r="R248" s="341"/>
      <c r="S248" s="341"/>
      <c r="T248" s="342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9" t="s">
        <v>359</v>
      </c>
      <c r="AG248" s="81"/>
      <c r="AJ248" s="87" t="s">
        <v>88</v>
      </c>
      <c r="AK248" s="87">
        <v>1</v>
      </c>
      <c r="BB248" s="270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48"/>
      <c r="P249" s="344" t="s">
        <v>40</v>
      </c>
      <c r="Q249" s="345"/>
      <c r="R249" s="345"/>
      <c r="S249" s="345"/>
      <c r="T249" s="345"/>
      <c r="U249" s="345"/>
      <c r="V249" s="346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47"/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48"/>
      <c r="P250" s="344" t="s">
        <v>40</v>
      </c>
      <c r="Q250" s="345"/>
      <c r="R250" s="345"/>
      <c r="S250" s="345"/>
      <c r="T250" s="345"/>
      <c r="U250" s="345"/>
      <c r="V250" s="346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380" t="s">
        <v>385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80"/>
      <c r="AA251" s="54"/>
      <c r="AB251" s="54"/>
      <c r="AC251" s="54"/>
    </row>
    <row r="252" spans="1:68" ht="16.5" customHeight="1" x14ac:dyDescent="0.25">
      <c r="A252" s="381" t="s">
        <v>386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65"/>
      <c r="AB252" s="65"/>
      <c r="AC252" s="82"/>
    </row>
    <row r="253" spans="1:68" ht="14.25" customHeight="1" x14ac:dyDescent="0.25">
      <c r="A253" s="368" t="s">
        <v>387</v>
      </c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68"/>
      <c r="N253" s="368"/>
      <c r="O253" s="368"/>
      <c r="P253" s="368"/>
      <c r="Q253" s="368"/>
      <c r="R253" s="368"/>
      <c r="S253" s="368"/>
      <c r="T253" s="368"/>
      <c r="U253" s="368"/>
      <c r="V253" s="368"/>
      <c r="W253" s="368"/>
      <c r="X253" s="368"/>
      <c r="Y253" s="368"/>
      <c r="Z253" s="368"/>
      <c r="AA253" s="66"/>
      <c r="AB253" s="66"/>
      <c r="AC253" s="83"/>
    </row>
    <row r="254" spans="1:68" ht="27" customHeight="1" x14ac:dyDescent="0.25">
      <c r="A254" s="63" t="s">
        <v>388</v>
      </c>
      <c r="B254" s="63" t="s">
        <v>389</v>
      </c>
      <c r="C254" s="36">
        <v>4301133004</v>
      </c>
      <c r="D254" s="339">
        <v>4607111039774</v>
      </c>
      <c r="E254" s="339"/>
      <c r="F254" s="62">
        <v>0.25</v>
      </c>
      <c r="G254" s="37">
        <v>12</v>
      </c>
      <c r="H254" s="62">
        <v>3</v>
      </c>
      <c r="I254" s="62">
        <v>3.22</v>
      </c>
      <c r="J254" s="37">
        <v>70</v>
      </c>
      <c r="K254" s="37" t="s">
        <v>95</v>
      </c>
      <c r="L254" s="37" t="s">
        <v>87</v>
      </c>
      <c r="M254" s="38" t="s">
        <v>85</v>
      </c>
      <c r="N254" s="38"/>
      <c r="O254" s="37">
        <v>180</v>
      </c>
      <c r="P254" s="384" t="s">
        <v>390</v>
      </c>
      <c r="Q254" s="341"/>
      <c r="R254" s="341"/>
      <c r="S254" s="341"/>
      <c r="T254" s="342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188</v>
      </c>
      <c r="AC254" s="271" t="s">
        <v>391</v>
      </c>
      <c r="AG254" s="81"/>
      <c r="AJ254" s="87" t="s">
        <v>88</v>
      </c>
      <c r="AK254" s="87">
        <v>1</v>
      </c>
      <c r="BB254" s="272" t="s">
        <v>94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8"/>
      <c r="P255" s="344" t="s">
        <v>40</v>
      </c>
      <c r="Q255" s="345"/>
      <c r="R255" s="345"/>
      <c r="S255" s="345"/>
      <c r="T255" s="345"/>
      <c r="U255" s="345"/>
      <c r="V255" s="346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347"/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48"/>
      <c r="P256" s="344" t="s">
        <v>40</v>
      </c>
      <c r="Q256" s="345"/>
      <c r="R256" s="345"/>
      <c r="S256" s="345"/>
      <c r="T256" s="345"/>
      <c r="U256" s="345"/>
      <c r="V256" s="346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14.25" customHeight="1" x14ac:dyDescent="0.25">
      <c r="A257" s="368" t="s">
        <v>154</v>
      </c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68"/>
      <c r="N257" s="368"/>
      <c r="O257" s="368"/>
      <c r="P257" s="368"/>
      <c r="Q257" s="368"/>
      <c r="R257" s="368"/>
      <c r="S257" s="368"/>
      <c r="T257" s="368"/>
      <c r="U257" s="368"/>
      <c r="V257" s="368"/>
      <c r="W257" s="368"/>
      <c r="X257" s="368"/>
      <c r="Y257" s="368"/>
      <c r="Z257" s="368"/>
      <c r="AA257" s="66"/>
      <c r="AB257" s="66"/>
      <c r="AC257" s="83"/>
    </row>
    <row r="258" spans="1:68" ht="37.5" customHeight="1" x14ac:dyDescent="0.25">
      <c r="A258" s="63" t="s">
        <v>392</v>
      </c>
      <c r="B258" s="63" t="s">
        <v>393</v>
      </c>
      <c r="C258" s="36">
        <v>4301135400</v>
      </c>
      <c r="D258" s="339">
        <v>4607111039361</v>
      </c>
      <c r="E258" s="339"/>
      <c r="F258" s="62">
        <v>0.25</v>
      </c>
      <c r="G258" s="37">
        <v>12</v>
      </c>
      <c r="H258" s="62">
        <v>3</v>
      </c>
      <c r="I258" s="62">
        <v>3.7035999999999998</v>
      </c>
      <c r="J258" s="37">
        <v>70</v>
      </c>
      <c r="K258" s="37" t="s">
        <v>95</v>
      </c>
      <c r="L258" s="37" t="s">
        <v>87</v>
      </c>
      <c r="M258" s="38" t="s">
        <v>85</v>
      </c>
      <c r="N258" s="38"/>
      <c r="O258" s="37">
        <v>180</v>
      </c>
      <c r="P258" s="3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8" s="341"/>
      <c r="R258" s="341"/>
      <c r="S258" s="341"/>
      <c r="T258" s="34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IFERROR(IF(X258="","",X258*0.01788),"")</f>
        <v>0</v>
      </c>
      <c r="AA258" s="68" t="s">
        <v>46</v>
      </c>
      <c r="AB258" s="69" t="s">
        <v>46</v>
      </c>
      <c r="AC258" s="273" t="s">
        <v>391</v>
      </c>
      <c r="AG258" s="81"/>
      <c r="AJ258" s="87" t="s">
        <v>88</v>
      </c>
      <c r="AK258" s="87">
        <v>1</v>
      </c>
      <c r="BB258" s="274" t="s">
        <v>94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47"/>
      <c r="B259" s="347"/>
      <c r="C259" s="347"/>
      <c r="D259" s="347"/>
      <c r="E259" s="347"/>
      <c r="F259" s="347"/>
      <c r="G259" s="347"/>
      <c r="H259" s="347"/>
      <c r="I259" s="347"/>
      <c r="J259" s="347"/>
      <c r="K259" s="347"/>
      <c r="L259" s="347"/>
      <c r="M259" s="347"/>
      <c r="N259" s="347"/>
      <c r="O259" s="348"/>
      <c r="P259" s="344" t="s">
        <v>40</v>
      </c>
      <c r="Q259" s="345"/>
      <c r="R259" s="345"/>
      <c r="S259" s="345"/>
      <c r="T259" s="345"/>
      <c r="U259" s="345"/>
      <c r="V259" s="346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347"/>
      <c r="B260" s="347"/>
      <c r="C260" s="347"/>
      <c r="D260" s="347"/>
      <c r="E260" s="347"/>
      <c r="F260" s="347"/>
      <c r="G260" s="347"/>
      <c r="H260" s="347"/>
      <c r="I260" s="347"/>
      <c r="J260" s="347"/>
      <c r="K260" s="347"/>
      <c r="L260" s="347"/>
      <c r="M260" s="347"/>
      <c r="N260" s="347"/>
      <c r="O260" s="348"/>
      <c r="P260" s="344" t="s">
        <v>40</v>
      </c>
      <c r="Q260" s="345"/>
      <c r="R260" s="345"/>
      <c r="S260" s="345"/>
      <c r="T260" s="345"/>
      <c r="U260" s="345"/>
      <c r="V260" s="346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380" t="s">
        <v>263</v>
      </c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0"/>
      <c r="M261" s="380"/>
      <c r="N261" s="380"/>
      <c r="O261" s="380"/>
      <c r="P261" s="380"/>
      <c r="Q261" s="380"/>
      <c r="R261" s="380"/>
      <c r="S261" s="380"/>
      <c r="T261" s="380"/>
      <c r="U261" s="380"/>
      <c r="V261" s="380"/>
      <c r="W261" s="380"/>
      <c r="X261" s="380"/>
      <c r="Y261" s="380"/>
      <c r="Z261" s="380"/>
      <c r="AA261" s="54"/>
      <c r="AB261" s="54"/>
      <c r="AC261" s="54"/>
    </row>
    <row r="262" spans="1:68" ht="16.5" customHeight="1" x14ac:dyDescent="0.25">
      <c r="A262" s="381" t="s">
        <v>263</v>
      </c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81"/>
      <c r="P262" s="381"/>
      <c r="Q262" s="381"/>
      <c r="R262" s="381"/>
      <c r="S262" s="381"/>
      <c r="T262" s="381"/>
      <c r="U262" s="381"/>
      <c r="V262" s="381"/>
      <c r="W262" s="381"/>
      <c r="X262" s="381"/>
      <c r="Y262" s="381"/>
      <c r="Z262" s="381"/>
      <c r="AA262" s="65"/>
      <c r="AB262" s="65"/>
      <c r="AC262" s="82"/>
    </row>
    <row r="263" spans="1:68" ht="14.25" customHeight="1" x14ac:dyDescent="0.25">
      <c r="A263" s="368" t="s">
        <v>81</v>
      </c>
      <c r="B263" s="368"/>
      <c r="C263" s="368"/>
      <c r="D263" s="368"/>
      <c r="E263" s="368"/>
      <c r="F263" s="368"/>
      <c r="G263" s="368"/>
      <c r="H263" s="368"/>
      <c r="I263" s="368"/>
      <c r="J263" s="368"/>
      <c r="K263" s="368"/>
      <c r="L263" s="368"/>
      <c r="M263" s="368"/>
      <c r="N263" s="368"/>
      <c r="O263" s="368"/>
      <c r="P263" s="368"/>
      <c r="Q263" s="368"/>
      <c r="R263" s="368"/>
      <c r="S263" s="368"/>
      <c r="T263" s="368"/>
      <c r="U263" s="368"/>
      <c r="V263" s="368"/>
      <c r="W263" s="368"/>
      <c r="X263" s="368"/>
      <c r="Y263" s="368"/>
      <c r="Z263" s="368"/>
      <c r="AA263" s="66"/>
      <c r="AB263" s="66"/>
      <c r="AC263" s="83"/>
    </row>
    <row r="264" spans="1:68" ht="27" customHeight="1" x14ac:dyDescent="0.25">
      <c r="A264" s="63" t="s">
        <v>394</v>
      </c>
      <c r="B264" s="63" t="s">
        <v>395</v>
      </c>
      <c r="C264" s="36">
        <v>4301071014</v>
      </c>
      <c r="D264" s="339">
        <v>4640242181264</v>
      </c>
      <c r="E264" s="339"/>
      <c r="F264" s="62">
        <v>0.7</v>
      </c>
      <c r="G264" s="37">
        <v>10</v>
      </c>
      <c r="H264" s="62">
        <v>7</v>
      </c>
      <c r="I264" s="62">
        <v>7.28</v>
      </c>
      <c r="J264" s="37">
        <v>84</v>
      </c>
      <c r="K264" s="37" t="s">
        <v>86</v>
      </c>
      <c r="L264" s="37" t="s">
        <v>111</v>
      </c>
      <c r="M264" s="38" t="s">
        <v>85</v>
      </c>
      <c r="N264" s="38"/>
      <c r="O264" s="37">
        <v>180</v>
      </c>
      <c r="P264" s="382" t="s">
        <v>396</v>
      </c>
      <c r="Q264" s="341"/>
      <c r="R264" s="341"/>
      <c r="S264" s="341"/>
      <c r="T264" s="342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397</v>
      </c>
      <c r="AG264" s="81"/>
      <c r="AJ264" s="87" t="s">
        <v>112</v>
      </c>
      <c r="AK264" s="87">
        <v>12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398</v>
      </c>
      <c r="B265" s="63" t="s">
        <v>399</v>
      </c>
      <c r="C265" s="36">
        <v>4301071021</v>
      </c>
      <c r="D265" s="339">
        <v>4640242181325</v>
      </c>
      <c r="E265" s="339"/>
      <c r="F265" s="62">
        <v>0.7</v>
      </c>
      <c r="G265" s="37">
        <v>10</v>
      </c>
      <c r="H265" s="62">
        <v>7</v>
      </c>
      <c r="I265" s="62">
        <v>7.28</v>
      </c>
      <c r="J265" s="37">
        <v>84</v>
      </c>
      <c r="K265" s="37" t="s">
        <v>86</v>
      </c>
      <c r="L265" s="37" t="s">
        <v>111</v>
      </c>
      <c r="M265" s="38" t="s">
        <v>85</v>
      </c>
      <c r="N265" s="38"/>
      <c r="O265" s="37">
        <v>180</v>
      </c>
      <c r="P265" s="383" t="s">
        <v>400</v>
      </c>
      <c r="Q265" s="341"/>
      <c r="R265" s="341"/>
      <c r="S265" s="341"/>
      <c r="T265" s="342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397</v>
      </c>
      <c r="AG265" s="81"/>
      <c r="AJ265" s="87" t="s">
        <v>112</v>
      </c>
      <c r="AK265" s="87">
        <v>12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401</v>
      </c>
      <c r="B266" s="63" t="s">
        <v>402</v>
      </c>
      <c r="C266" s="36">
        <v>4301070993</v>
      </c>
      <c r="D266" s="339">
        <v>4640242180670</v>
      </c>
      <c r="E266" s="339"/>
      <c r="F266" s="62">
        <v>1</v>
      </c>
      <c r="G266" s="37">
        <v>6</v>
      </c>
      <c r="H266" s="62">
        <v>6</v>
      </c>
      <c r="I266" s="62">
        <v>6.23</v>
      </c>
      <c r="J266" s="37">
        <v>84</v>
      </c>
      <c r="K266" s="37" t="s">
        <v>86</v>
      </c>
      <c r="L266" s="37" t="s">
        <v>111</v>
      </c>
      <c r="M266" s="38" t="s">
        <v>85</v>
      </c>
      <c r="N266" s="38"/>
      <c r="O266" s="37">
        <v>180</v>
      </c>
      <c r="P266" s="378" t="s">
        <v>403</v>
      </c>
      <c r="Q266" s="341"/>
      <c r="R266" s="341"/>
      <c r="S266" s="341"/>
      <c r="T266" s="342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79" t="s">
        <v>404</v>
      </c>
      <c r="AG266" s="81"/>
      <c r="AJ266" s="87" t="s">
        <v>112</v>
      </c>
      <c r="AK266" s="87">
        <v>12</v>
      </c>
      <c r="BB266" s="280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34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48"/>
      <c r="P267" s="344" t="s">
        <v>40</v>
      </c>
      <c r="Q267" s="345"/>
      <c r="R267" s="345"/>
      <c r="S267" s="345"/>
      <c r="T267" s="345"/>
      <c r="U267" s="345"/>
      <c r="V267" s="346"/>
      <c r="W267" s="42" t="s">
        <v>39</v>
      </c>
      <c r="X267" s="43">
        <f>IFERROR(SUM(X264:X266),"0")</f>
        <v>0</v>
      </c>
      <c r="Y267" s="43">
        <f>IFERROR(SUM(Y264:Y266),"0")</f>
        <v>0</v>
      </c>
      <c r="Z267" s="43">
        <f>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34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48"/>
      <c r="P268" s="344" t="s">
        <v>40</v>
      </c>
      <c r="Q268" s="345"/>
      <c r="R268" s="345"/>
      <c r="S268" s="345"/>
      <c r="T268" s="345"/>
      <c r="U268" s="345"/>
      <c r="V268" s="346"/>
      <c r="W268" s="42" t="s">
        <v>0</v>
      </c>
      <c r="X268" s="43">
        <f>IFERROR(SUMPRODUCT(X264:X266*H264:H266),"0")</f>
        <v>0</v>
      </c>
      <c r="Y268" s="43">
        <f>IFERROR(SUMPRODUCT(Y264:Y266*H264:H266),"0")</f>
        <v>0</v>
      </c>
      <c r="Z268" s="42"/>
      <c r="AA268" s="67"/>
      <c r="AB268" s="67"/>
      <c r="AC268" s="67"/>
    </row>
    <row r="269" spans="1:68" ht="14.25" customHeight="1" x14ac:dyDescent="0.25">
      <c r="A269" s="368" t="s">
        <v>159</v>
      </c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68"/>
      <c r="N269" s="368"/>
      <c r="O269" s="368"/>
      <c r="P269" s="368"/>
      <c r="Q269" s="368"/>
      <c r="R269" s="368"/>
      <c r="S269" s="368"/>
      <c r="T269" s="368"/>
      <c r="U269" s="368"/>
      <c r="V269" s="368"/>
      <c r="W269" s="368"/>
      <c r="X269" s="368"/>
      <c r="Y269" s="368"/>
      <c r="Z269" s="368"/>
      <c r="AA269" s="66"/>
      <c r="AB269" s="66"/>
      <c r="AC269" s="83"/>
    </row>
    <row r="270" spans="1:68" ht="27" customHeight="1" x14ac:dyDescent="0.25">
      <c r="A270" s="63" t="s">
        <v>405</v>
      </c>
      <c r="B270" s="63" t="s">
        <v>406</v>
      </c>
      <c r="C270" s="36">
        <v>4301131019</v>
      </c>
      <c r="D270" s="339">
        <v>4640242180427</v>
      </c>
      <c r="E270" s="339"/>
      <c r="F270" s="62">
        <v>1.8</v>
      </c>
      <c r="G270" s="37">
        <v>1</v>
      </c>
      <c r="H270" s="62">
        <v>1.8</v>
      </c>
      <c r="I270" s="62">
        <v>1.915</v>
      </c>
      <c r="J270" s="37">
        <v>234</v>
      </c>
      <c r="K270" s="37" t="s">
        <v>150</v>
      </c>
      <c r="L270" s="37" t="s">
        <v>111</v>
      </c>
      <c r="M270" s="38" t="s">
        <v>85</v>
      </c>
      <c r="N270" s="38"/>
      <c r="O270" s="37">
        <v>180</v>
      </c>
      <c r="P270" s="379" t="s">
        <v>407</v>
      </c>
      <c r="Q270" s="341"/>
      <c r="R270" s="341"/>
      <c r="S270" s="341"/>
      <c r="T270" s="342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IFERROR(IF(X270="","",X270*0.00502),"")</f>
        <v>0</v>
      </c>
      <c r="AA270" s="68" t="s">
        <v>46</v>
      </c>
      <c r="AB270" s="69" t="s">
        <v>46</v>
      </c>
      <c r="AC270" s="281" t="s">
        <v>408</v>
      </c>
      <c r="AG270" s="81"/>
      <c r="AJ270" s="87" t="s">
        <v>112</v>
      </c>
      <c r="AK270" s="87">
        <v>18</v>
      </c>
      <c r="BB270" s="282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34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48"/>
      <c r="P271" s="344" t="s">
        <v>40</v>
      </c>
      <c r="Q271" s="345"/>
      <c r="R271" s="345"/>
      <c r="S271" s="345"/>
      <c r="T271" s="345"/>
      <c r="U271" s="345"/>
      <c r="V271" s="346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347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48"/>
      <c r="P272" s="344" t="s">
        <v>40</v>
      </c>
      <c r="Q272" s="345"/>
      <c r="R272" s="345"/>
      <c r="S272" s="345"/>
      <c r="T272" s="345"/>
      <c r="U272" s="345"/>
      <c r="V272" s="346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14.25" customHeight="1" x14ac:dyDescent="0.25">
      <c r="A273" s="368" t="s">
        <v>90</v>
      </c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68"/>
      <c r="N273" s="368"/>
      <c r="O273" s="368"/>
      <c r="P273" s="368"/>
      <c r="Q273" s="368"/>
      <c r="R273" s="368"/>
      <c r="S273" s="368"/>
      <c r="T273" s="368"/>
      <c r="U273" s="368"/>
      <c r="V273" s="368"/>
      <c r="W273" s="368"/>
      <c r="X273" s="368"/>
      <c r="Y273" s="368"/>
      <c r="Z273" s="368"/>
      <c r="AA273" s="66"/>
      <c r="AB273" s="66"/>
      <c r="AC273" s="83"/>
    </row>
    <row r="274" spans="1:68" ht="27" customHeight="1" x14ac:dyDescent="0.25">
      <c r="A274" s="63" t="s">
        <v>409</v>
      </c>
      <c r="B274" s="63" t="s">
        <v>410</v>
      </c>
      <c r="C274" s="36">
        <v>4301132080</v>
      </c>
      <c r="D274" s="339">
        <v>4640242180397</v>
      </c>
      <c r="E274" s="339"/>
      <c r="F274" s="62">
        <v>1</v>
      </c>
      <c r="G274" s="37">
        <v>6</v>
      </c>
      <c r="H274" s="62">
        <v>6</v>
      </c>
      <c r="I274" s="62">
        <v>6.26</v>
      </c>
      <c r="J274" s="37">
        <v>84</v>
      </c>
      <c r="K274" s="37" t="s">
        <v>86</v>
      </c>
      <c r="L274" s="37" t="s">
        <v>100</v>
      </c>
      <c r="M274" s="38" t="s">
        <v>85</v>
      </c>
      <c r="N274" s="38"/>
      <c r="O274" s="37">
        <v>180</v>
      </c>
      <c r="P274" s="376" t="s">
        <v>411</v>
      </c>
      <c r="Q274" s="341"/>
      <c r="R274" s="341"/>
      <c r="S274" s="341"/>
      <c r="T274" s="342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83" t="s">
        <v>412</v>
      </c>
      <c r="AG274" s="81"/>
      <c r="AJ274" s="87" t="s">
        <v>101</v>
      </c>
      <c r="AK274" s="87">
        <v>84</v>
      </c>
      <c r="BB274" s="284" t="s">
        <v>94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413</v>
      </c>
      <c r="B275" s="63" t="s">
        <v>414</v>
      </c>
      <c r="C275" s="36">
        <v>4301132104</v>
      </c>
      <c r="D275" s="339">
        <v>4640242181219</v>
      </c>
      <c r="E275" s="339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150</v>
      </c>
      <c r="L275" s="37" t="s">
        <v>111</v>
      </c>
      <c r="M275" s="38" t="s">
        <v>85</v>
      </c>
      <c r="N275" s="38"/>
      <c r="O275" s="37">
        <v>180</v>
      </c>
      <c r="P275" s="377" t="s">
        <v>415</v>
      </c>
      <c r="Q275" s="341"/>
      <c r="R275" s="341"/>
      <c r="S275" s="341"/>
      <c r="T275" s="342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85" t="s">
        <v>412</v>
      </c>
      <c r="AG275" s="81"/>
      <c r="AJ275" s="87" t="s">
        <v>112</v>
      </c>
      <c r="AK275" s="87">
        <v>18</v>
      </c>
      <c r="BB275" s="286" t="s">
        <v>94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347"/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48"/>
      <c r="P276" s="344" t="s">
        <v>40</v>
      </c>
      <c r="Q276" s="345"/>
      <c r="R276" s="345"/>
      <c r="S276" s="345"/>
      <c r="T276" s="345"/>
      <c r="U276" s="345"/>
      <c r="V276" s="346"/>
      <c r="W276" s="42" t="s">
        <v>39</v>
      </c>
      <c r="X276" s="43">
        <f>IFERROR(SUM(X274:X275),"0")</f>
        <v>0</v>
      </c>
      <c r="Y276" s="43">
        <f>IFERROR(SUM(Y274:Y275),"0")</f>
        <v>0</v>
      </c>
      <c r="Z276" s="43">
        <f>IFERROR(IF(Z274="",0,Z274),"0")+IFERROR(IF(Z275="",0,Z275),"0")</f>
        <v>0</v>
      </c>
      <c r="AA276" s="67"/>
      <c r="AB276" s="67"/>
      <c r="AC276" s="67"/>
    </row>
    <row r="277" spans="1:68" x14ac:dyDescent="0.2">
      <c r="A277" s="347"/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48"/>
      <c r="P277" s="344" t="s">
        <v>40</v>
      </c>
      <c r="Q277" s="345"/>
      <c r="R277" s="345"/>
      <c r="S277" s="345"/>
      <c r="T277" s="345"/>
      <c r="U277" s="345"/>
      <c r="V277" s="346"/>
      <c r="W277" s="42" t="s">
        <v>0</v>
      </c>
      <c r="X277" s="43">
        <f>IFERROR(SUMPRODUCT(X274:X275*H274:H275),"0")</f>
        <v>0</v>
      </c>
      <c r="Y277" s="43">
        <f>IFERROR(SUMPRODUCT(Y274:Y275*H274:H275),"0")</f>
        <v>0</v>
      </c>
      <c r="Z277" s="42"/>
      <c r="AA277" s="67"/>
      <c r="AB277" s="67"/>
      <c r="AC277" s="67"/>
    </row>
    <row r="278" spans="1:68" ht="14.25" customHeight="1" x14ac:dyDescent="0.25">
      <c r="A278" s="368" t="s">
        <v>194</v>
      </c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68"/>
      <c r="N278" s="368"/>
      <c r="O278" s="368"/>
      <c r="P278" s="368"/>
      <c r="Q278" s="368"/>
      <c r="R278" s="368"/>
      <c r="S278" s="368"/>
      <c r="T278" s="368"/>
      <c r="U278" s="368"/>
      <c r="V278" s="368"/>
      <c r="W278" s="368"/>
      <c r="X278" s="368"/>
      <c r="Y278" s="368"/>
      <c r="Z278" s="368"/>
      <c r="AA278" s="66"/>
      <c r="AB278" s="66"/>
      <c r="AC278" s="83"/>
    </row>
    <row r="279" spans="1:68" ht="27" customHeight="1" x14ac:dyDescent="0.25">
      <c r="A279" s="63" t="s">
        <v>416</v>
      </c>
      <c r="B279" s="63" t="s">
        <v>417</v>
      </c>
      <c r="C279" s="36">
        <v>4301136028</v>
      </c>
      <c r="D279" s="339">
        <v>4640242180304</v>
      </c>
      <c r="E279" s="339"/>
      <c r="F279" s="62">
        <v>2.7</v>
      </c>
      <c r="G279" s="37">
        <v>1</v>
      </c>
      <c r="H279" s="62">
        <v>2.7</v>
      </c>
      <c r="I279" s="62">
        <v>2.8906000000000001</v>
      </c>
      <c r="J279" s="37">
        <v>126</v>
      </c>
      <c r="K279" s="37" t="s">
        <v>95</v>
      </c>
      <c r="L279" s="37" t="s">
        <v>111</v>
      </c>
      <c r="M279" s="38" t="s">
        <v>85</v>
      </c>
      <c r="N279" s="38"/>
      <c r="O279" s="37">
        <v>180</v>
      </c>
      <c r="P279" s="373" t="s">
        <v>418</v>
      </c>
      <c r="Q279" s="341"/>
      <c r="R279" s="341"/>
      <c r="S279" s="341"/>
      <c r="T279" s="342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7" t="s">
        <v>419</v>
      </c>
      <c r="AG279" s="81"/>
      <c r="AJ279" s="87" t="s">
        <v>112</v>
      </c>
      <c r="AK279" s="87">
        <v>14</v>
      </c>
      <c r="BB279" s="288" t="s">
        <v>94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420</v>
      </c>
      <c r="B280" s="63" t="s">
        <v>421</v>
      </c>
      <c r="C280" s="36">
        <v>4301136026</v>
      </c>
      <c r="D280" s="339">
        <v>4640242180236</v>
      </c>
      <c r="E280" s="339"/>
      <c r="F280" s="62">
        <v>5</v>
      </c>
      <c r="G280" s="37">
        <v>1</v>
      </c>
      <c r="H280" s="62">
        <v>5</v>
      </c>
      <c r="I280" s="62">
        <v>5.2350000000000003</v>
      </c>
      <c r="J280" s="37">
        <v>84</v>
      </c>
      <c r="K280" s="37" t="s">
        <v>86</v>
      </c>
      <c r="L280" s="37" t="s">
        <v>111</v>
      </c>
      <c r="M280" s="38" t="s">
        <v>85</v>
      </c>
      <c r="N280" s="38"/>
      <c r="O280" s="37">
        <v>180</v>
      </c>
      <c r="P280" s="374" t="s">
        <v>422</v>
      </c>
      <c r="Q280" s="341"/>
      <c r="R280" s="341"/>
      <c r="S280" s="341"/>
      <c r="T280" s="342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9" t="s">
        <v>419</v>
      </c>
      <c r="AG280" s="81"/>
      <c r="AJ280" s="87" t="s">
        <v>112</v>
      </c>
      <c r="AK280" s="87">
        <v>12</v>
      </c>
      <c r="BB280" s="290" t="s">
        <v>94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27" customHeight="1" x14ac:dyDescent="0.25">
      <c r="A281" s="63" t="s">
        <v>423</v>
      </c>
      <c r="B281" s="63" t="s">
        <v>424</v>
      </c>
      <c r="C281" s="36">
        <v>4301136029</v>
      </c>
      <c r="D281" s="339">
        <v>4640242180410</v>
      </c>
      <c r="E281" s="339"/>
      <c r="F281" s="62">
        <v>2.2400000000000002</v>
      </c>
      <c r="G281" s="37">
        <v>1</v>
      </c>
      <c r="H281" s="62">
        <v>2.2400000000000002</v>
      </c>
      <c r="I281" s="62">
        <v>2.4319999999999999</v>
      </c>
      <c r="J281" s="37">
        <v>126</v>
      </c>
      <c r="K281" s="37" t="s">
        <v>95</v>
      </c>
      <c r="L281" s="37" t="s">
        <v>111</v>
      </c>
      <c r="M281" s="38" t="s">
        <v>85</v>
      </c>
      <c r="N281" s="38"/>
      <c r="O281" s="37">
        <v>180</v>
      </c>
      <c r="P281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1" s="341"/>
      <c r="R281" s="341"/>
      <c r="S281" s="341"/>
      <c r="T281" s="342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1" t="s">
        <v>419</v>
      </c>
      <c r="AG281" s="81"/>
      <c r="AJ281" s="87" t="s">
        <v>112</v>
      </c>
      <c r="AK281" s="87">
        <v>14</v>
      </c>
      <c r="BB281" s="292" t="s">
        <v>94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347"/>
      <c r="B282" s="347"/>
      <c r="C282" s="347"/>
      <c r="D282" s="347"/>
      <c r="E282" s="347"/>
      <c r="F282" s="347"/>
      <c r="G282" s="347"/>
      <c r="H282" s="347"/>
      <c r="I282" s="347"/>
      <c r="J282" s="347"/>
      <c r="K282" s="347"/>
      <c r="L282" s="347"/>
      <c r="M282" s="347"/>
      <c r="N282" s="347"/>
      <c r="O282" s="348"/>
      <c r="P282" s="344" t="s">
        <v>40</v>
      </c>
      <c r="Q282" s="345"/>
      <c r="R282" s="345"/>
      <c r="S282" s="345"/>
      <c r="T282" s="345"/>
      <c r="U282" s="345"/>
      <c r="V282" s="346"/>
      <c r="W282" s="42" t="s">
        <v>39</v>
      </c>
      <c r="X282" s="43">
        <f>IFERROR(SUM(X279:X281),"0")</f>
        <v>0</v>
      </c>
      <c r="Y282" s="43">
        <f>IFERROR(SUM(Y279:Y281),"0")</f>
        <v>0</v>
      </c>
      <c r="Z282" s="43">
        <f>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34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48"/>
      <c r="P283" s="344" t="s">
        <v>40</v>
      </c>
      <c r="Q283" s="345"/>
      <c r="R283" s="345"/>
      <c r="S283" s="345"/>
      <c r="T283" s="345"/>
      <c r="U283" s="345"/>
      <c r="V283" s="346"/>
      <c r="W283" s="42" t="s">
        <v>0</v>
      </c>
      <c r="X283" s="43">
        <f>IFERROR(SUMPRODUCT(X279:X281*H279:H281),"0")</f>
        <v>0</v>
      </c>
      <c r="Y283" s="43">
        <f>IFERROR(SUMPRODUCT(Y279:Y281*H279:H281),"0")</f>
        <v>0</v>
      </c>
      <c r="Z283" s="42"/>
      <c r="AA283" s="67"/>
      <c r="AB283" s="67"/>
      <c r="AC283" s="67"/>
    </row>
    <row r="284" spans="1:68" ht="14.25" customHeight="1" x14ac:dyDescent="0.25">
      <c r="A284" s="368" t="s">
        <v>154</v>
      </c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68"/>
      <c r="N284" s="368"/>
      <c r="O284" s="368"/>
      <c r="P284" s="368"/>
      <c r="Q284" s="368"/>
      <c r="R284" s="368"/>
      <c r="S284" s="368"/>
      <c r="T284" s="368"/>
      <c r="U284" s="368"/>
      <c r="V284" s="368"/>
      <c r="W284" s="368"/>
      <c r="X284" s="368"/>
      <c r="Y284" s="368"/>
      <c r="Z284" s="368"/>
      <c r="AA284" s="66"/>
      <c r="AB284" s="66"/>
      <c r="AC284" s="83"/>
    </row>
    <row r="285" spans="1:68" ht="27" customHeight="1" x14ac:dyDescent="0.25">
      <c r="A285" s="63" t="s">
        <v>425</v>
      </c>
      <c r="B285" s="63" t="s">
        <v>426</v>
      </c>
      <c r="C285" s="36">
        <v>4301135723</v>
      </c>
      <c r="D285" s="339">
        <v>4640242181783</v>
      </c>
      <c r="E285" s="339"/>
      <c r="F285" s="62">
        <v>0.3</v>
      </c>
      <c r="G285" s="37">
        <v>9</v>
      </c>
      <c r="H285" s="62">
        <v>2.7</v>
      </c>
      <c r="I285" s="62">
        <v>2.988</v>
      </c>
      <c r="J285" s="37">
        <v>126</v>
      </c>
      <c r="K285" s="37" t="s">
        <v>95</v>
      </c>
      <c r="L285" s="37" t="s">
        <v>87</v>
      </c>
      <c r="M285" s="38" t="s">
        <v>85</v>
      </c>
      <c r="N285" s="38"/>
      <c r="O285" s="37">
        <v>180</v>
      </c>
      <c r="P285" s="369" t="s">
        <v>427</v>
      </c>
      <c r="Q285" s="341"/>
      <c r="R285" s="341"/>
      <c r="S285" s="341"/>
      <c r="T285" s="342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ref="Y285:Y305" si="24">IFERROR(IF(X285="","",X285),"")</f>
        <v>0</v>
      </c>
      <c r="Z285" s="41">
        <f>IFERROR(IF(X285="","",X285*0.00936),"")</f>
        <v>0</v>
      </c>
      <c r="AA285" s="68" t="s">
        <v>46</v>
      </c>
      <c r="AB285" s="69" t="s">
        <v>188</v>
      </c>
      <c r="AC285" s="293" t="s">
        <v>428</v>
      </c>
      <c r="AG285" s="81"/>
      <c r="AJ285" s="87" t="s">
        <v>88</v>
      </c>
      <c r="AK285" s="87">
        <v>1</v>
      </c>
      <c r="BB285" s="294" t="s">
        <v>94</v>
      </c>
      <c r="BM285" s="81">
        <f t="shared" ref="BM285:BM305" si="25">IFERROR(X285*I285,"0")</f>
        <v>0</v>
      </c>
      <c r="BN285" s="81">
        <f t="shared" ref="BN285:BN305" si="26">IFERROR(Y285*I285,"0")</f>
        <v>0</v>
      </c>
      <c r="BO285" s="81">
        <f t="shared" ref="BO285:BO305" si="27">IFERROR(X285/J285,"0")</f>
        <v>0</v>
      </c>
      <c r="BP285" s="81">
        <f t="shared" ref="BP285:BP305" si="28">IFERROR(Y285/J285,"0")</f>
        <v>0</v>
      </c>
    </row>
    <row r="286" spans="1:68" ht="27" customHeight="1" x14ac:dyDescent="0.25">
      <c r="A286" s="63" t="s">
        <v>429</v>
      </c>
      <c r="B286" s="63" t="s">
        <v>430</v>
      </c>
      <c r="C286" s="36">
        <v>4301135504</v>
      </c>
      <c r="D286" s="339">
        <v>4640242181554</v>
      </c>
      <c r="E286" s="339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95</v>
      </c>
      <c r="L286" s="37" t="s">
        <v>87</v>
      </c>
      <c r="M286" s="38" t="s">
        <v>85</v>
      </c>
      <c r="N286" s="38"/>
      <c r="O286" s="37">
        <v>180</v>
      </c>
      <c r="P286" s="370" t="s">
        <v>431</v>
      </c>
      <c r="Q286" s="341"/>
      <c r="R286" s="341"/>
      <c r="S286" s="341"/>
      <c r="T286" s="342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295" t="s">
        <v>432</v>
      </c>
      <c r="AG286" s="81"/>
      <c r="AJ286" s="87" t="s">
        <v>88</v>
      </c>
      <c r="AK286" s="87">
        <v>1</v>
      </c>
      <c r="BB286" s="296" t="s">
        <v>94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433</v>
      </c>
      <c r="B287" s="63" t="s">
        <v>434</v>
      </c>
      <c r="C287" s="36">
        <v>4301135394</v>
      </c>
      <c r="D287" s="339">
        <v>4640242181561</v>
      </c>
      <c r="E287" s="339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95</v>
      </c>
      <c r="L287" s="37" t="s">
        <v>111</v>
      </c>
      <c r="M287" s="38" t="s">
        <v>85</v>
      </c>
      <c r="N287" s="38"/>
      <c r="O287" s="37">
        <v>180</v>
      </c>
      <c r="P287" s="371" t="s">
        <v>435</v>
      </c>
      <c r="Q287" s="341"/>
      <c r="R287" s="341"/>
      <c r="S287" s="341"/>
      <c r="T287" s="342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IFERROR(IF(X287="","",X287*0.00936),"")</f>
        <v>0</v>
      </c>
      <c r="AA287" s="68" t="s">
        <v>46</v>
      </c>
      <c r="AB287" s="69" t="s">
        <v>46</v>
      </c>
      <c r="AC287" s="297" t="s">
        <v>436</v>
      </c>
      <c r="AG287" s="81"/>
      <c r="AJ287" s="87" t="s">
        <v>112</v>
      </c>
      <c r="AK287" s="87">
        <v>14</v>
      </c>
      <c r="BB287" s="298" t="s">
        <v>94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37.5" customHeight="1" x14ac:dyDescent="0.25">
      <c r="A288" s="63" t="s">
        <v>437</v>
      </c>
      <c r="B288" s="63" t="s">
        <v>438</v>
      </c>
      <c r="C288" s="36">
        <v>4301135552</v>
      </c>
      <c r="D288" s="339">
        <v>4640242181431</v>
      </c>
      <c r="E288" s="339"/>
      <c r="F288" s="62">
        <v>3.5</v>
      </c>
      <c r="G288" s="37">
        <v>1</v>
      </c>
      <c r="H288" s="62">
        <v>3.5</v>
      </c>
      <c r="I288" s="62">
        <v>3.6920000000000002</v>
      </c>
      <c r="J288" s="37">
        <v>126</v>
      </c>
      <c r="K288" s="37" t="s">
        <v>95</v>
      </c>
      <c r="L288" s="37" t="s">
        <v>87</v>
      </c>
      <c r="M288" s="38" t="s">
        <v>85</v>
      </c>
      <c r="N288" s="38"/>
      <c r="O288" s="37">
        <v>180</v>
      </c>
      <c r="P288" s="372" t="s">
        <v>439</v>
      </c>
      <c r="Q288" s="341"/>
      <c r="R288" s="341"/>
      <c r="S288" s="341"/>
      <c r="T288" s="342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IFERROR(IF(X288="","",X288*0.00936),"")</f>
        <v>0</v>
      </c>
      <c r="AA288" s="68" t="s">
        <v>46</v>
      </c>
      <c r="AB288" s="69" t="s">
        <v>46</v>
      </c>
      <c r="AC288" s="299" t="s">
        <v>440</v>
      </c>
      <c r="AG288" s="81"/>
      <c r="AJ288" s="87" t="s">
        <v>88</v>
      </c>
      <c r="AK288" s="87">
        <v>1</v>
      </c>
      <c r="BB288" s="300" t="s">
        <v>94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441</v>
      </c>
      <c r="B289" s="63" t="s">
        <v>442</v>
      </c>
      <c r="C289" s="36">
        <v>4301135374</v>
      </c>
      <c r="D289" s="339">
        <v>4640242181424</v>
      </c>
      <c r="E289" s="339"/>
      <c r="F289" s="62">
        <v>5.5</v>
      </c>
      <c r="G289" s="37">
        <v>1</v>
      </c>
      <c r="H289" s="62">
        <v>5.5</v>
      </c>
      <c r="I289" s="62">
        <v>5.7350000000000003</v>
      </c>
      <c r="J289" s="37">
        <v>84</v>
      </c>
      <c r="K289" s="37" t="s">
        <v>86</v>
      </c>
      <c r="L289" s="37" t="s">
        <v>111</v>
      </c>
      <c r="M289" s="38" t="s">
        <v>85</v>
      </c>
      <c r="N289" s="38"/>
      <c r="O289" s="37">
        <v>180</v>
      </c>
      <c r="P289" s="363" t="s">
        <v>443</v>
      </c>
      <c r="Q289" s="341"/>
      <c r="R289" s="341"/>
      <c r="S289" s="341"/>
      <c r="T289" s="342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01" t="s">
        <v>432</v>
      </c>
      <c r="AG289" s="81"/>
      <c r="AJ289" s="87" t="s">
        <v>112</v>
      </c>
      <c r="AK289" s="87">
        <v>12</v>
      </c>
      <c r="BB289" s="302" t="s">
        <v>94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444</v>
      </c>
      <c r="B290" s="63" t="s">
        <v>445</v>
      </c>
      <c r="C290" s="36">
        <v>4301135320</v>
      </c>
      <c r="D290" s="339">
        <v>4640242181592</v>
      </c>
      <c r="E290" s="339"/>
      <c r="F290" s="62">
        <v>3.5</v>
      </c>
      <c r="G290" s="37">
        <v>1</v>
      </c>
      <c r="H290" s="62">
        <v>3.5</v>
      </c>
      <c r="I290" s="62">
        <v>3.6850000000000001</v>
      </c>
      <c r="J290" s="37">
        <v>126</v>
      </c>
      <c r="K290" s="37" t="s">
        <v>95</v>
      </c>
      <c r="L290" s="37" t="s">
        <v>87</v>
      </c>
      <c r="M290" s="38" t="s">
        <v>85</v>
      </c>
      <c r="N290" s="38"/>
      <c r="O290" s="37">
        <v>180</v>
      </c>
      <c r="P290" s="364" t="s">
        <v>446</v>
      </c>
      <c r="Q290" s="341"/>
      <c r="R290" s="341"/>
      <c r="S290" s="341"/>
      <c r="T290" s="342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ref="Z290:Z297" si="29">IFERROR(IF(X290="","",X290*0.00936),"")</f>
        <v>0</v>
      </c>
      <c r="AA290" s="68" t="s">
        <v>46</v>
      </c>
      <c r="AB290" s="69" t="s">
        <v>46</v>
      </c>
      <c r="AC290" s="303" t="s">
        <v>447</v>
      </c>
      <c r="AG290" s="81"/>
      <c r="AJ290" s="87" t="s">
        <v>88</v>
      </c>
      <c r="AK290" s="87">
        <v>1</v>
      </c>
      <c r="BB290" s="304" t="s">
        <v>94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448</v>
      </c>
      <c r="B291" s="63" t="s">
        <v>449</v>
      </c>
      <c r="C291" s="36">
        <v>4301135405</v>
      </c>
      <c r="D291" s="339">
        <v>4640242181523</v>
      </c>
      <c r="E291" s="339"/>
      <c r="F291" s="62">
        <v>3</v>
      </c>
      <c r="G291" s="37">
        <v>1</v>
      </c>
      <c r="H291" s="62">
        <v>3</v>
      </c>
      <c r="I291" s="62">
        <v>3.1920000000000002</v>
      </c>
      <c r="J291" s="37">
        <v>126</v>
      </c>
      <c r="K291" s="37" t="s">
        <v>95</v>
      </c>
      <c r="L291" s="37" t="s">
        <v>111</v>
      </c>
      <c r="M291" s="38" t="s">
        <v>85</v>
      </c>
      <c r="N291" s="38"/>
      <c r="O291" s="37">
        <v>180</v>
      </c>
      <c r="P291" s="365" t="s">
        <v>450</v>
      </c>
      <c r="Q291" s="341"/>
      <c r="R291" s="341"/>
      <c r="S291" s="341"/>
      <c r="T291" s="342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05" t="s">
        <v>436</v>
      </c>
      <c r="AG291" s="81"/>
      <c r="AJ291" s="87" t="s">
        <v>112</v>
      </c>
      <c r="AK291" s="87">
        <v>14</v>
      </c>
      <c r="BB291" s="306" t="s">
        <v>94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451</v>
      </c>
      <c r="B292" s="63" t="s">
        <v>452</v>
      </c>
      <c r="C292" s="36">
        <v>4301135404</v>
      </c>
      <c r="D292" s="339">
        <v>4640242181516</v>
      </c>
      <c r="E292" s="339"/>
      <c r="F292" s="62">
        <v>3.7</v>
      </c>
      <c r="G292" s="37">
        <v>1</v>
      </c>
      <c r="H292" s="62">
        <v>3.7</v>
      </c>
      <c r="I292" s="62">
        <v>3.8919999999999999</v>
      </c>
      <c r="J292" s="37">
        <v>126</v>
      </c>
      <c r="K292" s="37" t="s">
        <v>95</v>
      </c>
      <c r="L292" s="37" t="s">
        <v>87</v>
      </c>
      <c r="M292" s="38" t="s">
        <v>85</v>
      </c>
      <c r="N292" s="38"/>
      <c r="O292" s="37">
        <v>180</v>
      </c>
      <c r="P292" s="366" t="s">
        <v>453</v>
      </c>
      <c r="Q292" s="341"/>
      <c r="R292" s="341"/>
      <c r="S292" s="341"/>
      <c r="T292" s="342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 t="shared" si="29"/>
        <v>0</v>
      </c>
      <c r="AA292" s="68" t="s">
        <v>46</v>
      </c>
      <c r="AB292" s="69" t="s">
        <v>46</v>
      </c>
      <c r="AC292" s="307" t="s">
        <v>440</v>
      </c>
      <c r="AG292" s="81"/>
      <c r="AJ292" s="87" t="s">
        <v>88</v>
      </c>
      <c r="AK292" s="87">
        <v>1</v>
      </c>
      <c r="BB292" s="308" t="s">
        <v>94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37.5" customHeight="1" x14ac:dyDescent="0.25">
      <c r="A293" s="63" t="s">
        <v>454</v>
      </c>
      <c r="B293" s="63" t="s">
        <v>455</v>
      </c>
      <c r="C293" s="36">
        <v>4301135402</v>
      </c>
      <c r="D293" s="339">
        <v>4640242181493</v>
      </c>
      <c r="E293" s="339"/>
      <c r="F293" s="62">
        <v>3.7</v>
      </c>
      <c r="G293" s="37">
        <v>1</v>
      </c>
      <c r="H293" s="62">
        <v>3.7</v>
      </c>
      <c r="I293" s="62">
        <v>3.8919999999999999</v>
      </c>
      <c r="J293" s="37">
        <v>126</v>
      </c>
      <c r="K293" s="37" t="s">
        <v>95</v>
      </c>
      <c r="L293" s="37" t="s">
        <v>87</v>
      </c>
      <c r="M293" s="38" t="s">
        <v>85</v>
      </c>
      <c r="N293" s="38"/>
      <c r="O293" s="37">
        <v>180</v>
      </c>
      <c r="P293" s="367" t="s">
        <v>456</v>
      </c>
      <c r="Q293" s="341"/>
      <c r="R293" s="341"/>
      <c r="S293" s="341"/>
      <c r="T293" s="342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 t="shared" si="29"/>
        <v>0</v>
      </c>
      <c r="AA293" s="68" t="s">
        <v>46</v>
      </c>
      <c r="AB293" s="69" t="s">
        <v>46</v>
      </c>
      <c r="AC293" s="309" t="s">
        <v>432</v>
      </c>
      <c r="AG293" s="81"/>
      <c r="AJ293" s="87" t="s">
        <v>88</v>
      </c>
      <c r="AK293" s="87">
        <v>1</v>
      </c>
      <c r="BB293" s="310" t="s">
        <v>94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457</v>
      </c>
      <c r="B294" s="63" t="s">
        <v>458</v>
      </c>
      <c r="C294" s="36">
        <v>4301135375</v>
      </c>
      <c r="D294" s="339">
        <v>4640242181486</v>
      </c>
      <c r="E294" s="339"/>
      <c r="F294" s="62">
        <v>3.7</v>
      </c>
      <c r="G294" s="37">
        <v>1</v>
      </c>
      <c r="H294" s="62">
        <v>3.7</v>
      </c>
      <c r="I294" s="62">
        <v>3.8919999999999999</v>
      </c>
      <c r="J294" s="37">
        <v>126</v>
      </c>
      <c r="K294" s="37" t="s">
        <v>95</v>
      </c>
      <c r="L294" s="37" t="s">
        <v>111</v>
      </c>
      <c r="M294" s="38" t="s">
        <v>85</v>
      </c>
      <c r="N294" s="38"/>
      <c r="O294" s="37">
        <v>180</v>
      </c>
      <c r="P294" s="358" t="s">
        <v>459</v>
      </c>
      <c r="Q294" s="341"/>
      <c r="R294" s="341"/>
      <c r="S294" s="341"/>
      <c r="T294" s="342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si="29"/>
        <v>0</v>
      </c>
      <c r="AA294" s="68" t="s">
        <v>46</v>
      </c>
      <c r="AB294" s="69" t="s">
        <v>46</v>
      </c>
      <c r="AC294" s="311" t="s">
        <v>432</v>
      </c>
      <c r="AG294" s="81"/>
      <c r="AJ294" s="87" t="s">
        <v>112</v>
      </c>
      <c r="AK294" s="87">
        <v>14</v>
      </c>
      <c r="BB294" s="312" t="s">
        <v>94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460</v>
      </c>
      <c r="B295" s="63" t="s">
        <v>461</v>
      </c>
      <c r="C295" s="36">
        <v>4301135403</v>
      </c>
      <c r="D295" s="339">
        <v>4640242181509</v>
      </c>
      <c r="E295" s="339"/>
      <c r="F295" s="62">
        <v>3.7</v>
      </c>
      <c r="G295" s="37">
        <v>1</v>
      </c>
      <c r="H295" s="62">
        <v>3.7</v>
      </c>
      <c r="I295" s="62">
        <v>3.8919999999999999</v>
      </c>
      <c r="J295" s="37">
        <v>126</v>
      </c>
      <c r="K295" s="37" t="s">
        <v>95</v>
      </c>
      <c r="L295" s="37" t="s">
        <v>111</v>
      </c>
      <c r="M295" s="38" t="s">
        <v>85</v>
      </c>
      <c r="N295" s="38"/>
      <c r="O295" s="37">
        <v>180</v>
      </c>
      <c r="P295" s="359" t="s">
        <v>462</v>
      </c>
      <c r="Q295" s="341"/>
      <c r="R295" s="341"/>
      <c r="S295" s="341"/>
      <c r="T295" s="342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432</v>
      </c>
      <c r="AG295" s="81"/>
      <c r="AJ295" s="87" t="s">
        <v>112</v>
      </c>
      <c r="AK295" s="87">
        <v>14</v>
      </c>
      <c r="BB295" s="314" t="s">
        <v>94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463</v>
      </c>
      <c r="B296" s="63" t="s">
        <v>464</v>
      </c>
      <c r="C296" s="36">
        <v>4301135304</v>
      </c>
      <c r="D296" s="339">
        <v>4640242181240</v>
      </c>
      <c r="E296" s="339"/>
      <c r="F296" s="62">
        <v>0.3</v>
      </c>
      <c r="G296" s="37">
        <v>9</v>
      </c>
      <c r="H296" s="62">
        <v>2.7</v>
      </c>
      <c r="I296" s="62">
        <v>2.88</v>
      </c>
      <c r="J296" s="37">
        <v>126</v>
      </c>
      <c r="K296" s="37" t="s">
        <v>95</v>
      </c>
      <c r="L296" s="37" t="s">
        <v>111</v>
      </c>
      <c r="M296" s="38" t="s">
        <v>85</v>
      </c>
      <c r="N296" s="38"/>
      <c r="O296" s="37">
        <v>180</v>
      </c>
      <c r="P296" s="360" t="s">
        <v>465</v>
      </c>
      <c r="Q296" s="341"/>
      <c r="R296" s="341"/>
      <c r="S296" s="341"/>
      <c r="T296" s="342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 t="shared" si="29"/>
        <v>0</v>
      </c>
      <c r="AA296" s="68" t="s">
        <v>46</v>
      </c>
      <c r="AB296" s="69" t="s">
        <v>46</v>
      </c>
      <c r="AC296" s="315" t="s">
        <v>432</v>
      </c>
      <c r="AG296" s="81"/>
      <c r="AJ296" s="87" t="s">
        <v>112</v>
      </c>
      <c r="AK296" s="87">
        <v>14</v>
      </c>
      <c r="BB296" s="316" t="s">
        <v>94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466</v>
      </c>
      <c r="B297" s="63" t="s">
        <v>467</v>
      </c>
      <c r="C297" s="36">
        <v>4301135310</v>
      </c>
      <c r="D297" s="339">
        <v>4640242181318</v>
      </c>
      <c r="E297" s="339"/>
      <c r="F297" s="62">
        <v>0.3</v>
      </c>
      <c r="G297" s="37">
        <v>9</v>
      </c>
      <c r="H297" s="62">
        <v>2.7</v>
      </c>
      <c r="I297" s="62">
        <v>2.988</v>
      </c>
      <c r="J297" s="37">
        <v>126</v>
      </c>
      <c r="K297" s="37" t="s">
        <v>95</v>
      </c>
      <c r="L297" s="37" t="s">
        <v>111</v>
      </c>
      <c r="M297" s="38" t="s">
        <v>85</v>
      </c>
      <c r="N297" s="38"/>
      <c r="O297" s="37">
        <v>180</v>
      </c>
      <c r="P297" s="361" t="s">
        <v>468</v>
      </c>
      <c r="Q297" s="341"/>
      <c r="R297" s="341"/>
      <c r="S297" s="341"/>
      <c r="T297" s="342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 t="shared" si="29"/>
        <v>0</v>
      </c>
      <c r="AA297" s="68" t="s">
        <v>46</v>
      </c>
      <c r="AB297" s="69" t="s">
        <v>46</v>
      </c>
      <c r="AC297" s="317" t="s">
        <v>436</v>
      </c>
      <c r="AG297" s="81"/>
      <c r="AJ297" s="87" t="s">
        <v>112</v>
      </c>
      <c r="AK297" s="87">
        <v>14</v>
      </c>
      <c r="BB297" s="318" t="s">
        <v>94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469</v>
      </c>
      <c r="B298" s="63" t="s">
        <v>470</v>
      </c>
      <c r="C298" s="36">
        <v>4301135306</v>
      </c>
      <c r="D298" s="339">
        <v>4640242181578</v>
      </c>
      <c r="E298" s="339"/>
      <c r="F298" s="62">
        <v>0.3</v>
      </c>
      <c r="G298" s="37">
        <v>9</v>
      </c>
      <c r="H298" s="62">
        <v>2.7</v>
      </c>
      <c r="I298" s="62">
        <v>2.8450000000000002</v>
      </c>
      <c r="J298" s="37">
        <v>234</v>
      </c>
      <c r="K298" s="37" t="s">
        <v>150</v>
      </c>
      <c r="L298" s="37" t="s">
        <v>111</v>
      </c>
      <c r="M298" s="38" t="s">
        <v>85</v>
      </c>
      <c r="N298" s="38"/>
      <c r="O298" s="37">
        <v>180</v>
      </c>
      <c r="P298" s="362" t="s">
        <v>471</v>
      </c>
      <c r="Q298" s="341"/>
      <c r="R298" s="341"/>
      <c r="S298" s="341"/>
      <c r="T298" s="342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9" t="s">
        <v>432</v>
      </c>
      <c r="AG298" s="81"/>
      <c r="AJ298" s="87" t="s">
        <v>112</v>
      </c>
      <c r="AK298" s="87">
        <v>18</v>
      </c>
      <c r="BB298" s="320" t="s">
        <v>94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472</v>
      </c>
      <c r="B299" s="63" t="s">
        <v>473</v>
      </c>
      <c r="C299" s="36">
        <v>4301135305</v>
      </c>
      <c r="D299" s="339">
        <v>4640242181394</v>
      </c>
      <c r="E299" s="339"/>
      <c r="F299" s="62">
        <v>0.3</v>
      </c>
      <c r="G299" s="37">
        <v>9</v>
      </c>
      <c r="H299" s="62">
        <v>2.7</v>
      </c>
      <c r="I299" s="62">
        <v>2.8450000000000002</v>
      </c>
      <c r="J299" s="37">
        <v>234</v>
      </c>
      <c r="K299" s="37" t="s">
        <v>150</v>
      </c>
      <c r="L299" s="37" t="s">
        <v>111</v>
      </c>
      <c r="M299" s="38" t="s">
        <v>85</v>
      </c>
      <c r="N299" s="38"/>
      <c r="O299" s="37">
        <v>180</v>
      </c>
      <c r="P299" s="353" t="s">
        <v>474</v>
      </c>
      <c r="Q299" s="341"/>
      <c r="R299" s="341"/>
      <c r="S299" s="341"/>
      <c r="T299" s="342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21" t="s">
        <v>432</v>
      </c>
      <c r="AG299" s="81"/>
      <c r="AJ299" s="87" t="s">
        <v>112</v>
      </c>
      <c r="AK299" s="87">
        <v>18</v>
      </c>
      <c r="BB299" s="322" t="s">
        <v>94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475</v>
      </c>
      <c r="B300" s="63" t="s">
        <v>476</v>
      </c>
      <c r="C300" s="36">
        <v>4301135309</v>
      </c>
      <c r="D300" s="339">
        <v>4640242181332</v>
      </c>
      <c r="E300" s="339"/>
      <c r="F300" s="62">
        <v>0.3</v>
      </c>
      <c r="G300" s="37">
        <v>9</v>
      </c>
      <c r="H300" s="62">
        <v>2.7</v>
      </c>
      <c r="I300" s="62">
        <v>2.9079999999999999</v>
      </c>
      <c r="J300" s="37">
        <v>234</v>
      </c>
      <c r="K300" s="37" t="s">
        <v>150</v>
      </c>
      <c r="L300" s="37" t="s">
        <v>111</v>
      </c>
      <c r="M300" s="38" t="s">
        <v>85</v>
      </c>
      <c r="N300" s="38"/>
      <c r="O300" s="37">
        <v>180</v>
      </c>
      <c r="P300" s="354" t="s">
        <v>477</v>
      </c>
      <c r="Q300" s="341"/>
      <c r="R300" s="341"/>
      <c r="S300" s="341"/>
      <c r="T300" s="342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IFERROR(IF(X300="","",X300*0.00502),"")</f>
        <v>0</v>
      </c>
      <c r="AA300" s="68" t="s">
        <v>46</v>
      </c>
      <c r="AB300" s="69" t="s">
        <v>46</v>
      </c>
      <c r="AC300" s="323" t="s">
        <v>432</v>
      </c>
      <c r="AG300" s="81"/>
      <c r="AJ300" s="87" t="s">
        <v>112</v>
      </c>
      <c r="AK300" s="87">
        <v>18</v>
      </c>
      <c r="BB300" s="324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478</v>
      </c>
      <c r="B301" s="63" t="s">
        <v>479</v>
      </c>
      <c r="C301" s="36">
        <v>4301135308</v>
      </c>
      <c r="D301" s="339">
        <v>4640242181349</v>
      </c>
      <c r="E301" s="339"/>
      <c r="F301" s="62">
        <v>0.3</v>
      </c>
      <c r="G301" s="37">
        <v>9</v>
      </c>
      <c r="H301" s="62">
        <v>2.7</v>
      </c>
      <c r="I301" s="62">
        <v>2.9079999999999999</v>
      </c>
      <c r="J301" s="37">
        <v>234</v>
      </c>
      <c r="K301" s="37" t="s">
        <v>150</v>
      </c>
      <c r="L301" s="37" t="s">
        <v>111</v>
      </c>
      <c r="M301" s="38" t="s">
        <v>85</v>
      </c>
      <c r="N301" s="38"/>
      <c r="O301" s="37">
        <v>180</v>
      </c>
      <c r="P301" s="355" t="s">
        <v>480</v>
      </c>
      <c r="Q301" s="341"/>
      <c r="R301" s="341"/>
      <c r="S301" s="341"/>
      <c r="T301" s="342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IFERROR(IF(X301="","",X301*0.00502),"")</f>
        <v>0</v>
      </c>
      <c r="AA301" s="68" t="s">
        <v>46</v>
      </c>
      <c r="AB301" s="69" t="s">
        <v>46</v>
      </c>
      <c r="AC301" s="325" t="s">
        <v>432</v>
      </c>
      <c r="AG301" s="81"/>
      <c r="AJ301" s="87" t="s">
        <v>112</v>
      </c>
      <c r="AK301" s="87">
        <v>18</v>
      </c>
      <c r="BB301" s="326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481</v>
      </c>
      <c r="B302" s="63" t="s">
        <v>482</v>
      </c>
      <c r="C302" s="36">
        <v>4301135307</v>
      </c>
      <c r="D302" s="339">
        <v>4640242181370</v>
      </c>
      <c r="E302" s="339"/>
      <c r="F302" s="62">
        <v>0.3</v>
      </c>
      <c r="G302" s="37">
        <v>9</v>
      </c>
      <c r="H302" s="62">
        <v>2.7</v>
      </c>
      <c r="I302" s="62">
        <v>2.9079999999999999</v>
      </c>
      <c r="J302" s="37">
        <v>234</v>
      </c>
      <c r="K302" s="37" t="s">
        <v>150</v>
      </c>
      <c r="L302" s="37" t="s">
        <v>87</v>
      </c>
      <c r="M302" s="38" t="s">
        <v>85</v>
      </c>
      <c r="N302" s="38"/>
      <c r="O302" s="37">
        <v>180</v>
      </c>
      <c r="P302" s="356" t="s">
        <v>483</v>
      </c>
      <c r="Q302" s="341"/>
      <c r="R302" s="341"/>
      <c r="S302" s="341"/>
      <c r="T302" s="342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IFERROR(IF(X302="","",X302*0.00502),"")</f>
        <v>0</v>
      </c>
      <c r="AA302" s="68" t="s">
        <v>46</v>
      </c>
      <c r="AB302" s="69" t="s">
        <v>46</v>
      </c>
      <c r="AC302" s="327" t="s">
        <v>484</v>
      </c>
      <c r="AG302" s="81"/>
      <c r="AJ302" s="87" t="s">
        <v>88</v>
      </c>
      <c r="AK302" s="87">
        <v>1</v>
      </c>
      <c r="BB302" s="328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485</v>
      </c>
      <c r="B303" s="63" t="s">
        <v>486</v>
      </c>
      <c r="C303" s="36">
        <v>4301135318</v>
      </c>
      <c r="D303" s="339">
        <v>4607111037480</v>
      </c>
      <c r="E303" s="339"/>
      <c r="F303" s="62">
        <v>1</v>
      </c>
      <c r="G303" s="37">
        <v>4</v>
      </c>
      <c r="H303" s="62">
        <v>4</v>
      </c>
      <c r="I303" s="62">
        <v>4.2724000000000002</v>
      </c>
      <c r="J303" s="37">
        <v>84</v>
      </c>
      <c r="K303" s="37" t="s">
        <v>86</v>
      </c>
      <c r="L303" s="37" t="s">
        <v>87</v>
      </c>
      <c r="M303" s="38" t="s">
        <v>85</v>
      </c>
      <c r="N303" s="38"/>
      <c r="O303" s="37">
        <v>180</v>
      </c>
      <c r="P303" s="357" t="s">
        <v>487</v>
      </c>
      <c r="Q303" s="341"/>
      <c r="R303" s="341"/>
      <c r="S303" s="341"/>
      <c r="T303" s="342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29" t="s">
        <v>488</v>
      </c>
      <c r="AG303" s="81"/>
      <c r="AJ303" s="87" t="s">
        <v>88</v>
      </c>
      <c r="AK303" s="87">
        <v>1</v>
      </c>
      <c r="BB303" s="330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489</v>
      </c>
      <c r="B304" s="63" t="s">
        <v>490</v>
      </c>
      <c r="C304" s="36">
        <v>4301135319</v>
      </c>
      <c r="D304" s="339">
        <v>4607111037473</v>
      </c>
      <c r="E304" s="339"/>
      <c r="F304" s="62">
        <v>1</v>
      </c>
      <c r="G304" s="37">
        <v>4</v>
      </c>
      <c r="H304" s="62">
        <v>4</v>
      </c>
      <c r="I304" s="62">
        <v>4.2300000000000004</v>
      </c>
      <c r="J304" s="37">
        <v>84</v>
      </c>
      <c r="K304" s="37" t="s">
        <v>86</v>
      </c>
      <c r="L304" s="37" t="s">
        <v>87</v>
      </c>
      <c r="M304" s="38" t="s">
        <v>85</v>
      </c>
      <c r="N304" s="38"/>
      <c r="O304" s="37">
        <v>180</v>
      </c>
      <c r="P304" s="340" t="s">
        <v>491</v>
      </c>
      <c r="Q304" s="341"/>
      <c r="R304" s="341"/>
      <c r="S304" s="341"/>
      <c r="T304" s="342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31" t="s">
        <v>492</v>
      </c>
      <c r="AG304" s="81"/>
      <c r="AJ304" s="87" t="s">
        <v>88</v>
      </c>
      <c r="AK304" s="87">
        <v>1</v>
      </c>
      <c r="BB304" s="332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493</v>
      </c>
      <c r="B305" s="63" t="s">
        <v>494</v>
      </c>
      <c r="C305" s="36">
        <v>4301135198</v>
      </c>
      <c r="D305" s="339">
        <v>4640242180663</v>
      </c>
      <c r="E305" s="339"/>
      <c r="F305" s="62">
        <v>0.9</v>
      </c>
      <c r="G305" s="37">
        <v>4</v>
      </c>
      <c r="H305" s="62">
        <v>3.6</v>
      </c>
      <c r="I305" s="62">
        <v>3.83</v>
      </c>
      <c r="J305" s="37">
        <v>84</v>
      </c>
      <c r="K305" s="37" t="s">
        <v>86</v>
      </c>
      <c r="L305" s="37" t="s">
        <v>87</v>
      </c>
      <c r="M305" s="38" t="s">
        <v>85</v>
      </c>
      <c r="N305" s="38"/>
      <c r="O305" s="37">
        <v>180</v>
      </c>
      <c r="P305" s="343" t="s">
        <v>495</v>
      </c>
      <c r="Q305" s="341"/>
      <c r="R305" s="341"/>
      <c r="S305" s="341"/>
      <c r="T305" s="342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IFERROR(IF(X305="","",X305*0.0155),"")</f>
        <v>0</v>
      </c>
      <c r="AA305" s="68" t="s">
        <v>46</v>
      </c>
      <c r="AB305" s="69" t="s">
        <v>46</v>
      </c>
      <c r="AC305" s="333" t="s">
        <v>496</v>
      </c>
      <c r="AG305" s="81"/>
      <c r="AJ305" s="87" t="s">
        <v>88</v>
      </c>
      <c r="AK305" s="87">
        <v>1</v>
      </c>
      <c r="BB305" s="334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x14ac:dyDescent="0.2">
      <c r="A306" s="347"/>
      <c r="B306" s="347"/>
      <c r="C306" s="347"/>
      <c r="D306" s="347"/>
      <c r="E306" s="347"/>
      <c r="F306" s="347"/>
      <c r="G306" s="347"/>
      <c r="H306" s="347"/>
      <c r="I306" s="347"/>
      <c r="J306" s="347"/>
      <c r="K306" s="347"/>
      <c r="L306" s="347"/>
      <c r="M306" s="347"/>
      <c r="N306" s="347"/>
      <c r="O306" s="348"/>
      <c r="P306" s="344" t="s">
        <v>40</v>
      </c>
      <c r="Q306" s="345"/>
      <c r="R306" s="345"/>
      <c r="S306" s="345"/>
      <c r="T306" s="345"/>
      <c r="U306" s="345"/>
      <c r="V306" s="346"/>
      <c r="W306" s="42" t="s">
        <v>39</v>
      </c>
      <c r="X306" s="43">
        <f>IFERROR(SUM(X285:X305),"0")</f>
        <v>0</v>
      </c>
      <c r="Y306" s="43">
        <f>IFERROR(SUM(Y285:Y305),"0")</f>
        <v>0</v>
      </c>
      <c r="Z306" s="43">
        <f>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347"/>
      <c r="B307" s="347"/>
      <c r="C307" s="347"/>
      <c r="D307" s="347"/>
      <c r="E307" s="347"/>
      <c r="F307" s="347"/>
      <c r="G307" s="347"/>
      <c r="H307" s="347"/>
      <c r="I307" s="347"/>
      <c r="J307" s="347"/>
      <c r="K307" s="347"/>
      <c r="L307" s="347"/>
      <c r="M307" s="347"/>
      <c r="N307" s="347"/>
      <c r="O307" s="348"/>
      <c r="P307" s="344" t="s">
        <v>40</v>
      </c>
      <c r="Q307" s="345"/>
      <c r="R307" s="345"/>
      <c r="S307" s="345"/>
      <c r="T307" s="345"/>
      <c r="U307" s="345"/>
      <c r="V307" s="346"/>
      <c r="W307" s="42" t="s">
        <v>0</v>
      </c>
      <c r="X307" s="43">
        <f>IFERROR(SUMPRODUCT(X285:X305*H285:H305),"0")</f>
        <v>0</v>
      </c>
      <c r="Y307" s="43">
        <f>IFERROR(SUMPRODUCT(Y285:Y305*H285:H305),"0")</f>
        <v>0</v>
      </c>
      <c r="Z307" s="42"/>
      <c r="AA307" s="67"/>
      <c r="AB307" s="67"/>
      <c r="AC307" s="67"/>
    </row>
    <row r="308" spans="1:68" ht="15" customHeight="1" x14ac:dyDescent="0.2">
      <c r="A308" s="347"/>
      <c r="B308" s="347"/>
      <c r="C308" s="347"/>
      <c r="D308" s="347"/>
      <c r="E308" s="347"/>
      <c r="F308" s="347"/>
      <c r="G308" s="347"/>
      <c r="H308" s="347"/>
      <c r="I308" s="347"/>
      <c r="J308" s="347"/>
      <c r="K308" s="347"/>
      <c r="L308" s="347"/>
      <c r="M308" s="347"/>
      <c r="N308" s="347"/>
      <c r="O308" s="352"/>
      <c r="P308" s="349" t="s">
        <v>33</v>
      </c>
      <c r="Q308" s="350"/>
      <c r="R308" s="350"/>
      <c r="S308" s="350"/>
      <c r="T308" s="350"/>
      <c r="U308" s="350"/>
      <c r="V308" s="351"/>
      <c r="W308" s="42" t="s">
        <v>0</v>
      </c>
      <c r="X308" s="43">
        <f>IFERROR(X24+X33+X39+X44+X60+X66+X71+X77+X87+X93+X100+X111+X117+X124+X130+X135+X140+X146+X151+X157+X165+X170+X178+X183+X191+X198+X208+X216+X221+X226+X232+X238+X245+X250+X256+X260+X268+X272+X277+X283+X307,"0")</f>
        <v>0</v>
      </c>
      <c r="Y308" s="43">
        <f>IFERROR(Y24+Y33+Y39+Y44+Y60+Y66+Y71+Y77+Y87+Y93+Y100+Y111+Y117+Y124+Y130+Y135+Y140+Y146+Y151+Y157+Y165+Y170+Y178+Y183+Y191+Y198+Y208+Y216+Y221+Y226+Y232+Y238+Y245+Y250+Y256+Y260+Y268+Y272+Y277+Y283+Y307,"0")</f>
        <v>0</v>
      </c>
      <c r="Z308" s="42"/>
      <c r="AA308" s="67"/>
      <c r="AB308" s="67"/>
      <c r="AC308" s="67"/>
    </row>
    <row r="309" spans="1:68" x14ac:dyDescent="0.2">
      <c r="A309" s="347"/>
      <c r="B309" s="347"/>
      <c r="C309" s="347"/>
      <c r="D309" s="347"/>
      <c r="E309" s="347"/>
      <c r="F309" s="347"/>
      <c r="G309" s="347"/>
      <c r="H309" s="347"/>
      <c r="I309" s="347"/>
      <c r="J309" s="347"/>
      <c r="K309" s="347"/>
      <c r="L309" s="347"/>
      <c r="M309" s="347"/>
      <c r="N309" s="347"/>
      <c r="O309" s="352"/>
      <c r="P309" s="349" t="s">
        <v>34</v>
      </c>
      <c r="Q309" s="350"/>
      <c r="R309" s="350"/>
      <c r="S309" s="350"/>
      <c r="T309" s="350"/>
      <c r="U309" s="350"/>
      <c r="V309" s="351"/>
      <c r="W309" s="42" t="s">
        <v>0</v>
      </c>
      <c r="X309" s="43">
        <f>IFERROR(SUM(BM22:BM305),"0")</f>
        <v>0</v>
      </c>
      <c r="Y309" s="43">
        <f>IFERROR(SUM(BN22:BN305),"0")</f>
        <v>0</v>
      </c>
      <c r="Z309" s="42"/>
      <c r="AA309" s="67"/>
      <c r="AB309" s="67"/>
      <c r="AC309" s="67"/>
    </row>
    <row r="310" spans="1:68" x14ac:dyDescent="0.2">
      <c r="A310" s="347"/>
      <c r="B310" s="347"/>
      <c r="C310" s="347"/>
      <c r="D310" s="347"/>
      <c r="E310" s="347"/>
      <c r="F310" s="347"/>
      <c r="G310" s="347"/>
      <c r="H310" s="347"/>
      <c r="I310" s="347"/>
      <c r="J310" s="347"/>
      <c r="K310" s="347"/>
      <c r="L310" s="347"/>
      <c r="M310" s="347"/>
      <c r="N310" s="347"/>
      <c r="O310" s="352"/>
      <c r="P310" s="349" t="s">
        <v>35</v>
      </c>
      <c r="Q310" s="350"/>
      <c r="R310" s="350"/>
      <c r="S310" s="350"/>
      <c r="T310" s="350"/>
      <c r="U310" s="350"/>
      <c r="V310" s="351"/>
      <c r="W310" s="42" t="s">
        <v>20</v>
      </c>
      <c r="X310" s="44">
        <f>ROUNDUP(SUM(BO22:BO305),0)</f>
        <v>0</v>
      </c>
      <c r="Y310" s="44">
        <f>ROUNDUP(SUM(BP22:BP305),0)</f>
        <v>0</v>
      </c>
      <c r="Z310" s="42"/>
      <c r="AA310" s="67"/>
      <c r="AB310" s="67"/>
      <c r="AC310" s="67"/>
    </row>
    <row r="311" spans="1:68" x14ac:dyDescent="0.2">
      <c r="A311" s="347"/>
      <c r="B311" s="347"/>
      <c r="C311" s="347"/>
      <c r="D311" s="347"/>
      <c r="E311" s="347"/>
      <c r="F311" s="347"/>
      <c r="G311" s="347"/>
      <c r="H311" s="347"/>
      <c r="I311" s="347"/>
      <c r="J311" s="347"/>
      <c r="K311" s="347"/>
      <c r="L311" s="347"/>
      <c r="M311" s="347"/>
      <c r="N311" s="347"/>
      <c r="O311" s="352"/>
      <c r="P311" s="349" t="s">
        <v>36</v>
      </c>
      <c r="Q311" s="350"/>
      <c r="R311" s="350"/>
      <c r="S311" s="350"/>
      <c r="T311" s="350"/>
      <c r="U311" s="350"/>
      <c r="V311" s="351"/>
      <c r="W311" s="42" t="s">
        <v>0</v>
      </c>
      <c r="X311" s="43">
        <f>GrossWeightTotal+PalletQtyTotal*25</f>
        <v>0</v>
      </c>
      <c r="Y311" s="43">
        <f>GrossWeightTotalR+PalletQtyTotalR*25</f>
        <v>0</v>
      </c>
      <c r="Z311" s="42"/>
      <c r="AA311" s="67"/>
      <c r="AB311" s="67"/>
      <c r="AC311" s="67"/>
    </row>
    <row r="312" spans="1:68" x14ac:dyDescent="0.2">
      <c r="A312" s="347"/>
      <c r="B312" s="347"/>
      <c r="C312" s="347"/>
      <c r="D312" s="347"/>
      <c r="E312" s="347"/>
      <c r="F312" s="347"/>
      <c r="G312" s="347"/>
      <c r="H312" s="347"/>
      <c r="I312" s="347"/>
      <c r="J312" s="347"/>
      <c r="K312" s="347"/>
      <c r="L312" s="347"/>
      <c r="M312" s="347"/>
      <c r="N312" s="347"/>
      <c r="O312" s="352"/>
      <c r="P312" s="349" t="s">
        <v>37</v>
      </c>
      <c r="Q312" s="350"/>
      <c r="R312" s="350"/>
      <c r="S312" s="350"/>
      <c r="T312" s="350"/>
      <c r="U312" s="350"/>
      <c r="V312" s="351"/>
      <c r="W312" s="42" t="s">
        <v>20</v>
      </c>
      <c r="X312" s="43">
        <f>IFERROR(X23+X32+X38+X43+X59+X65+X70+X76+X86+X92+X99+X110+X116+X123+X129+X134+X139+X145+X150+X156+X164+X169+X177+X182+X190+X197+X207+X215+X220+X225+X231+X237+X244+X249+X255+X259+X267+X271+X276+X282+X306,"0")</f>
        <v>0</v>
      </c>
      <c r="Y312" s="43">
        <f>IFERROR(Y23+Y32+Y38+Y43+Y59+Y65+Y70+Y76+Y86+Y92+Y99+Y110+Y116+Y123+Y129+Y134+Y139+Y145+Y150+Y156+Y164+Y169+Y177+Y182+Y190+Y197+Y207+Y215+Y220+Y225+Y231+Y237+Y244+Y249+Y255+Y259+Y267+Y271+Y276+Y282+Y306,"0")</f>
        <v>0</v>
      </c>
      <c r="Z312" s="42"/>
      <c r="AA312" s="67"/>
      <c r="AB312" s="67"/>
      <c r="AC312" s="67"/>
    </row>
    <row r="313" spans="1:68" ht="14.25" x14ac:dyDescent="0.2">
      <c r="A313" s="347"/>
      <c r="B313" s="347"/>
      <c r="C313" s="347"/>
      <c r="D313" s="347"/>
      <c r="E313" s="347"/>
      <c r="F313" s="347"/>
      <c r="G313" s="347"/>
      <c r="H313" s="347"/>
      <c r="I313" s="347"/>
      <c r="J313" s="347"/>
      <c r="K313" s="347"/>
      <c r="L313" s="347"/>
      <c r="M313" s="347"/>
      <c r="N313" s="347"/>
      <c r="O313" s="352"/>
      <c r="P313" s="349" t="s">
        <v>38</v>
      </c>
      <c r="Q313" s="350"/>
      <c r="R313" s="350"/>
      <c r="S313" s="350"/>
      <c r="T313" s="350"/>
      <c r="U313" s="350"/>
      <c r="V313" s="351"/>
      <c r="W313" s="45" t="s">
        <v>52</v>
      </c>
      <c r="X313" s="42"/>
      <c r="Y313" s="42"/>
      <c r="Z313" s="42">
        <f>IFERROR(Z23+Z32+Z38+Z43+Z59+Z65+Z70+Z76+Z86+Z92+Z99+Z110+Z116+Z123+Z129+Z134+Z139+Z145+Z150+Z156+Z164+Z169+Z177+Z182+Z190+Z197+Z207+Z215+Z220+Z225+Z231+Z237+Z244+Z249+Z255+Z259+Z267+Z271+Z276+Z282+Z306,"0")</f>
        <v>0</v>
      </c>
      <c r="AA313" s="67"/>
      <c r="AB313" s="67"/>
      <c r="AC313" s="67"/>
    </row>
    <row r="314" spans="1:68" ht="13.5" thickBot="1" x14ac:dyDescent="0.25"/>
    <row r="315" spans="1:68" ht="27" thickTop="1" thickBot="1" x14ac:dyDescent="0.25">
      <c r="A315" s="46" t="s">
        <v>9</v>
      </c>
      <c r="B315" s="88" t="s">
        <v>80</v>
      </c>
      <c r="C315" s="335" t="s">
        <v>45</v>
      </c>
      <c r="D315" s="335" t="s">
        <v>45</v>
      </c>
      <c r="E315" s="335" t="s">
        <v>45</v>
      </c>
      <c r="F315" s="335" t="s">
        <v>45</v>
      </c>
      <c r="G315" s="335" t="s">
        <v>45</v>
      </c>
      <c r="H315" s="335" t="s">
        <v>45</v>
      </c>
      <c r="I315" s="335" t="s">
        <v>45</v>
      </c>
      <c r="J315" s="335" t="s">
        <v>45</v>
      </c>
      <c r="K315" s="335" t="s">
        <v>45</v>
      </c>
      <c r="L315" s="335" t="s">
        <v>45</v>
      </c>
      <c r="M315" s="335" t="s">
        <v>45</v>
      </c>
      <c r="N315" s="336"/>
      <c r="O315" s="335" t="s">
        <v>45</v>
      </c>
      <c r="P315" s="335" t="s">
        <v>45</v>
      </c>
      <c r="Q315" s="335" t="s">
        <v>45</v>
      </c>
      <c r="R315" s="335" t="s">
        <v>45</v>
      </c>
      <c r="S315" s="335" t="s">
        <v>45</v>
      </c>
      <c r="T315" s="335" t="s">
        <v>45</v>
      </c>
      <c r="U315" s="335" t="s">
        <v>45</v>
      </c>
      <c r="V315" s="335" t="s">
        <v>262</v>
      </c>
      <c r="W315" s="335" t="s">
        <v>262</v>
      </c>
      <c r="X315" s="88" t="s">
        <v>288</v>
      </c>
      <c r="Y315" s="335" t="s">
        <v>310</v>
      </c>
      <c r="Z315" s="335" t="s">
        <v>310</v>
      </c>
      <c r="AA315" s="335" t="s">
        <v>310</v>
      </c>
      <c r="AB315" s="335" t="s">
        <v>310</v>
      </c>
      <c r="AC315" s="335" t="s">
        <v>310</v>
      </c>
      <c r="AD315" s="335" t="s">
        <v>310</v>
      </c>
      <c r="AE315" s="335" t="s">
        <v>310</v>
      </c>
      <c r="AF315" s="88" t="s">
        <v>370</v>
      </c>
      <c r="AG315" s="335" t="s">
        <v>375</v>
      </c>
      <c r="AH315" s="335" t="s">
        <v>375</v>
      </c>
      <c r="AI315" s="88" t="s">
        <v>385</v>
      </c>
      <c r="AJ315" s="88" t="s">
        <v>263</v>
      </c>
    </row>
    <row r="316" spans="1:68" ht="14.25" customHeight="1" thickTop="1" x14ac:dyDescent="0.2">
      <c r="A316" s="337" t="s">
        <v>10</v>
      </c>
      <c r="B316" s="335" t="s">
        <v>80</v>
      </c>
      <c r="C316" s="335" t="s">
        <v>89</v>
      </c>
      <c r="D316" s="335" t="s">
        <v>104</v>
      </c>
      <c r="E316" s="335" t="s">
        <v>113</v>
      </c>
      <c r="F316" s="335" t="s">
        <v>119</v>
      </c>
      <c r="G316" s="335" t="s">
        <v>146</v>
      </c>
      <c r="H316" s="335" t="s">
        <v>153</v>
      </c>
      <c r="I316" s="335" t="s">
        <v>158</v>
      </c>
      <c r="J316" s="335" t="s">
        <v>166</v>
      </c>
      <c r="K316" s="335" t="s">
        <v>183</v>
      </c>
      <c r="L316" s="335" t="s">
        <v>193</v>
      </c>
      <c r="M316" s="335" t="s">
        <v>203</v>
      </c>
      <c r="N316" s="1"/>
      <c r="O316" s="335" t="s">
        <v>220</v>
      </c>
      <c r="P316" s="335" t="s">
        <v>226</v>
      </c>
      <c r="Q316" s="335" t="s">
        <v>235</v>
      </c>
      <c r="R316" s="335" t="s">
        <v>241</v>
      </c>
      <c r="S316" s="335" t="s">
        <v>246</v>
      </c>
      <c r="T316" s="335" t="s">
        <v>250</v>
      </c>
      <c r="U316" s="335" t="s">
        <v>258</v>
      </c>
      <c r="V316" s="335" t="s">
        <v>263</v>
      </c>
      <c r="W316" s="335" t="s">
        <v>267</v>
      </c>
      <c r="X316" s="335" t="s">
        <v>289</v>
      </c>
      <c r="Y316" s="335" t="s">
        <v>311</v>
      </c>
      <c r="Z316" s="335" t="s">
        <v>320</v>
      </c>
      <c r="AA316" s="335" t="s">
        <v>330</v>
      </c>
      <c r="AB316" s="335" t="s">
        <v>345</v>
      </c>
      <c r="AC316" s="335" t="s">
        <v>356</v>
      </c>
      <c r="AD316" s="335" t="s">
        <v>360</v>
      </c>
      <c r="AE316" s="335" t="s">
        <v>364</v>
      </c>
      <c r="AF316" s="335" t="s">
        <v>371</v>
      </c>
      <c r="AG316" s="335" t="s">
        <v>376</v>
      </c>
      <c r="AH316" s="335" t="s">
        <v>382</v>
      </c>
      <c r="AI316" s="335" t="s">
        <v>386</v>
      </c>
      <c r="AJ316" s="335" t="s">
        <v>263</v>
      </c>
    </row>
    <row r="317" spans="1:68" ht="13.5" thickBot="1" x14ac:dyDescent="0.25">
      <c r="A317" s="338"/>
      <c r="B317" s="335"/>
      <c r="C317" s="335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1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  <c r="AA317" s="335"/>
      <c r="AB317" s="335"/>
      <c r="AC317" s="335"/>
      <c r="AD317" s="335"/>
      <c r="AE317" s="335"/>
      <c r="AF317" s="335"/>
      <c r="AG317" s="335"/>
      <c r="AH317" s="335"/>
      <c r="AI317" s="335"/>
      <c r="AJ317" s="335"/>
    </row>
    <row r="318" spans="1:68" ht="18" thickTop="1" thickBot="1" x14ac:dyDescent="0.25">
      <c r="A318" s="46" t="s">
        <v>13</v>
      </c>
      <c r="B318" s="52">
        <f>IFERROR(X22*H22,"0")</f>
        <v>0</v>
      </c>
      <c r="C318" s="52">
        <f>IFERROR(X28*H28,"0")+IFERROR(X29*H29,"0")+IFERROR(X30*H30,"0")+IFERROR(X31*H31,"0")</f>
        <v>0</v>
      </c>
      <c r="D318" s="52">
        <f>IFERROR(X36*H36,"0")+IFERROR(X37*H37,"0")</f>
        <v>0</v>
      </c>
      <c r="E318" s="52">
        <f>IFERROR(X42*H42,"0")</f>
        <v>0</v>
      </c>
      <c r="F318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8" s="52">
        <f>IFERROR(X63*H63,"0")+IFERROR(X64*H64,"0")</f>
        <v>0</v>
      </c>
      <c r="H318" s="52">
        <f>IFERROR(X69*H69,"0")</f>
        <v>0</v>
      </c>
      <c r="I318" s="52">
        <f>IFERROR(X74*H74,"0")+IFERROR(X75*H75,"0")</f>
        <v>0</v>
      </c>
      <c r="J318" s="52">
        <f>IFERROR(X80*H80,"0")+IFERROR(X81*H81,"0")+IFERROR(X82*H82,"0")+IFERROR(X83*H83,"0")+IFERROR(X84*H84,"0")+IFERROR(X85*H85,"0")</f>
        <v>0</v>
      </c>
      <c r="K318" s="52">
        <f>IFERROR(X90*H90,"0")+IFERROR(X91*H91,"0")</f>
        <v>0</v>
      </c>
      <c r="L318" s="52">
        <f>IFERROR(X96*H96,"0")+IFERROR(X97*H97,"0")+IFERROR(X98*H98,"0")</f>
        <v>0</v>
      </c>
      <c r="M318" s="52">
        <f>IFERROR(X103*H103,"0")+IFERROR(X104*H104,"0")+IFERROR(X105*H105,"0")+IFERROR(X106*H106,"0")+IFERROR(X107*H107,"0")+IFERROR(X108*H108,"0")+IFERROR(X109*H109,"0")</f>
        <v>0</v>
      </c>
      <c r="N318" s="1"/>
      <c r="O318" s="52">
        <f>IFERROR(X114*H114,"0")+IFERROR(X115*H115,"0")</f>
        <v>0</v>
      </c>
      <c r="P318" s="52">
        <f>IFERROR(X120*H120,"0")+IFERROR(X121*H121,"0")+IFERROR(X122*H122,"0")</f>
        <v>0</v>
      </c>
      <c r="Q318" s="52">
        <f>IFERROR(X127*H127,"0")+IFERROR(X128*H128,"0")</f>
        <v>0</v>
      </c>
      <c r="R318" s="52">
        <f>IFERROR(X133*H133,"0")</f>
        <v>0</v>
      </c>
      <c r="S318" s="52">
        <f>IFERROR(X138*H138,"0")</f>
        <v>0</v>
      </c>
      <c r="T318" s="52">
        <f>IFERROR(X143*H143,"0")+IFERROR(X144*H144,"0")</f>
        <v>0</v>
      </c>
      <c r="U318" s="52">
        <f>IFERROR(X149*H149,"0")</f>
        <v>0</v>
      </c>
      <c r="V318" s="52">
        <f>IFERROR(X155*H155,"0")</f>
        <v>0</v>
      </c>
      <c r="W318" s="52">
        <f>IFERROR(X160*H160,"0")+IFERROR(X161*H161,"0")+IFERROR(X162*H162,"0")+IFERROR(X163*H163,"0")+IFERROR(X167*H167,"0")+IFERROR(X168*H168,"0")</f>
        <v>0</v>
      </c>
      <c r="X318" s="52">
        <f>IFERROR(X174*H174,"0")+IFERROR(X175*H175,"0")+IFERROR(X176*H176,"0")+IFERROR(X180*H180,"0")+IFERROR(X181*H181,"0")</f>
        <v>0</v>
      </c>
      <c r="Y318" s="52">
        <f>IFERROR(X187*H187,"0")+IFERROR(X188*H188,"0")+IFERROR(X189*H189,"0")</f>
        <v>0</v>
      </c>
      <c r="Z318" s="52">
        <f>IFERROR(X194*H194,"0")+IFERROR(X195*H195,"0")+IFERROR(X196*H196,"0")</f>
        <v>0</v>
      </c>
      <c r="AA318" s="52">
        <f>IFERROR(X201*H201,"0")+IFERROR(X202*H202,"0")+IFERROR(X203*H203,"0")+IFERROR(X204*H204,"0")+IFERROR(X205*H205,"0")+IFERROR(X206*H206,"0")</f>
        <v>0</v>
      </c>
      <c r="AB318" s="52">
        <f>IFERROR(X211*H211,"0")+IFERROR(X212*H212,"0")+IFERROR(X213*H213,"0")+IFERROR(X214*H214,"0")</f>
        <v>0</v>
      </c>
      <c r="AC318" s="52">
        <f>IFERROR(X219*H219,"0")</f>
        <v>0</v>
      </c>
      <c r="AD318" s="52">
        <f>IFERROR(X224*H224,"0")</f>
        <v>0</v>
      </c>
      <c r="AE318" s="52">
        <f>IFERROR(X229*H229,"0")+IFERROR(X230*H230,"0")</f>
        <v>0</v>
      </c>
      <c r="AF318" s="52">
        <f>IFERROR(X236*H236,"0")</f>
        <v>0</v>
      </c>
      <c r="AG318" s="52">
        <f>IFERROR(X242*H242,"0")+IFERROR(X243*H243,"0")</f>
        <v>0</v>
      </c>
      <c r="AH318" s="52">
        <f>IFERROR(X248*H248,"0")</f>
        <v>0</v>
      </c>
      <c r="AI318" s="52">
        <f>IFERROR(X254*H254,"0")+IFERROR(X258*H258,"0")</f>
        <v>0</v>
      </c>
      <c r="AJ318" s="52">
        <f>IFERROR(X264*H264,"0")+IFERROR(X265*H265,"0")+IFERROR(X266*H266,"0")+IFERROR(X270*H270,"0")+IFERROR(X274*H274,"0")+IFERROR(X275*H275,"0")+IFERROR(X279*H279,"0")+IFERROR(X280*H280,"0")+IFERROR(X281*H281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</f>
        <v>0</v>
      </c>
    </row>
    <row r="319" spans="1:68" ht="13.5" thickTop="1" x14ac:dyDescent="0.2">
      <c r="C319" s="1"/>
    </row>
    <row r="320" spans="1:68" ht="19.5" customHeight="1" x14ac:dyDescent="0.2">
      <c r="A320" s="70" t="s">
        <v>62</v>
      </c>
      <c r="B320" s="70" t="s">
        <v>63</v>
      </c>
      <c r="C320" s="70" t="s">
        <v>65</v>
      </c>
    </row>
    <row r="321" spans="1:3" x14ac:dyDescent="0.2">
      <c r="A321" s="71">
        <f>SUMPRODUCT(--(BB:BB="ЗПФ"),--(W:W="кор"),H:H,Y:Y)+SUMPRODUCT(--(BB:BB="ЗПФ"),--(W:W="кг"),Y:Y)</f>
        <v>0</v>
      </c>
      <c r="B321" s="72">
        <f>SUMPRODUCT(--(BB:BB="ПГП"),--(W:W="кор"),H:H,Y:Y)+SUMPRODUCT(--(BB:BB="ПГП"),--(W:W="кг"),Y:Y)</f>
        <v>0</v>
      </c>
      <c r="C321" s="72">
        <f>SUMPRODUCT(--(BB:BB="КИЗ"),--(W:W="кор"),H:H,Y:Y)+SUMPRODUCT(--(BB:BB="КИЗ"),--(W:W="кг"),Y:Y)</f>
        <v>0</v>
      </c>
    </row>
  </sheetData>
  <sheetProtection algorithmName="SHA-512" hashValue="8N3yROu5GGDuqAmxv+Hsze56lRmoZ2yNRaMbAzQvoPJBbpYkUlm9txeO6TOuoSJ98FuOETRf13BZuaZtB0v81g==" saltValue="t7t25kSRO8I2fkjTQyGO/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6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A186:Z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P308:V308"/>
    <mergeCell ref="A308:O313"/>
    <mergeCell ref="P309:V309"/>
    <mergeCell ref="P310:V310"/>
    <mergeCell ref="P311:V311"/>
    <mergeCell ref="P312:V312"/>
    <mergeCell ref="P313:V313"/>
    <mergeCell ref="C315:U315"/>
    <mergeCell ref="V315:W315"/>
    <mergeCell ref="Y315:AE315"/>
    <mergeCell ref="AG315:AH315"/>
    <mergeCell ref="A316:A317"/>
    <mergeCell ref="B316:B317"/>
    <mergeCell ref="C316:C317"/>
    <mergeCell ref="D316:D317"/>
    <mergeCell ref="E316:E317"/>
    <mergeCell ref="F316:F317"/>
    <mergeCell ref="G316:G317"/>
    <mergeCell ref="H316:H317"/>
    <mergeCell ref="I316:I317"/>
    <mergeCell ref="J316:J317"/>
    <mergeCell ref="K316:K317"/>
    <mergeCell ref="L316:L317"/>
    <mergeCell ref="M316:M317"/>
    <mergeCell ref="O316:O317"/>
    <mergeCell ref="P316:P317"/>
    <mergeCell ref="Q316:Q317"/>
    <mergeCell ref="R316:R317"/>
    <mergeCell ref="S316:S317"/>
    <mergeCell ref="T316:T317"/>
    <mergeCell ref="U316:U317"/>
    <mergeCell ref="AE316:AE317"/>
    <mergeCell ref="AF316:AF317"/>
    <mergeCell ref="AG316:AG317"/>
    <mergeCell ref="AH316:AH317"/>
    <mergeCell ref="AI316:AI317"/>
    <mergeCell ref="AJ316:AJ317"/>
    <mergeCell ref="V316:V317"/>
    <mergeCell ref="W316:W317"/>
    <mergeCell ref="X316:X317"/>
    <mergeCell ref="Y316:Y317"/>
    <mergeCell ref="Z316:Z317"/>
    <mergeCell ref="AA316:AA317"/>
    <mergeCell ref="AB316:AB317"/>
    <mergeCell ref="AC316:AC317"/>
    <mergeCell ref="AD316:AD317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40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">
      <formula1>IF(AK37&gt;0,OR(X37=0,AND(IF(X37-AK37&gt;=0,TRUE,FALSE),X37&gt;0,IF(X37/K37=ROUND(X37/K37,0),TRUE,FALSE))),FALSE)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8">
      <formula1>IF(AK48&gt;0,OR(X48=0,AND(IF(X48-AK48&gt;=0,TRUE,FALSE),X48&gt;0)),FALSE)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">
      <formula1>IF(AK49&gt;0,OR(X49=0,AND(IF(X49-AK49&gt;=0,TRUE,FALSE),X49&gt;0,IF(X49/J49=ROUND(X49/J49,0),TRUE,FALSE))),FALSE)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0">
      <formula1>IF(AK50&gt;0,OR(X50=0,AND(IF(X50-AK50&gt;=0,TRUE,FALSE),X50&gt;0)),FALSE)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1">
      <formula1>IF(AK51&gt;0,OR(X51=0,AND(IF(X51-AK51&gt;=0,TRUE,FALSE),X51&gt;0,IF(X51/K51=ROUND(X51/K51,0),TRUE,FALSE))),FALSE)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3">
      <formula1>IF(AK53&gt;0,OR(X53=0,AND(IF(X53-AK53&gt;=0,TRUE,FALSE),X53&gt;0,IF(X53/K53=ROUND(X53/K53,0),TRUE,FALSE))),FALSE)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5">
      <formula1>IF(AK55&gt;0,OR(X55=0,AND(IF(X55-AK55&gt;=0,TRUE,FALSE),X55&gt;0,IF(X55/K55=ROUND(X55/K55,0),TRUE,FALSE))),FALSE)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7">
      <formula1>IF(AK57&gt;0,OR(X57=0,AND(IF(X57-AK57&gt;=0,TRUE,FALSE),X57&gt;0,IF(X57/J57=ROUND(X57/J57,0),TRUE,FALSE))),FALSE)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">
      <formula1>IF(AK63&gt;0,OR(X63=0,AND(IF(X63-AK63&gt;=0,TRUE,FALSE),X63&gt;0,IF(X63/K63=ROUND(X63/K63,0),TRUE,FALSE))),FALSE)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4">
      <formula1>IF(AK64&gt;0,OR(X64=0,AND(IF(X64-AK64&gt;=0,TRUE,FALSE),X64&gt;0,IF(X64/J64=ROUND(X64/J64,0),TRUE,FALSE))),FALSE)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">
      <formula1>IF(AK74&gt;0,OR(X74=0,AND(IF(X74-AK74&gt;=0,TRUE,FALSE),X74&gt;0,IF(X74/K74=ROUND(X74/K74,0),TRUE,FALSE))),FALSE)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5">
      <formula1>IF(AK75&gt;0,OR(X75=0,AND(IF(X75-AK75&gt;=0,TRUE,FALSE),X75&gt;0,IF(X75/K75=ROUND(X75/K75,0),TRUE,FALSE))),FALSE)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1">
      <formula1>IF(AK81&gt;0,OR(X81=0,AND(IF(X81-AK81&gt;=0,TRUE,FALSE),X81&gt;0,IF(X81/K81=ROUND(X81/K81,0),TRUE,FALSE))),FALSE)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2">
      <formula1>IF(AK82&gt;0,OR(X82=0,AND(IF(X82-AK82&gt;=0,TRUE,FALSE),X82&gt;0,IF(X82/K82=ROUND(X82/K82,0),TRUE,FALSE))),FALSE)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">
      <formula1>IF(AK96&gt;0,OR(X96=0,AND(IF(X96-AK96&gt;=0,TRUE,FALSE),X96&gt;0,IF(X96/K96=ROUND(X96/K96,0),TRUE,FALSE))),FALSE)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3">
      <formula1>IF(AK103&gt;0,OR(X103=0,AND(IF(X103-AK103&gt;=0,TRUE,FALSE),X103&gt;0)),FALSE)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4">
      <formula1>IF(AK104&gt;0,OR(X104=0,AND(IF(X104-AK104&gt;=0,TRUE,FALSE),X104&gt;0,IF(X104/J104=ROUND(X104/J104,0),TRUE,FALSE))),FALSE)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6">
      <formula1>IF(AK106&gt;0,OR(X106=0,AND(IF(X106-AK106&gt;=0,TRUE,FALSE),X106&gt;0,IF(X106/K106=ROUND(X106/K106,0),TRUE,FALSE))),FALSE)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7">
      <formula1>IF(AK107&gt;0,OR(X107=0,AND(IF(X107-AK107&gt;=0,TRUE,FALSE),X107&gt;0)),FALSE)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9">
      <formula1>IF(AK109&gt;0,OR(X109=0,AND(IF(X109-AK109&gt;=0,TRUE,FALSE),X109&gt;0,IF(X109/K109=ROUND(X109/K109,0),TRUE,FALSE))),FALSE)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0">
      <formula1>IF(AK120&gt;0,OR(X120=0,AND(IF(X120-AK120&gt;=0,TRUE,FALSE),X120&gt;0,IF(X120/K120=ROUND(X120/K120,0),TRUE,FALSE))),FALSE)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1">
      <formula1>IF(AK121&gt;0,OR(X121=0,AND(IF(X121-AK121&gt;=0,TRUE,FALSE),X121&gt;0)),FALSE)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">
      <formula1>IF(AK122&gt;0,OR(X122=0,AND(IF(X122-AK122&gt;=0,TRUE,FALSE),X122&gt;0,IF(X122/J122=ROUND(X122/J122,0),TRUE,FALSE))),FALSE)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7">
      <formula1>IF(AK127&gt;0,OR(X127=0,AND(IF(X127-AK127&gt;=0,TRUE,FALSE),X127&gt;0,IF(X127/K127=ROUND(X127/K127,0),TRUE,FALSE))),FALSE)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8">
      <formula1>IF(AK128&gt;0,OR(X128=0,AND(IF(X128-AK128&gt;=0,TRUE,FALSE),X128&gt;0,IF(X128/J128=ROUND(X128/J128,0),TRUE,FALSE))),FALSE)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3">
      <formula1>IF(AK133&gt;0,OR(X133=0,AND(IF(X133-AK133&gt;=0,TRUE,FALSE),X133&gt;0)),FALSE)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8">
      <formula1>IF(AK138&gt;0,OR(X138=0,AND(IF(X138-AK138&gt;=0,TRUE,FALSE),X138&gt;0)),FALSE)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3">
      <formula1>IF(AK143&gt;0,OR(X143=0,AND(IF(X143-AK143&gt;=0,TRUE,FALSE),X143&gt;0)),FALSE)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4">
      <formula1>IF(AK144&gt;0,OR(X144=0,AND(IF(X144-AK144&gt;=0,TRUE,FALSE),X144&gt;0)),FALSE)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9">
      <formula1>IF(AK149&gt;0,OR(X149=0,AND(IF(X149-AK149&gt;=0,TRUE,FALSE),X149&gt;0)),FALSE)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55">
      <formula1>IF(AK155&gt;0,OR(X155=0,AND(IF(X155-AK155&gt;=0,TRUE,FALSE),X155&gt;0,IF(X155/K155=ROUND(X155/K155,0),TRUE,FALSE))),FALSE)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0">
      <formula1>IF(AK160&gt;0,OR(X160=0,AND(IF(X160-AK160&gt;=0,TRUE,FALSE),X160&gt;0)),FALSE)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2">
      <formula1>IF(AK162&gt;0,OR(X162=0,AND(IF(X162-AK162&gt;=0,TRUE,FALSE),X162&gt;0,IF(X162/K162=ROUND(X162/K162,0),TRUE,FALSE))),FALSE)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3">
      <formula1>IF(AK163&gt;0,OR(X163=0,AND(IF(X163-AK163&gt;=0,TRUE,FALSE),X163&gt;0)),FALSE)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7">
      <formula1>IF(AK167&gt;0,OR(X167=0,AND(IF(X167-AK167&gt;=0,TRUE,FALSE),X167&gt;0)),FALSE)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8">
      <formula1>IF(AK168&gt;0,OR(X168=0,AND(IF(X168-AK168&gt;=0,TRUE,FALSE),X168&gt;0)),FALSE)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4">
      <formula1>IF(AK174&gt;0,OR(X174=0,AND(IF(X174-AK174&gt;=0,TRUE,FALSE),X174&gt;0,IF(X174/J174=ROUND(X174/J174,0),TRUE,FALSE))),FALSE)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5">
      <formula1>IF(AK175&gt;0,OR(X175=0,AND(IF(X175-AK175&gt;=0,TRUE,FALSE),X175&gt;0,IF(X175/J175=ROUND(X175/J175,0),TRUE,FALSE))),FALSE)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76">
      <formula1>IF(AK176&gt;0,OR(X176=0,AND(IF(X176-AK176&gt;=0,TRUE,FALSE),X176&gt;0,IF(X176/K176=ROUND(X176/K176,0),TRUE,FALSE))),FALSE)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0">
      <formula1>IF(AK180&gt;0,OR(X180=0,AND(IF(X180-AK180&gt;=0,TRUE,FALSE),X180&gt;0)),FALSE)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1">
      <formula1>IF(AK181&gt;0,OR(X181=0,AND(IF(X181-AK181&gt;=0,TRUE,FALSE),X181&gt;0)),FALSE)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7">
      <formula1>IF(AK187&gt;0,OR(X187=0,AND(IF(X187-AK187&gt;=0,TRUE,FALSE),X187&gt;0)),FALSE)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8">
      <formula1>IF(AK188&gt;0,OR(X188=0,AND(IF(X188-AK188&gt;=0,TRUE,FALSE),X188&gt;0)),FALSE)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4">
      <formula1>IF(AK194&gt;0,OR(X194=0,AND(IF(X194-AK194&gt;=0,TRUE,FALSE),X194&gt;0,IF(X194/J194=ROUND(X194/J194,0),TRUE,FALSE))),FALSE)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96">
      <formula1>IF(AK196&gt;0,OR(X196=0,AND(IF(X196-AK196&gt;=0,TRUE,FALSE),X196&gt;0,IF(X196/K196=ROUND(X196/K196,0),TRUE,FALSE))),FALSE)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2">
      <formula1>IF(AK202&gt;0,OR(X202=0,AND(IF(X202-AK202&gt;=0,TRUE,FALSE),X202&gt;0,IF(X202/K202=ROUND(X202/K202,0),TRUE,FALSE))),FALSE)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4">
      <formula1>IF(AK204&gt;0,OR(X204=0,AND(IF(X204-AK204&gt;=0,TRUE,FALSE),X204&gt;0)),FALSE)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5">
      <formula1>IF(AK205&gt;0,OR(X205=0,AND(IF(X205-AK205&gt;=0,TRUE,FALSE),X205&gt;0)),FALSE)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6">
      <formula1>IF(AK206&gt;0,OR(X206=0,AND(IF(X206-AK206&gt;=0,TRUE,FALSE),X206&gt;0,IF(X206/K206=ROUND(X206/K206,0),TRUE,FALSE))),FALSE)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1">
      <formula1>IF(AK211&gt;0,OR(X211=0,AND(IF(X211-AK211&gt;=0,TRUE,FALSE),X211&gt;0)),FALSE)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2">
      <formula1>IF(AK212&gt;0,OR(X212=0,AND(IF(X212-AK212&gt;=0,TRUE,FALSE),X212&gt;0)),FALSE)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3">
      <formula1>IF(AK213&gt;0,OR(X213=0,AND(IF(X213-AK213&gt;=0,TRUE,FALSE),X213&gt;0)),FALSE)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14">
      <formula1>IF(AK214&gt;0,OR(X214=0,AND(IF(X214-AK214&gt;=0,TRUE,FALSE),X214&gt;0,IF(X214/K214=ROUND(X214/K214,0),TRUE,FALSE))),FALSE)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30">
      <formula1>IF(AK230&gt;0,OR(X230=0,AND(IF(X230-AK230&gt;=0,TRUE,FALSE),X230&gt;0,IF(X230/K230=ROUND(X230/K230,0),TRUE,FALSE))),FALSE)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6">
      <formula1>IF(AK236&gt;0,OR(X236=0,AND(IF(X236-AK236&gt;=0,TRUE,FALSE),X236&gt;0)),FALSE)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2">
      <formula1>IF(AK242&gt;0,OR(X242=0,AND(IF(X242-AK242&gt;=0,TRUE,FALSE),X242&gt;0,IF(X242/J242=ROUND(X242/J242,0),TRUE,FALSE))),FALSE)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3">
      <formula1>IF(AK243&gt;0,OR(X243=0,AND(IF(X243-AK243&gt;=0,TRUE,FALSE),X243&gt;0,IF(X243/K243=ROUND(X243/K243,0),TRUE,FALSE))),FALSE)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8">
      <formula1>IF(AK258&gt;0,OR(X258=0,AND(IF(X258-AK258&gt;=0,TRUE,FALSE),X258&gt;0)),FALSE)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4">
      <formula1>IF(AK264&gt;0,OR(X264=0,AND(IF(X264-AK264&gt;=0,TRUE,FALSE),X264&gt;0,IF(X264/K264=ROUND(X264/K264,0),TRUE,FALSE))),FALSE)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5">
      <formula1>IF(AK265&gt;0,OR(X265=0,AND(IF(X265-AK265&gt;=0,TRUE,FALSE),X265&gt;0,IF(X265/K265=ROUND(X265/K265,0),TRUE,FALSE))),FALSE)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6">
      <formula1>IF(AK266&gt;0,OR(X266=0,AND(IF(X266-AK266&gt;=0,TRUE,FALSE),X266&gt;0,IF(X266/K266=ROUND(X266/K266,0),TRUE,FALSE))),FALSE)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0">
      <formula1>IF(AK270&gt;0,OR(X270=0,AND(IF(X270-AK270&gt;=0,TRUE,FALSE),X270&gt;0,IF(X270/K270=ROUND(X270/K270,0),TRUE,FALSE))),FALSE)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">
      <formula1>IF(AK274&gt;0,OR(X274=0,AND(IF(X274-AK274&gt;=0,TRUE,FALSE),X274&gt;0,IF(X274/J274=ROUND(X274/J274,0),TRUE,FALSE))),FALSE)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5">
      <formula1>IF(AK275&gt;0,OR(X275=0,AND(IF(X275-AK275&gt;=0,TRUE,FALSE),X275&gt;0,IF(X275/K275=ROUND(X275/K275,0),TRUE,FALSE))),FALSE)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9">
      <formula1>IF(AK279&gt;0,OR(X279=0,AND(IF(X279-AK279&gt;=0,TRUE,FALSE),X279&gt;0,IF(X279/K279=ROUND(X279/K279,0),TRUE,FALSE))),FALSE)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0">
      <formula1>IF(AK280&gt;0,OR(X280=0,AND(IF(X280-AK280&gt;=0,TRUE,FALSE),X280&gt;0,IF(X280/K280=ROUND(X280/K280,0),TRUE,FALSE))),FALSE)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1">
      <formula1>IF(AK281&gt;0,OR(X281=0,AND(IF(X281-AK281&gt;=0,TRUE,FALSE),X281&gt;0,IF(X281/K281=ROUND(X281/K281,0),TRUE,FALSE))),FALSE)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5">
      <formula1>IF(AK285&gt;0,OR(X285=0,AND(IF(X285-AK285&gt;=0,TRUE,FALSE),X285&gt;0)),FALSE)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6">
      <formula1>IF(AK286&gt;0,OR(X286=0,AND(IF(X286-AK286&gt;=0,TRUE,FALSE),X286&gt;0)),FALSE)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7">
      <formula1>IF(AK287&gt;0,OR(X287=0,AND(IF(X287-AK287&gt;=0,TRUE,FALSE),X287&gt;0,IF(X287/K287=ROUND(X287/K287,0),TRUE,FALSE))),FALSE)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9">
      <formula1>IF(AK289&gt;0,OR(X289=0,AND(IF(X289-AK289&gt;=0,TRUE,FALSE),X289&gt;0,IF(X289/K289=ROUND(X289/K289,0),TRUE,FALSE))),FALSE)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0">
      <formula1>IF(AK290&gt;0,OR(X290=0,AND(IF(X290-AK290&gt;=0,TRUE,FALSE),X290&gt;0)),FALSE)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">
      <formula1>IF(AK291&gt;0,OR(X291=0,AND(IF(X291-AK291&gt;=0,TRUE,FALSE),X291&gt;0,IF(X291/K291=ROUND(X291/K291,0),TRUE,FALSE))),FALSE)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2">
      <formula1>IF(AK292&gt;0,OR(X292=0,AND(IF(X292-AK292&gt;=0,TRUE,FALSE),X292&gt;0)),FALSE)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3">
      <formula1>IF(AK293&gt;0,OR(X293=0,AND(IF(X293-AK293&gt;=0,TRUE,FALSE),X293&gt;0)),FALSE)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4">
      <formula1>IF(AK294&gt;0,OR(X294=0,AND(IF(X294-AK294&gt;=0,TRUE,FALSE),X294&gt;0,IF(X294/K294=ROUND(X294/K294,0),TRUE,FALSE))),FALSE)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5">
      <formula1>IF(AK295&gt;0,OR(X295=0,AND(IF(X295-AK295&gt;=0,TRUE,FALSE),X295&gt;0,IF(X295/K295=ROUND(X295/K295,0),TRUE,FALSE))),FALSE)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6">
      <formula1>IF(AK296&gt;0,OR(X296=0,AND(IF(X296-AK296&gt;=0,TRUE,FALSE),X296&gt;0,IF(X296/K296=ROUND(X296/K296,0),TRUE,FALSE))),FALSE)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7">
      <formula1>IF(AK297&gt;0,OR(X297=0,AND(IF(X297-AK297&gt;=0,TRUE,FALSE),X297&gt;0,IF(X297/K297=ROUND(X297/K297,0),TRUE,FALSE))),FALSE)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8">
      <formula1>IF(AK298&gt;0,OR(X298=0,AND(IF(X298-AK298&gt;=0,TRUE,FALSE),X298&gt;0,IF(X298/K298=ROUND(X298/K298,0),TRUE,FALSE))),FALSE)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9">
      <formula1>IF(AK299&gt;0,OR(X299=0,AND(IF(X299-AK299&gt;=0,TRUE,FALSE),X299&gt;0,IF(X299/K299=ROUND(X299/K299,0),TRUE,FALSE))),FALSE)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0">
      <formula1>IF(AK300&gt;0,OR(X300=0,AND(IF(X300-AK300&gt;=0,TRUE,FALSE),X300&gt;0,IF(X300/K300=ROUND(X300/K300,0),TRUE,FALSE))),FALSE)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1">
      <formula1>IF(AK301&gt;0,OR(X301=0,AND(IF(X301-AK301&gt;=0,TRUE,FALSE),X301&gt;0,IF(X301/K301=ROUND(X301/K301,0),TRUE,FALSE))),FALSE)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2">
      <formula1>IF(AK302&gt;0,OR(X302=0,AND(IF(X302-AK302&gt;=0,TRUE,FALSE),X302&gt;0)),FALSE)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3">
      <formula1>IF(AK303&gt;0,OR(X303=0,AND(IF(X303-AK303&gt;=0,TRUE,FALSE),X303&gt;0)),FALSE)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4">
      <formula1>IF(AK304&gt;0,OR(X304=0,AND(IF(X304-AK304&gt;=0,TRUE,FALSE),X304&gt;0)),FALSE)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5">
      <formula1>IF(AK305&gt;0,OR(X305=0,AND(IF(X305-AK305&gt;=0,TRUE,FALSE),X305&gt;0)),FALSE)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9"/>
    </row>
    <row r="3" spans="2:8" x14ac:dyDescent="0.2">
      <c r="B3" s="53" t="s">
        <v>498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500</v>
      </c>
      <c r="D6" s="53" t="s">
        <v>501</v>
      </c>
      <c r="E6" s="53" t="s">
        <v>46</v>
      </c>
    </row>
    <row r="8" spans="2:8" x14ac:dyDescent="0.2">
      <c r="B8" s="53" t="s">
        <v>79</v>
      </c>
      <c r="C8" s="53" t="s">
        <v>500</v>
      </c>
      <c r="D8" s="53" t="s">
        <v>46</v>
      </c>
      <c r="E8" s="53" t="s">
        <v>46</v>
      </c>
    </row>
    <row r="10" spans="2:8" x14ac:dyDescent="0.2">
      <c r="B10" s="53" t="s">
        <v>502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512</v>
      </c>
      <c r="C20" s="53" t="s">
        <v>46</v>
      </c>
      <c r="D20" s="53" t="s">
        <v>46</v>
      </c>
      <c r="E20" s="53" t="s">
        <v>46</v>
      </c>
    </row>
  </sheetData>
  <sheetProtection algorithmName="SHA-512" hashValue="17a0SqastBbCfOCSPZktTpXaR0vk4AFUcTh6Yfz/eUnLRkkgjvJzHvTNJFZuDcnOr6R65OySBZ++trVmxAIxAA==" saltValue="5L3mxrwAnjGWl9ABCEn3l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534</vt:i4>
      </vt:variant>
    </vt:vector>
  </HeadingPairs>
  <TitlesOfParts>
    <vt:vector size="5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2024-12-09T07:38:55Z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