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29E7898-BA33-4470-B173-9593820BC0E7}" xr6:coauthVersionLast="47" xr6:coauthVersionMax="47" xr10:uidLastSave="{00000000-0000-0000-0000-000000000000}"/>
  <bookViews>
    <workbookView xWindow="690" yWindow="45" windowWidth="20820" windowHeight="1548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заказа'!$X$299:$X$299</definedName>
    <definedName name="GrossWeightTotalR">'Бланк заказа'!$Y$299:$Y$299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заказа'!$X$300:$X$300</definedName>
    <definedName name="PalletQtyTotalR">'Бланк заказа'!$Y$300:$Y$300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20">'Бланк заказа'!$B$295:$B$295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заказа'!$B$260:$B$260</definedName>
    <definedName name="ProductId95">'Бланк заказа'!$B$264:$B$264</definedName>
    <definedName name="ProductId96">'Бланк заказа'!$B$265:$B$265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20">'Бланк заказа'!$X$295:$X$295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заказа'!$X$256:$X$256</definedName>
    <definedName name="SalesQty94">'Бланк заказа'!$X$260:$X$260</definedName>
    <definedName name="SalesQty95">'Бланк заказа'!$X$264:$X$264</definedName>
    <definedName name="SalesQty96">'Бланк заказа'!$X$265:$X$265</definedName>
    <definedName name="SalesQty97">'Бланк заказа'!$X$269:$X$269</definedName>
    <definedName name="SalesQty98">'Бланк заказа'!$X$270:$X$270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20">'Бланк заказа'!$Y$295:$Y$295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заказа'!$Y$256:$Y$256</definedName>
    <definedName name="SalesRoundBox94">'Бланк заказа'!$Y$260:$Y$260</definedName>
    <definedName name="SalesRoundBox95">'Бланк заказа'!$Y$264:$Y$264</definedName>
    <definedName name="SalesRoundBox96">'Бланк заказа'!$Y$265:$Y$265</definedName>
    <definedName name="SalesRoundBox97">'Бланк заказа'!$Y$269:$Y$269</definedName>
    <definedName name="SalesRoundBox98">'Бланк заказа'!$Y$270:$Y$270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20">'Бланк заказа'!$W$295:$W$295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заказа'!$W$256:$W$256</definedName>
    <definedName name="UnitOfMeasure94">'Бланк заказа'!$W$260:$W$260</definedName>
    <definedName name="UnitOfMeasure95">'Бланк заказа'!$W$264:$W$264</definedName>
    <definedName name="UnitOfMeasure96">'Бланк заказа'!$W$265:$W$265</definedName>
    <definedName name="UnitOfMeasure97">'Бланк заказа'!$W$269:$W$269</definedName>
    <definedName name="UnitOfMeasure98">'Бланк заказа'!$W$270:$W$270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08" i="2" l="1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X297" i="2"/>
  <c r="X296" i="2"/>
  <c r="BO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N286" i="2"/>
  <c r="BM286" i="2"/>
  <c r="Z286" i="2"/>
  <c r="Y286" i="2"/>
  <c r="BP286" i="2" s="1"/>
  <c r="BO285" i="2"/>
  <c r="BM285" i="2"/>
  <c r="Z285" i="2"/>
  <c r="Y285" i="2"/>
  <c r="BP285" i="2" s="1"/>
  <c r="BO284" i="2"/>
  <c r="BN284" i="2"/>
  <c r="BM284" i="2"/>
  <c r="Z284" i="2"/>
  <c r="Y284" i="2"/>
  <c r="BP284" i="2" s="1"/>
  <c r="BO283" i="2"/>
  <c r="BM283" i="2"/>
  <c r="Z283" i="2"/>
  <c r="Y283" i="2"/>
  <c r="BP283" i="2" s="1"/>
  <c r="BO282" i="2"/>
  <c r="BN282" i="2"/>
  <c r="BM282" i="2"/>
  <c r="Z282" i="2"/>
  <c r="Y282" i="2"/>
  <c r="BP282" i="2" s="1"/>
  <c r="BO281" i="2"/>
  <c r="BM281" i="2"/>
  <c r="Z281" i="2"/>
  <c r="Y281" i="2"/>
  <c r="BP281" i="2" s="1"/>
  <c r="BO280" i="2"/>
  <c r="BN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BP275" i="2" s="1"/>
  <c r="X273" i="2"/>
  <c r="X272" i="2"/>
  <c r="BP271" i="2"/>
  <c r="BO271" i="2"/>
  <c r="BM271" i="2"/>
  <c r="Z271" i="2"/>
  <c r="Y271" i="2"/>
  <c r="BN271" i="2" s="1"/>
  <c r="P271" i="2"/>
  <c r="BO270" i="2"/>
  <c r="BM270" i="2"/>
  <c r="Z270" i="2"/>
  <c r="Z272" i="2" s="1"/>
  <c r="Y270" i="2"/>
  <c r="BP270" i="2" s="1"/>
  <c r="BO269" i="2"/>
  <c r="BM269" i="2"/>
  <c r="Z269" i="2"/>
  <c r="Y269" i="2"/>
  <c r="BP269" i="2" s="1"/>
  <c r="X267" i="2"/>
  <c r="X266" i="2"/>
  <c r="BP265" i="2"/>
  <c r="BO265" i="2"/>
  <c r="BM265" i="2"/>
  <c r="Z265" i="2"/>
  <c r="Y265" i="2"/>
  <c r="BN265" i="2" s="1"/>
  <c r="BO264" i="2"/>
  <c r="BM264" i="2"/>
  <c r="Z264" i="2"/>
  <c r="Z266" i="2" s="1"/>
  <c r="Y264" i="2"/>
  <c r="BP264" i="2" s="1"/>
  <c r="X262" i="2"/>
  <c r="X261" i="2"/>
  <c r="BO260" i="2"/>
  <c r="BM260" i="2"/>
  <c r="Z260" i="2"/>
  <c r="Z261" i="2" s="1"/>
  <c r="Y260" i="2"/>
  <c r="Y262" i="2" s="1"/>
  <c r="X258" i="2"/>
  <c r="X257" i="2"/>
  <c r="BO256" i="2"/>
  <c r="BM256" i="2"/>
  <c r="Z256" i="2"/>
  <c r="Y256" i="2"/>
  <c r="BP256" i="2" s="1"/>
  <c r="BO255" i="2"/>
  <c r="BM255" i="2"/>
  <c r="Z255" i="2"/>
  <c r="Z257" i="2" s="1"/>
  <c r="Y255" i="2"/>
  <c r="BN255" i="2" s="1"/>
  <c r="BO254" i="2"/>
  <c r="BM254" i="2"/>
  <c r="Z254" i="2"/>
  <c r="Y254" i="2"/>
  <c r="X250" i="2"/>
  <c r="Z249" i="2"/>
  <c r="Y249" i="2"/>
  <c r="X249" i="2"/>
  <c r="BO248" i="2"/>
  <c r="BM248" i="2"/>
  <c r="Z248" i="2"/>
  <c r="Y248" i="2"/>
  <c r="BN248" i="2" s="1"/>
  <c r="X244" i="2"/>
  <c r="X243" i="2"/>
  <c r="BO242" i="2"/>
  <c r="BM242" i="2"/>
  <c r="Z242" i="2"/>
  <c r="Z243" i="2" s="1"/>
  <c r="Y242" i="2"/>
  <c r="BN242" i="2" s="1"/>
  <c r="P242" i="2"/>
  <c r="X239" i="2"/>
  <c r="Y238" i="2"/>
  <c r="X238" i="2"/>
  <c r="BP237" i="2"/>
  <c r="BO237" i="2"/>
  <c r="BM237" i="2"/>
  <c r="Z237" i="2"/>
  <c r="Y237" i="2"/>
  <c r="BN237" i="2" s="1"/>
  <c r="P237" i="2"/>
  <c r="BP236" i="2"/>
  <c r="BO236" i="2"/>
  <c r="BN236" i="2"/>
  <c r="BM236" i="2"/>
  <c r="Z236" i="2"/>
  <c r="Z238" i="2" s="1"/>
  <c r="Y236" i="2"/>
  <c r="Y239" i="2" s="1"/>
  <c r="P236" i="2"/>
  <c r="X232" i="2"/>
  <c r="Z231" i="2"/>
  <c r="X231" i="2"/>
  <c r="BP230" i="2"/>
  <c r="BO230" i="2"/>
  <c r="BN230" i="2"/>
  <c r="BM230" i="2"/>
  <c r="Z230" i="2"/>
  <c r="Y230" i="2"/>
  <c r="Y232" i="2" s="1"/>
  <c r="P230" i="2"/>
  <c r="X226" i="2"/>
  <c r="Z225" i="2"/>
  <c r="X225" i="2"/>
  <c r="BO224" i="2"/>
  <c r="BM224" i="2"/>
  <c r="Z224" i="2"/>
  <c r="Y224" i="2"/>
  <c r="BP224" i="2" s="1"/>
  <c r="P224" i="2"/>
  <c r="BO223" i="2"/>
  <c r="BM223" i="2"/>
  <c r="Z223" i="2"/>
  <c r="Y223" i="2"/>
  <c r="P223" i="2"/>
  <c r="Y220" i="2"/>
  <c r="X220" i="2"/>
  <c r="Z219" i="2"/>
  <c r="X219" i="2"/>
  <c r="BO218" i="2"/>
  <c r="BM218" i="2"/>
  <c r="Z218" i="2"/>
  <c r="Y218" i="2"/>
  <c r="Y219" i="2" s="1"/>
  <c r="P218" i="2"/>
  <c r="Y215" i="2"/>
  <c r="X215" i="2"/>
  <c r="Z214" i="2"/>
  <c r="X214" i="2"/>
  <c r="BO213" i="2"/>
  <c r="BM213" i="2"/>
  <c r="Z213" i="2"/>
  <c r="Y213" i="2"/>
  <c r="Y214" i="2" s="1"/>
  <c r="P213" i="2"/>
  <c r="X210" i="2"/>
  <c r="X209" i="2"/>
  <c r="BO208" i="2"/>
  <c r="BM208" i="2"/>
  <c r="Z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Z206" i="2"/>
  <c r="Y206" i="2"/>
  <c r="BP206" i="2" s="1"/>
  <c r="P206" i="2"/>
  <c r="BO205" i="2"/>
  <c r="BM205" i="2"/>
  <c r="Z205" i="2"/>
  <c r="Y205" i="2"/>
  <c r="BP205" i="2" s="1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P198" i="2"/>
  <c r="BO198" i="2"/>
  <c r="BM198" i="2"/>
  <c r="Z198" i="2"/>
  <c r="Y198" i="2"/>
  <c r="BN198" i="2" s="1"/>
  <c r="P198" i="2"/>
  <c r="BP197" i="2"/>
  <c r="BO197" i="2"/>
  <c r="BM197" i="2"/>
  <c r="Z197" i="2"/>
  <c r="Y197" i="2"/>
  <c r="BN197" i="2" s="1"/>
  <c r="P197" i="2"/>
  <c r="BO196" i="2"/>
  <c r="BM196" i="2"/>
  <c r="Z196" i="2"/>
  <c r="Z201" i="2" s="1"/>
  <c r="Y196" i="2"/>
  <c r="BP196" i="2" s="1"/>
  <c r="P196" i="2"/>
  <c r="BO195" i="2"/>
  <c r="BM195" i="2"/>
  <c r="Z195" i="2"/>
  <c r="Y195" i="2"/>
  <c r="BP195" i="2" s="1"/>
  <c r="P195" i="2"/>
  <c r="X192" i="2"/>
  <c r="X191" i="2"/>
  <c r="BO190" i="2"/>
  <c r="BM190" i="2"/>
  <c r="Z190" i="2"/>
  <c r="Y190" i="2"/>
  <c r="BP190" i="2" s="1"/>
  <c r="P190" i="2"/>
  <c r="BO189" i="2"/>
  <c r="BN189" i="2"/>
  <c r="BM189" i="2"/>
  <c r="Z189" i="2"/>
  <c r="Y189" i="2"/>
  <c r="BP189" i="2" s="1"/>
  <c r="P189" i="2"/>
  <c r="BO188" i="2"/>
  <c r="BM188" i="2"/>
  <c r="Z188" i="2"/>
  <c r="Y188" i="2"/>
  <c r="BP188" i="2" s="1"/>
  <c r="P188" i="2"/>
  <c r="X185" i="2"/>
  <c r="X184" i="2"/>
  <c r="BO183" i="2"/>
  <c r="BM183" i="2"/>
  <c r="Z183" i="2"/>
  <c r="Y183" i="2"/>
  <c r="BP183" i="2" s="1"/>
  <c r="P183" i="2"/>
  <c r="BO182" i="2"/>
  <c r="BM182" i="2"/>
  <c r="Z182" i="2"/>
  <c r="Y182" i="2"/>
  <c r="BP182" i="2" s="1"/>
  <c r="P182" i="2"/>
  <c r="BO181" i="2"/>
  <c r="BM181" i="2"/>
  <c r="Z181" i="2"/>
  <c r="Z184" i="2" s="1"/>
  <c r="Y181" i="2"/>
  <c r="P181" i="2"/>
  <c r="Y177" i="2"/>
  <c r="X177" i="2"/>
  <c r="X176" i="2"/>
  <c r="BO175" i="2"/>
  <c r="BM175" i="2"/>
  <c r="Z175" i="2"/>
  <c r="Y175" i="2"/>
  <c r="P175" i="2"/>
  <c r="BP174" i="2"/>
  <c r="BO174" i="2"/>
  <c r="BN174" i="2"/>
  <c r="BM174" i="2"/>
  <c r="Z174" i="2"/>
  <c r="Y174" i="2"/>
  <c r="X172" i="2"/>
  <c r="X171" i="2"/>
  <c r="BP170" i="2"/>
  <c r="BO170" i="2"/>
  <c r="BM170" i="2"/>
  <c r="Z170" i="2"/>
  <c r="Y170" i="2"/>
  <c r="BN170" i="2" s="1"/>
  <c r="P170" i="2"/>
  <c r="BO169" i="2"/>
  <c r="BM169" i="2"/>
  <c r="Z169" i="2"/>
  <c r="Z171" i="2" s="1"/>
  <c r="Y169" i="2"/>
  <c r="BP169" i="2" s="1"/>
  <c r="P169" i="2"/>
  <c r="BO168" i="2"/>
  <c r="BM168" i="2"/>
  <c r="Z168" i="2"/>
  <c r="Y168" i="2"/>
  <c r="BP168" i="2" s="1"/>
  <c r="P168" i="2"/>
  <c r="X164" i="2"/>
  <c r="Y163" i="2"/>
  <c r="X163" i="2"/>
  <c r="BO162" i="2"/>
  <c r="BM162" i="2"/>
  <c r="Z162" i="2"/>
  <c r="Y162" i="2"/>
  <c r="BP162" i="2" s="1"/>
  <c r="P162" i="2"/>
  <c r="BO161" i="2"/>
  <c r="BN161" i="2"/>
  <c r="BM161" i="2"/>
  <c r="Z161" i="2"/>
  <c r="Y161" i="2"/>
  <c r="P161" i="2"/>
  <c r="X159" i="2"/>
  <c r="X158" i="2"/>
  <c r="BO157" i="2"/>
  <c r="BN157" i="2"/>
  <c r="BM157" i="2"/>
  <c r="Z157" i="2"/>
  <c r="Y157" i="2"/>
  <c r="BP157" i="2" s="1"/>
  <c r="BO156" i="2"/>
  <c r="BM156" i="2"/>
  <c r="Z156" i="2"/>
  <c r="Y156" i="2"/>
  <c r="BP156" i="2" s="1"/>
  <c r="P156" i="2"/>
  <c r="BO155" i="2"/>
  <c r="BM155" i="2"/>
  <c r="Z155" i="2"/>
  <c r="Y155" i="2"/>
  <c r="BP155" i="2" s="1"/>
  <c r="BO154" i="2"/>
  <c r="BM154" i="2"/>
  <c r="Z154" i="2"/>
  <c r="Y154" i="2"/>
  <c r="X151" i="2"/>
  <c r="Z150" i="2"/>
  <c r="Y150" i="2"/>
  <c r="X150" i="2"/>
  <c r="BO149" i="2"/>
  <c r="BN149" i="2"/>
  <c r="BM149" i="2"/>
  <c r="Z149" i="2"/>
  <c r="Y149" i="2"/>
  <c r="BP149" i="2" s="1"/>
  <c r="X145" i="2"/>
  <c r="Z144" i="2"/>
  <c r="Y144" i="2"/>
  <c r="X144" i="2"/>
  <c r="BO143" i="2"/>
  <c r="BM143" i="2"/>
  <c r="Z143" i="2"/>
  <c r="Y143" i="2"/>
  <c r="BP143" i="2" s="1"/>
  <c r="P143" i="2"/>
  <c r="X140" i="2"/>
  <c r="Y139" i="2"/>
  <c r="X139" i="2"/>
  <c r="BO138" i="2"/>
  <c r="BM138" i="2"/>
  <c r="Z138" i="2"/>
  <c r="Y138" i="2"/>
  <c r="BP138" i="2" s="1"/>
  <c r="P138" i="2"/>
  <c r="BO137" i="2"/>
  <c r="BN137" i="2"/>
  <c r="BM137" i="2"/>
  <c r="Z137" i="2"/>
  <c r="Z139" i="2" s="1"/>
  <c r="Y137" i="2"/>
  <c r="P137" i="2"/>
  <c r="X134" i="2"/>
  <c r="Y133" i="2"/>
  <c r="X133" i="2"/>
  <c r="BO132" i="2"/>
  <c r="BN132" i="2"/>
  <c r="BM132" i="2"/>
  <c r="Z132" i="2"/>
  <c r="Z133" i="2" s="1"/>
  <c r="Y132" i="2"/>
  <c r="Y134" i="2" s="1"/>
  <c r="X129" i="2"/>
  <c r="X128" i="2"/>
  <c r="BO127" i="2"/>
  <c r="BM127" i="2"/>
  <c r="Z127" i="2"/>
  <c r="Z128" i="2" s="1"/>
  <c r="Y127" i="2"/>
  <c r="Y129" i="2" s="1"/>
  <c r="P127" i="2"/>
  <c r="X124" i="2"/>
  <c r="X123" i="2"/>
  <c r="BO122" i="2"/>
  <c r="BM122" i="2"/>
  <c r="Z122" i="2"/>
  <c r="Z123" i="2" s="1"/>
  <c r="Y122" i="2"/>
  <c r="BP122" i="2" s="1"/>
  <c r="P122" i="2"/>
  <c r="BO121" i="2"/>
  <c r="BM121" i="2"/>
  <c r="Z121" i="2"/>
  <c r="Y121" i="2"/>
  <c r="P121" i="2"/>
  <c r="X118" i="2"/>
  <c r="Z117" i="2"/>
  <c r="X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P114" i="2"/>
  <c r="BO114" i="2"/>
  <c r="BM114" i="2"/>
  <c r="Z114" i="2"/>
  <c r="Y114" i="2"/>
  <c r="P114" i="2"/>
  <c r="X111" i="2"/>
  <c r="Z110" i="2"/>
  <c r="X110" i="2"/>
  <c r="BO109" i="2"/>
  <c r="BM109" i="2"/>
  <c r="Z109" i="2"/>
  <c r="Y109" i="2"/>
  <c r="BP109" i="2" s="1"/>
  <c r="P109" i="2"/>
  <c r="BO108" i="2"/>
  <c r="BM108" i="2"/>
  <c r="Z108" i="2"/>
  <c r="Y108" i="2"/>
  <c r="BN108" i="2" s="1"/>
  <c r="P108" i="2"/>
  <c r="X105" i="2"/>
  <c r="X104" i="2"/>
  <c r="BO103" i="2"/>
  <c r="BM103" i="2"/>
  <c r="Z103" i="2"/>
  <c r="Y103" i="2"/>
  <c r="BN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P98" i="2"/>
  <c r="BO98" i="2"/>
  <c r="BN98" i="2"/>
  <c r="BM98" i="2"/>
  <c r="Z98" i="2"/>
  <c r="Z104" i="2" s="1"/>
  <c r="Y98" i="2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P91" i="2"/>
  <c r="BO91" i="2"/>
  <c r="BM91" i="2"/>
  <c r="Z91" i="2"/>
  <c r="Y91" i="2"/>
  <c r="BN91" i="2" s="1"/>
  <c r="P91" i="2"/>
  <c r="BO90" i="2"/>
  <c r="BM90" i="2"/>
  <c r="Z90" i="2"/>
  <c r="Z93" i="2" s="1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BO83" i="2"/>
  <c r="BM83" i="2"/>
  <c r="Z83" i="2"/>
  <c r="Y83" i="2"/>
  <c r="BP83" i="2" s="1"/>
  <c r="P83" i="2"/>
  <c r="BP82" i="2"/>
  <c r="BO82" i="2"/>
  <c r="BN82" i="2"/>
  <c r="BM82" i="2"/>
  <c r="Z82" i="2"/>
  <c r="Y82" i="2"/>
  <c r="P82" i="2"/>
  <c r="BP81" i="2"/>
  <c r="BO81" i="2"/>
  <c r="BM81" i="2"/>
  <c r="Z81" i="2"/>
  <c r="Y81" i="2"/>
  <c r="BN81" i="2" s="1"/>
  <c r="P81" i="2"/>
  <c r="BO80" i="2"/>
  <c r="BM80" i="2"/>
  <c r="Z80" i="2"/>
  <c r="Y80" i="2"/>
  <c r="P80" i="2"/>
  <c r="X77" i="2"/>
  <c r="X76" i="2"/>
  <c r="BO75" i="2"/>
  <c r="BM75" i="2"/>
  <c r="Z75" i="2"/>
  <c r="Z76" i="2" s="1"/>
  <c r="Y75" i="2"/>
  <c r="Y76" i="2" s="1"/>
  <c r="P75" i="2"/>
  <c r="BO74" i="2"/>
  <c r="BM74" i="2"/>
  <c r="Z74" i="2"/>
  <c r="Y74" i="2"/>
  <c r="P74" i="2"/>
  <c r="X71" i="2"/>
  <c r="Z70" i="2"/>
  <c r="Y70" i="2"/>
  <c r="X70" i="2"/>
  <c r="BO69" i="2"/>
  <c r="BM69" i="2"/>
  <c r="Z69" i="2"/>
  <c r="Y69" i="2"/>
  <c r="BP69" i="2" s="1"/>
  <c r="P69" i="2"/>
  <c r="X66" i="2"/>
  <c r="Y65" i="2"/>
  <c r="X65" i="2"/>
  <c r="BO64" i="2"/>
  <c r="BM64" i="2"/>
  <c r="Z64" i="2"/>
  <c r="Y64" i="2"/>
  <c r="BP64" i="2" s="1"/>
  <c r="P64" i="2"/>
  <c r="BO63" i="2"/>
  <c r="BN63" i="2"/>
  <c r="BM63" i="2"/>
  <c r="Z63" i="2"/>
  <c r="Z65" i="2" s="1"/>
  <c r="Y63" i="2"/>
  <c r="P63" i="2"/>
  <c r="X60" i="2"/>
  <c r="X59" i="2"/>
  <c r="BO58" i="2"/>
  <c r="BN58" i="2"/>
  <c r="BM58" i="2"/>
  <c r="Z58" i="2"/>
  <c r="Y58" i="2"/>
  <c r="BP58" i="2" s="1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O51" i="2"/>
  <c r="BN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P47" i="2"/>
  <c r="BO47" i="2"/>
  <c r="BM47" i="2"/>
  <c r="Z47" i="2"/>
  <c r="Y47" i="2"/>
  <c r="P47" i="2"/>
  <c r="X44" i="2"/>
  <c r="Z43" i="2"/>
  <c r="Y43" i="2"/>
  <c r="X43" i="2"/>
  <c r="BO42" i="2"/>
  <c r="BM42" i="2"/>
  <c r="Z42" i="2"/>
  <c r="Y42" i="2"/>
  <c r="BN42" i="2" s="1"/>
  <c r="P42" i="2"/>
  <c r="X39" i="2"/>
  <c r="X38" i="2"/>
  <c r="BO37" i="2"/>
  <c r="BM37" i="2"/>
  <c r="Z37" i="2"/>
  <c r="Y37" i="2"/>
  <c r="BN37" i="2" s="1"/>
  <c r="P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N30" i="2" s="1"/>
  <c r="P30" i="2"/>
  <c r="BO29" i="2"/>
  <c r="BM29" i="2"/>
  <c r="Z29" i="2"/>
  <c r="Y29" i="2"/>
  <c r="BP29" i="2" s="1"/>
  <c r="P29" i="2"/>
  <c r="BO28" i="2"/>
  <c r="BM28" i="2"/>
  <c r="Z28" i="2"/>
  <c r="Y28" i="2"/>
  <c r="P28" i="2"/>
  <c r="Y24" i="2"/>
  <c r="X24" i="2"/>
  <c r="Z23" i="2"/>
  <c r="X23" i="2"/>
  <c r="BO22" i="2"/>
  <c r="BM22" i="2"/>
  <c r="Z22" i="2"/>
  <c r="Y22" i="2"/>
  <c r="Y23" i="2" s="1"/>
  <c r="P22" i="2"/>
  <c r="H10" i="2"/>
  <c r="F10" i="2"/>
  <c r="A9" i="2"/>
  <c r="J9" i="2" s="1"/>
  <c r="D7" i="2"/>
  <c r="Q6" i="2"/>
  <c r="P2" i="2"/>
  <c r="Y87" i="2" l="1"/>
  <c r="BN288" i="2"/>
  <c r="BN29" i="2"/>
  <c r="Y60" i="2"/>
  <c r="BN109" i="2"/>
  <c r="Y118" i="2"/>
  <c r="BN116" i="2"/>
  <c r="Y176" i="2"/>
  <c r="Y184" i="2"/>
  <c r="BN182" i="2"/>
  <c r="BP242" i="2"/>
  <c r="Y257" i="2"/>
  <c r="Y272" i="2"/>
  <c r="BN290" i="2"/>
  <c r="Y158" i="2"/>
  <c r="BN270" i="2"/>
  <c r="Z32" i="2"/>
  <c r="Z303" i="2" s="1"/>
  <c r="Z59" i="2"/>
  <c r="BN56" i="2"/>
  <c r="BP57" i="2"/>
  <c r="BN199" i="2"/>
  <c r="BN205" i="2"/>
  <c r="Y226" i="2"/>
  <c r="BN224" i="2"/>
  <c r="BN276" i="2"/>
  <c r="BN292" i="2"/>
  <c r="Y296" i="2"/>
  <c r="Y244" i="2"/>
  <c r="Y111" i="2"/>
  <c r="Z86" i="2"/>
  <c r="Y124" i="2"/>
  <c r="Z209" i="2"/>
  <c r="Y250" i="2"/>
  <c r="X300" i="2"/>
  <c r="Z38" i="2"/>
  <c r="BP37" i="2"/>
  <c r="BP42" i="2"/>
  <c r="BN52" i="2"/>
  <c r="Y77" i="2"/>
  <c r="BN100" i="2"/>
  <c r="BN115" i="2"/>
  <c r="BN121" i="2"/>
  <c r="Y159" i="2"/>
  <c r="Y164" i="2"/>
  <c r="Z176" i="2"/>
  <c r="Z191" i="2"/>
  <c r="Y201" i="2"/>
  <c r="Y243" i="2"/>
  <c r="BP248" i="2"/>
  <c r="BN278" i="2"/>
  <c r="BN294" i="2"/>
  <c r="Y191" i="2"/>
  <c r="X298" i="2"/>
  <c r="BN156" i="2"/>
  <c r="BN200" i="2"/>
  <c r="Z296" i="2"/>
  <c r="Y33" i="2"/>
  <c r="BP30" i="2"/>
  <c r="X299" i="2"/>
  <c r="Y39" i="2"/>
  <c r="BN84" i="2"/>
  <c r="BN155" i="2"/>
  <c r="A10" i="2"/>
  <c r="X302" i="2"/>
  <c r="Y66" i="2"/>
  <c r="BN83" i="2"/>
  <c r="Y93" i="2"/>
  <c r="BP103" i="2"/>
  <c r="BP108" i="2"/>
  <c r="BN114" i="2"/>
  <c r="Y117" i="2"/>
  <c r="Y140" i="2"/>
  <c r="Z158" i="2"/>
  <c r="Z163" i="2"/>
  <c r="X301" i="2"/>
  <c r="Y94" i="2"/>
  <c r="Y210" i="2"/>
  <c r="BN36" i="2"/>
  <c r="Y185" i="2"/>
  <c r="BN53" i="2"/>
  <c r="BN85" i="2"/>
  <c r="BN90" i="2"/>
  <c r="Y104" i="2"/>
  <c r="BN122" i="2"/>
  <c r="BN127" i="2"/>
  <c r="Y151" i="2"/>
  <c r="Y171" i="2"/>
  <c r="Y202" i="2"/>
  <c r="BN206" i="2"/>
  <c r="BN264" i="2"/>
  <c r="Y297" i="2"/>
  <c r="Y258" i="2"/>
  <c r="Y38" i="2"/>
  <c r="Y266" i="2"/>
  <c r="BN31" i="2"/>
  <c r="BP36" i="2"/>
  <c r="Y44" i="2"/>
  <c r="BN48" i="2"/>
  <c r="BP63" i="2"/>
  <c r="Y71" i="2"/>
  <c r="BN75" i="2"/>
  <c r="BN80" i="2"/>
  <c r="BN102" i="2"/>
  <c r="BP132" i="2"/>
  <c r="BP137" i="2"/>
  <c r="Y145" i="2"/>
  <c r="BP161" i="2"/>
  <c r="BN169" i="2"/>
  <c r="Y192" i="2"/>
  <c r="BN196" i="2"/>
  <c r="Y225" i="2"/>
  <c r="Y231" i="2"/>
  <c r="BN260" i="2"/>
  <c r="Y267" i="2"/>
  <c r="Y273" i="2"/>
  <c r="BP90" i="2"/>
  <c r="BN92" i="2"/>
  <c r="BN97" i="2"/>
  <c r="BP127" i="2"/>
  <c r="BN175" i="2"/>
  <c r="BN181" i="2"/>
  <c r="BN208" i="2"/>
  <c r="BN213" i="2"/>
  <c r="BN218" i="2"/>
  <c r="BN223" i="2"/>
  <c r="BN254" i="2"/>
  <c r="BN256" i="2"/>
  <c r="BN22" i="2"/>
  <c r="BN28" i="2"/>
  <c r="BN55" i="2"/>
  <c r="Y59" i="2"/>
  <c r="Y105" i="2"/>
  <c r="Y172" i="2"/>
  <c r="BP260" i="2"/>
  <c r="Y32" i="2"/>
  <c r="Y302" i="2" s="1"/>
  <c r="BP75" i="2"/>
  <c r="BP80" i="2"/>
  <c r="F9" i="2"/>
  <c r="BP22" i="2"/>
  <c r="BP28" i="2"/>
  <c r="Y86" i="2"/>
  <c r="BN99" i="2"/>
  <c r="Y123" i="2"/>
  <c r="Y128" i="2"/>
  <c r="BN154" i="2"/>
  <c r="BP175" i="2"/>
  <c r="BP181" i="2"/>
  <c r="BN183" i="2"/>
  <c r="BN188" i="2"/>
  <c r="BP213" i="2"/>
  <c r="BP218" i="2"/>
  <c r="BP223" i="2"/>
  <c r="BP254" i="2"/>
  <c r="Y261" i="2"/>
  <c r="BN269" i="2"/>
  <c r="BN275" i="2"/>
  <c r="BN277" i="2"/>
  <c r="BN279" i="2"/>
  <c r="BN281" i="2"/>
  <c r="BN283" i="2"/>
  <c r="BN285" i="2"/>
  <c r="BN287" i="2"/>
  <c r="BN289" i="2"/>
  <c r="BN291" i="2"/>
  <c r="BN293" i="2"/>
  <c r="BN295" i="2"/>
  <c r="BP255" i="2"/>
  <c r="H9" i="2"/>
  <c r="BN47" i="2"/>
  <c r="BN64" i="2"/>
  <c r="BN69" i="2"/>
  <c r="BN74" i="2"/>
  <c r="BN101" i="2"/>
  <c r="BN138" i="2"/>
  <c r="BN143" i="2"/>
  <c r="BP154" i="2"/>
  <c r="BN162" i="2"/>
  <c r="BN168" i="2"/>
  <c r="BN190" i="2"/>
  <c r="BN195" i="2"/>
  <c r="Y209" i="2"/>
  <c r="Y110" i="2"/>
  <c r="BP121" i="2"/>
  <c r="BP74" i="2"/>
  <c r="Y298" i="2" l="1"/>
  <c r="Y299" i="2"/>
  <c r="Y300" i="2"/>
  <c r="Y301" i="2" l="1"/>
  <c r="B311" i="2" l="1"/>
  <c r="C311" i="2"/>
  <c r="A311" i="2"/>
</calcChain>
</file>

<file path=xl/sharedStrings.xml><?xml version="1.0" encoding="utf-8"?>
<sst xmlns="http://schemas.openxmlformats.org/spreadsheetml/2006/main" count="2043" uniqueCount="502">
  <si>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</si>
  <si>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</si>
  <si>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</si>
  <si>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</si>
  <si>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</si>
  <si>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</si>
  <si>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</si>
  <si>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</si>
  <si>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</si>
  <si>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</si>
  <si>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</si>
  <si>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</si>
  <si>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</si>
  <si>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</si>
  <si>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</si>
  <si>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</si>
  <si>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</si>
  <si>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</si>
  <si>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</si>
  <si>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</si>
  <si>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</si>
  <si>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</si>
  <si>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</si>
  <si>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</si>
  <si>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</si>
  <si>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</si>
  <si>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</si>
  <si>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</si>
  <si>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</si>
  <si>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</si>
  <si>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</si>
  <si>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</si>
  <si>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</si>
  <si>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</si>
  <si>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</si>
  <si>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</si>
  <si>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</si>
  <si>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</si>
  <si>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</si>
  <si>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</si>
  <si>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</si>
  <si>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</si>
  <si>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</si>
  <si>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</si>
  <si>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</si>
  <si>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</si>
  <si>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</si>
  <si>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</si>
  <si>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</si>
  <si>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</si>
  <si>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</si>
  <si>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</si>
  <si>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</si>
  <si>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</si>
  <si>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</si>
  <si>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</si>
  <si>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</si>
  <si>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</si>
  <si>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</si>
  <si>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</si>
  <si>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</si>
  <si>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</si>
  <si>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</si>
  <si>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</si>
  <si>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</si>
  <si>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</si>
  <si>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</si>
  <si>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</si>
  <si>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</si>
  <si>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</si>
  <si>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</si>
  <si>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02.12.2024</t>
  </si>
  <si>
    <t>29.11.2024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</si>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</sst>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0" fillId="0" borderId="31" xfId="0" applyBorder="1" applyProtection="1"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1"/>
  <sheetViews>
    <sheetView showGridLines="0" tabSelected="1" topLeftCell="F2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5" t="s">
        <v>26</v>
      </c>
      <c r="E1" s="525"/>
      <c r="F1" s="525"/>
      <c r="G1" s="14" t="s">
        <v>70</v>
      </c>
      <c r="H1" s="525" t="s">
        <v>47</v>
      </c>
      <c r="I1" s="525"/>
      <c r="J1" s="525"/>
      <c r="K1" s="525"/>
      <c r="L1" s="525"/>
      <c r="M1" s="525"/>
      <c r="N1" s="525"/>
      <c r="O1" s="525"/>
      <c r="P1" s="525"/>
      <c r="Q1" s="525"/>
      <c r="R1" s="526" t="s">
        <v>71</v>
      </c>
      <c r="S1" s="527"/>
      <c r="T1" s="5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8"/>
      <c r="R2" s="528"/>
      <c r="S2" s="528"/>
      <c r="T2" s="528"/>
      <c r="U2" s="528"/>
      <c r="V2" s="528"/>
      <c r="W2" s="5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28"/>
      <c r="Q3" s="528"/>
      <c r="R3" s="528"/>
      <c r="S3" s="528"/>
      <c r="T3" s="528"/>
      <c r="U3" s="528"/>
      <c r="V3" s="528"/>
      <c r="W3" s="5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7" t="s">
        <v>8</v>
      </c>
      <c r="B5" s="507"/>
      <c r="C5" s="507"/>
      <c r="D5" s="529"/>
      <c r="E5" s="529"/>
      <c r="F5" s="530" t="s">
        <v>14</v>
      </c>
      <c r="G5" s="530"/>
      <c r="H5" s="529"/>
      <c r="I5" s="529"/>
      <c r="J5" s="529"/>
      <c r="K5" s="529"/>
      <c r="L5" s="529"/>
      <c r="M5" s="529"/>
      <c r="N5" s="75"/>
      <c r="P5" s="27" t="s">
        <v>4</v>
      </c>
      <c r="Q5" s="531">
        <v>45628</v>
      </c>
      <c r="R5" s="536"/>
      <c r="T5" s="532" t="s">
        <v>3</v>
      </c>
      <c r="U5" s="533"/>
      <c r="V5" s="534" t="s">
        <v>488</v>
      </c>
      <c r="W5" s="535"/>
      <c r="AB5" s="59"/>
      <c r="AC5" s="59"/>
      <c r="AD5" s="59"/>
      <c r="AE5" s="59"/>
    </row>
    <row r="6" spans="1:32" s="17" customFormat="1" ht="24" customHeight="1" x14ac:dyDescent="0.2">
      <c r="A6" s="507" t="s">
        <v>1</v>
      </c>
      <c r="B6" s="507"/>
      <c r="C6" s="507"/>
      <c r="D6" s="508" t="s">
        <v>79</v>
      </c>
      <c r="E6" s="508"/>
      <c r="F6" s="508"/>
      <c r="G6" s="508"/>
      <c r="H6" s="508"/>
      <c r="I6" s="508"/>
      <c r="J6" s="508"/>
      <c r="K6" s="508"/>
      <c r="L6" s="508"/>
      <c r="M6" s="508"/>
      <c r="N6" s="76"/>
      <c r="P6" s="27" t="s">
        <v>27</v>
      </c>
      <c r="Q6" s="509" t="str">
        <f>IF(Q5=0," ",CHOOSE(WEEKDAY(Q5,2),"Понедельник","Вторник","Среда","Четверг","Пятница","Суббота","Воскресенье"))</f>
        <v>Понедельник</v>
      </c>
      <c r="R6" s="509"/>
      <c r="T6" s="510" t="s">
        <v>5</v>
      </c>
      <c r="U6" s="511"/>
      <c r="V6" s="512" t="s">
        <v>73</v>
      </c>
      <c r="W6" s="5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8" t="str">
        <f>IFERROR(VLOOKUP(DeliveryAddress,Table,3,0),1)</f>
        <v>1</v>
      </c>
      <c r="E7" s="519"/>
      <c r="F7" s="519"/>
      <c r="G7" s="519"/>
      <c r="H7" s="519"/>
      <c r="I7" s="519"/>
      <c r="J7" s="519"/>
      <c r="K7" s="519"/>
      <c r="L7" s="519"/>
      <c r="M7" s="520"/>
      <c r="N7" s="77"/>
      <c r="P7" s="29"/>
      <c r="Q7" s="48"/>
      <c r="R7" s="48"/>
      <c r="T7" s="510"/>
      <c r="U7" s="511"/>
      <c r="V7" s="514"/>
      <c r="W7" s="515"/>
      <c r="AB7" s="59"/>
      <c r="AC7" s="59"/>
      <c r="AD7" s="59"/>
      <c r="AE7" s="59"/>
    </row>
    <row r="8" spans="1:32" s="17" customFormat="1" ht="25.5" customHeight="1" x14ac:dyDescent="0.2">
      <c r="A8" s="521" t="s">
        <v>58</v>
      </c>
      <c r="B8" s="521"/>
      <c r="C8" s="521"/>
      <c r="D8" s="522" t="s">
        <v>80</v>
      </c>
      <c r="E8" s="522"/>
      <c r="F8" s="522"/>
      <c r="G8" s="522"/>
      <c r="H8" s="522"/>
      <c r="I8" s="522"/>
      <c r="J8" s="522"/>
      <c r="K8" s="522"/>
      <c r="L8" s="522"/>
      <c r="M8" s="522"/>
      <c r="N8" s="78"/>
      <c r="P8" s="27" t="s">
        <v>11</v>
      </c>
      <c r="Q8" s="505">
        <v>0.41666666666666669</v>
      </c>
      <c r="R8" s="537"/>
      <c r="T8" s="510"/>
      <c r="U8" s="511"/>
      <c r="V8" s="514"/>
      <c r="W8" s="515"/>
      <c r="AB8" s="59"/>
      <c r="AC8" s="59"/>
      <c r="AD8" s="59"/>
      <c r="AE8" s="59"/>
    </row>
    <row r="9" spans="1:32" s="17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7"/>
      <c r="C9" s="497"/>
      <c r="D9" s="498" t="s">
        <v>46</v>
      </c>
      <c r="E9" s="499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7"/>
      <c r="H9" s="523" t="str">
        <f>IF(AND($A$9="Тип доверенности/получателя при получении в адресе перегруза:",$D$9="Разовая доверенность"),"Введите ФИО","")</f>
        <v/>
      </c>
      <c r="I9" s="523"/>
      <c r="J9" s="5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3"/>
      <c r="L9" s="523"/>
      <c r="M9" s="523"/>
      <c r="N9" s="73"/>
      <c r="P9" s="31" t="s">
        <v>15</v>
      </c>
      <c r="Q9" s="524"/>
      <c r="R9" s="524"/>
      <c r="T9" s="510"/>
      <c r="U9" s="511"/>
      <c r="V9" s="516"/>
      <c r="W9" s="5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7"/>
      <c r="C10" s="497"/>
      <c r="D10" s="498"/>
      <c r="E10" s="499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7"/>
      <c r="H10" s="500" t="str">
        <f>IFERROR(VLOOKUP($D$10,Proxy,2,FALSE),"")</f>
        <v/>
      </c>
      <c r="I10" s="500"/>
      <c r="J10" s="500"/>
      <c r="K10" s="500"/>
      <c r="L10" s="500"/>
      <c r="M10" s="500"/>
      <c r="N10" s="74"/>
      <c r="P10" s="31" t="s">
        <v>32</v>
      </c>
      <c r="Q10" s="501"/>
      <c r="R10" s="501"/>
      <c r="U10" s="29" t="s">
        <v>12</v>
      </c>
      <c r="V10" s="502" t="s">
        <v>74</v>
      </c>
      <c r="W10" s="5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4"/>
      <c r="R11" s="504"/>
      <c r="U11" s="29" t="s">
        <v>28</v>
      </c>
      <c r="V11" s="483" t="s">
        <v>55</v>
      </c>
      <c r="W11" s="4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2" t="s">
        <v>75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79"/>
      <c r="P12" s="27" t="s">
        <v>30</v>
      </c>
      <c r="Q12" s="505"/>
      <c r="R12" s="505"/>
      <c r="S12" s="28"/>
      <c r="T12"/>
      <c r="U12" s="29" t="s">
        <v>46</v>
      </c>
      <c r="V12" s="506"/>
      <c r="W12" s="506"/>
      <c r="X12"/>
      <c r="AB12" s="59"/>
      <c r="AC12" s="59"/>
      <c r="AD12" s="59"/>
      <c r="AE12" s="59"/>
    </row>
    <row r="13" spans="1:32" s="17" customFormat="1" ht="23.25" customHeight="1" x14ac:dyDescent="0.2">
      <c r="A13" s="482" t="s">
        <v>76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2"/>
      <c r="M13" s="482"/>
      <c r="N13" s="79"/>
      <c r="O13" s="31"/>
      <c r="P13" s="31" t="s">
        <v>31</v>
      </c>
      <c r="Q13" s="483"/>
      <c r="R13" s="4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2" t="s">
        <v>77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2"/>
      <c r="M14" s="4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4" t="s">
        <v>78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4"/>
      <c r="M15" s="484"/>
      <c r="N15" s="80"/>
      <c r="O15"/>
      <c r="P15" s="485" t="s">
        <v>61</v>
      </c>
      <c r="Q15" s="485"/>
      <c r="R15" s="485"/>
      <c r="S15" s="485"/>
      <c r="T15" s="4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6"/>
      <c r="Q16" s="486"/>
      <c r="R16" s="486"/>
      <c r="S16" s="486"/>
      <c r="T16" s="4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68" t="s">
        <v>59</v>
      </c>
      <c r="B17" s="468" t="s">
        <v>49</v>
      </c>
      <c r="C17" s="489" t="s">
        <v>48</v>
      </c>
      <c r="D17" s="491" t="s">
        <v>50</v>
      </c>
      <c r="E17" s="492"/>
      <c r="F17" s="468" t="s">
        <v>21</v>
      </c>
      <c r="G17" s="468" t="s">
        <v>24</v>
      </c>
      <c r="H17" s="468" t="s">
        <v>22</v>
      </c>
      <c r="I17" s="468" t="s">
        <v>23</v>
      </c>
      <c r="J17" s="468" t="s">
        <v>16</v>
      </c>
      <c r="K17" s="468" t="s">
        <v>66</v>
      </c>
      <c r="L17" s="468" t="s">
        <v>68</v>
      </c>
      <c r="M17" s="468" t="s">
        <v>2</v>
      </c>
      <c r="N17" s="468" t="s">
        <v>67</v>
      </c>
      <c r="O17" s="468" t="s">
        <v>25</v>
      </c>
      <c r="P17" s="491" t="s">
        <v>17</v>
      </c>
      <c r="Q17" s="495"/>
      <c r="R17" s="495"/>
      <c r="S17" s="495"/>
      <c r="T17" s="492"/>
      <c r="U17" s="487" t="s">
        <v>56</v>
      </c>
      <c r="V17" s="488"/>
      <c r="W17" s="468" t="s">
        <v>6</v>
      </c>
      <c r="X17" s="468" t="s">
        <v>41</v>
      </c>
      <c r="Y17" s="470" t="s">
        <v>54</v>
      </c>
      <c r="Z17" s="472" t="s">
        <v>18</v>
      </c>
      <c r="AA17" s="474" t="s">
        <v>60</v>
      </c>
      <c r="AB17" s="474" t="s">
        <v>19</v>
      </c>
      <c r="AC17" s="474" t="s">
        <v>69</v>
      </c>
      <c r="AD17" s="476" t="s">
        <v>57</v>
      </c>
      <c r="AE17" s="477"/>
      <c r="AF17" s="478"/>
      <c r="AG17" s="85"/>
      <c r="BD17" s="84" t="s">
        <v>64</v>
      </c>
    </row>
    <row r="18" spans="1:68" ht="14.25" customHeight="1" x14ac:dyDescent="0.2">
      <c r="A18" s="469"/>
      <c r="B18" s="469"/>
      <c r="C18" s="490"/>
      <c r="D18" s="493"/>
      <c r="E18" s="494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93"/>
      <c r="Q18" s="496"/>
      <c r="R18" s="496"/>
      <c r="S18" s="496"/>
      <c r="T18" s="494"/>
      <c r="U18" s="86" t="s">
        <v>44</v>
      </c>
      <c r="V18" s="86" t="s">
        <v>43</v>
      </c>
      <c r="W18" s="469"/>
      <c r="X18" s="469"/>
      <c r="Y18" s="471"/>
      <c r="Z18" s="473"/>
      <c r="AA18" s="475"/>
      <c r="AB18" s="475"/>
      <c r="AC18" s="475"/>
      <c r="AD18" s="479"/>
      <c r="AE18" s="480"/>
      <c r="AF18" s="481"/>
      <c r="AG18" s="85"/>
      <c r="BD18" s="84"/>
    </row>
    <row r="19" spans="1:68" ht="27.75" customHeight="1" x14ac:dyDescent="0.2">
      <c r="A19" s="377" t="s">
        <v>81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54"/>
      <c r="AB19" s="54"/>
      <c r="AC19" s="54"/>
    </row>
    <row r="20" spans="1:68" ht="16.5" customHeight="1" x14ac:dyDescent="0.25">
      <c r="A20" s="378" t="s">
        <v>81</v>
      </c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378"/>
      <c r="Z20" s="378"/>
      <c r="AA20" s="65"/>
      <c r="AB20" s="65"/>
      <c r="AC20" s="82"/>
    </row>
    <row r="21" spans="1:68" ht="14.25" customHeight="1" x14ac:dyDescent="0.25">
      <c r="A21" s="365" t="s">
        <v>82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65"/>
      <c r="Z21" s="36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38">
        <v>4607111035752</v>
      </c>
      <c r="E22" s="33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0"/>
      <c r="R22" s="340"/>
      <c r="S22" s="340"/>
      <c r="T22" s="34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5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48"/>
      <c r="P23" s="345" t="s">
        <v>40</v>
      </c>
      <c r="Q23" s="346"/>
      <c r="R23" s="346"/>
      <c r="S23" s="346"/>
      <c r="T23" s="346"/>
      <c r="U23" s="346"/>
      <c r="V23" s="34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5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48"/>
      <c r="P24" s="345" t="s">
        <v>40</v>
      </c>
      <c r="Q24" s="346"/>
      <c r="R24" s="346"/>
      <c r="S24" s="346"/>
      <c r="T24" s="346"/>
      <c r="U24" s="346"/>
      <c r="V24" s="34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7" t="s">
        <v>45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54"/>
      <c r="AB25" s="54"/>
      <c r="AC25" s="54"/>
    </row>
    <row r="26" spans="1:68" ht="16.5" customHeight="1" x14ac:dyDescent="0.25">
      <c r="A26" s="378" t="s">
        <v>90</v>
      </c>
      <c r="B26" s="378"/>
      <c r="C26" s="378"/>
      <c r="D26" s="378"/>
      <c r="E26" s="378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  <c r="X26" s="378"/>
      <c r="Y26" s="378"/>
      <c r="Z26" s="378"/>
      <c r="AA26" s="65"/>
      <c r="AB26" s="65"/>
      <c r="AC26" s="82"/>
    </row>
    <row r="27" spans="1:68" ht="14.25" customHeight="1" x14ac:dyDescent="0.25">
      <c r="A27" s="365" t="s">
        <v>91</v>
      </c>
      <c r="B27" s="365"/>
      <c r="C27" s="365"/>
      <c r="D27" s="365"/>
      <c r="E27" s="365"/>
      <c r="F27" s="365"/>
      <c r="G27" s="365"/>
      <c r="H27" s="365"/>
      <c r="I27" s="365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5"/>
      <c r="Y27" s="365"/>
      <c r="Z27" s="36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38">
        <v>4607111036605</v>
      </c>
      <c r="E28" s="33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6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0"/>
      <c r="R28" s="340"/>
      <c r="S28" s="340"/>
      <c r="T28" s="34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38">
        <v>4607111036520</v>
      </c>
      <c r="E29" s="33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6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0"/>
      <c r="R29" s="340"/>
      <c r="S29" s="340"/>
      <c r="T29" s="34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338">
        <v>4607111036537</v>
      </c>
      <c r="E30" s="33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180</v>
      </c>
      <c r="P30" s="46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0"/>
      <c r="R30" s="340"/>
      <c r="S30" s="340"/>
      <c r="T30" s="34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4301132094</v>
      </c>
      <c r="D31" s="338">
        <v>4607111036599</v>
      </c>
      <c r="E31" s="33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6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0"/>
      <c r="R31" s="340"/>
      <c r="S31" s="340"/>
      <c r="T31" s="34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5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48"/>
      <c r="P32" s="345" t="s">
        <v>40</v>
      </c>
      <c r="Q32" s="346"/>
      <c r="R32" s="346"/>
      <c r="S32" s="346"/>
      <c r="T32" s="346"/>
      <c r="U32" s="346"/>
      <c r="V32" s="347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5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48"/>
      <c r="P33" s="345" t="s">
        <v>40</v>
      </c>
      <c r="Q33" s="346"/>
      <c r="R33" s="346"/>
      <c r="S33" s="346"/>
      <c r="T33" s="346"/>
      <c r="U33" s="346"/>
      <c r="V33" s="347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8" t="s">
        <v>103</v>
      </c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65"/>
      <c r="AB34" s="65"/>
      <c r="AC34" s="82"/>
    </row>
    <row r="35" spans="1:68" ht="14.25" customHeight="1" x14ac:dyDescent="0.25">
      <c r="A35" s="365" t="s">
        <v>82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65"/>
      <c r="Z35" s="365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4301070884</v>
      </c>
      <c r="D36" s="338">
        <v>4607111036315</v>
      </c>
      <c r="E36" s="338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0"/>
      <c r="R36" s="340"/>
      <c r="S36" s="340"/>
      <c r="T36" s="34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107</v>
      </c>
      <c r="B37" s="63" t="s">
        <v>108</v>
      </c>
      <c r="C37" s="36">
        <v>4301070864</v>
      </c>
      <c r="D37" s="338">
        <v>4607111036292</v>
      </c>
      <c r="E37" s="338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110</v>
      </c>
      <c r="M37" s="38" t="s">
        <v>86</v>
      </c>
      <c r="N37" s="38"/>
      <c r="O37" s="37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0"/>
      <c r="R37" s="340"/>
      <c r="S37" s="340"/>
      <c r="T37" s="34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109</v>
      </c>
      <c r="AG37" s="81"/>
      <c r="AJ37" s="87" t="s">
        <v>111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35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48"/>
      <c r="P38" s="345" t="s">
        <v>40</v>
      </c>
      <c r="Q38" s="346"/>
      <c r="R38" s="346"/>
      <c r="S38" s="346"/>
      <c r="T38" s="346"/>
      <c r="U38" s="346"/>
      <c r="V38" s="347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35"/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48"/>
      <c r="P39" s="345" t="s">
        <v>40</v>
      </c>
      <c r="Q39" s="346"/>
      <c r="R39" s="346"/>
      <c r="S39" s="346"/>
      <c r="T39" s="346"/>
      <c r="U39" s="346"/>
      <c r="V39" s="347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8" t="s">
        <v>112</v>
      </c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65"/>
      <c r="AB40" s="65"/>
      <c r="AC40" s="82"/>
    </row>
    <row r="41" spans="1:68" ht="14.25" customHeight="1" x14ac:dyDescent="0.25">
      <c r="A41" s="365" t="s">
        <v>113</v>
      </c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365"/>
      <c r="W41" s="365"/>
      <c r="X41" s="365"/>
      <c r="Y41" s="365"/>
      <c r="Z41" s="365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4301190022</v>
      </c>
      <c r="D42" s="338">
        <v>4607111037053</v>
      </c>
      <c r="E42" s="338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117</v>
      </c>
      <c r="L42" s="37" t="s">
        <v>110</v>
      </c>
      <c r="M42" s="38" t="s">
        <v>86</v>
      </c>
      <c r="N42" s="38"/>
      <c r="O42" s="37">
        <v>365</v>
      </c>
      <c r="P42" s="46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0"/>
      <c r="R42" s="340"/>
      <c r="S42" s="340"/>
      <c r="T42" s="34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111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48"/>
      <c r="P43" s="345" t="s">
        <v>40</v>
      </c>
      <c r="Q43" s="346"/>
      <c r="R43" s="346"/>
      <c r="S43" s="346"/>
      <c r="T43" s="346"/>
      <c r="U43" s="346"/>
      <c r="V43" s="347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35"/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48"/>
      <c r="P44" s="345" t="s">
        <v>40</v>
      </c>
      <c r="Q44" s="346"/>
      <c r="R44" s="346"/>
      <c r="S44" s="346"/>
      <c r="T44" s="346"/>
      <c r="U44" s="346"/>
      <c r="V44" s="347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8" t="s">
        <v>118</v>
      </c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  <c r="X45" s="378"/>
      <c r="Y45" s="378"/>
      <c r="Z45" s="378"/>
      <c r="AA45" s="65"/>
      <c r="AB45" s="65"/>
      <c r="AC45" s="82"/>
    </row>
    <row r="46" spans="1:68" ht="14.25" customHeight="1" x14ac:dyDescent="0.25">
      <c r="A46" s="365" t="s">
        <v>82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365"/>
      <c r="Z46" s="365"/>
      <c r="AA46" s="66"/>
      <c r="AB46" s="66"/>
      <c r="AC46" s="83"/>
    </row>
    <row r="47" spans="1:68" ht="27" customHeight="1" x14ac:dyDescent="0.25">
      <c r="A47" s="63" t="s">
        <v>119</v>
      </c>
      <c r="B47" s="63" t="s">
        <v>120</v>
      </c>
      <c r="C47" s="36">
        <v>4301070989</v>
      </c>
      <c r="D47" s="338">
        <v>4607111037190</v>
      </c>
      <c r="E47" s="338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5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0"/>
      <c r="R47" s="340"/>
      <c r="S47" s="340"/>
      <c r="T47" s="34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121</v>
      </c>
      <c r="AG47" s="81"/>
      <c r="AJ47" s="87" t="s">
        <v>89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122</v>
      </c>
      <c r="B48" s="63" t="s">
        <v>123</v>
      </c>
      <c r="C48" s="36">
        <v>4301071032</v>
      </c>
      <c r="D48" s="338">
        <v>4607111038999</v>
      </c>
      <c r="E48" s="338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5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0"/>
      <c r="R48" s="340"/>
      <c r="S48" s="340"/>
      <c r="T48" s="34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121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124</v>
      </c>
      <c r="B49" s="63" t="s">
        <v>125</v>
      </c>
      <c r="C49" s="36">
        <v>4301070972</v>
      </c>
      <c r="D49" s="338">
        <v>4607111037183</v>
      </c>
      <c r="E49" s="338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126</v>
      </c>
      <c r="M49" s="38" t="s">
        <v>86</v>
      </c>
      <c r="N49" s="38"/>
      <c r="O49" s="37">
        <v>180</v>
      </c>
      <c r="P49" s="45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0"/>
      <c r="R49" s="340"/>
      <c r="S49" s="340"/>
      <c r="T49" s="34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121</v>
      </c>
      <c r="AG49" s="81"/>
      <c r="AJ49" s="87" t="s">
        <v>127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338">
        <v>4607111039385</v>
      </c>
      <c r="E50" s="338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5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0"/>
      <c r="R50" s="340"/>
      <c r="S50" s="340"/>
      <c r="T50" s="34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121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338">
        <v>4607111037091</v>
      </c>
      <c r="E51" s="338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110</v>
      </c>
      <c r="M51" s="38" t="s">
        <v>86</v>
      </c>
      <c r="N51" s="38"/>
      <c r="O51" s="37">
        <v>180</v>
      </c>
      <c r="P51" s="45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0"/>
      <c r="R51" s="340"/>
      <c r="S51" s="340"/>
      <c r="T51" s="34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111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38">
        <v>4607111039392</v>
      </c>
      <c r="E52" s="338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5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40"/>
      <c r="R52" s="340"/>
      <c r="S52" s="340"/>
      <c r="T52" s="34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338">
        <v>4607111036902</v>
      </c>
      <c r="E53" s="338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110</v>
      </c>
      <c r="M53" s="38" t="s">
        <v>86</v>
      </c>
      <c r="N53" s="38"/>
      <c r="O53" s="37">
        <v>180</v>
      </c>
      <c r="P53" s="45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0"/>
      <c r="R53" s="340"/>
      <c r="S53" s="340"/>
      <c r="T53" s="34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111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338">
        <v>4607111038982</v>
      </c>
      <c r="E54" s="338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0"/>
      <c r="R54" s="340"/>
      <c r="S54" s="340"/>
      <c r="T54" s="341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338">
        <v>4607111036858</v>
      </c>
      <c r="E55" s="338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110</v>
      </c>
      <c r="M55" s="38" t="s">
        <v>86</v>
      </c>
      <c r="N55" s="38"/>
      <c r="O55" s="37">
        <v>180</v>
      </c>
      <c r="P55" s="45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0"/>
      <c r="R55" s="340"/>
      <c r="S55" s="340"/>
      <c r="T55" s="341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111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338">
        <v>4607111039354</v>
      </c>
      <c r="E56" s="338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0"/>
      <c r="R56" s="340"/>
      <c r="S56" s="340"/>
      <c r="T56" s="341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338">
        <v>4607111036889</v>
      </c>
      <c r="E57" s="338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110</v>
      </c>
      <c r="M57" s="38" t="s">
        <v>86</v>
      </c>
      <c r="N57" s="38"/>
      <c r="O57" s="37">
        <v>180</v>
      </c>
      <c r="P57" s="44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0"/>
      <c r="R57" s="340"/>
      <c r="S57" s="340"/>
      <c r="T57" s="341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111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338">
        <v>4607111039330</v>
      </c>
      <c r="E58" s="338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0"/>
      <c r="R58" s="340"/>
      <c r="S58" s="340"/>
      <c r="T58" s="341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48"/>
      <c r="P59" s="345" t="s">
        <v>40</v>
      </c>
      <c r="Q59" s="346"/>
      <c r="R59" s="346"/>
      <c r="S59" s="346"/>
      <c r="T59" s="346"/>
      <c r="U59" s="346"/>
      <c r="V59" s="347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35"/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48"/>
      <c r="P60" s="345" t="s">
        <v>40</v>
      </c>
      <c r="Q60" s="346"/>
      <c r="R60" s="346"/>
      <c r="S60" s="346"/>
      <c r="T60" s="346"/>
      <c r="U60" s="346"/>
      <c r="V60" s="347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8" t="s">
        <v>147</v>
      </c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378"/>
      <c r="Z61" s="378"/>
      <c r="AA61" s="65"/>
      <c r="AB61" s="65"/>
      <c r="AC61" s="82"/>
    </row>
    <row r="62" spans="1:68" ht="14.25" customHeight="1" x14ac:dyDescent="0.25">
      <c r="A62" s="365" t="s">
        <v>82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338">
        <v>4607111037411</v>
      </c>
      <c r="E63" s="338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126</v>
      </c>
      <c r="M63" s="38" t="s">
        <v>86</v>
      </c>
      <c r="N63" s="38"/>
      <c r="O63" s="37">
        <v>180</v>
      </c>
      <c r="P63" s="4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0"/>
      <c r="R63" s="340"/>
      <c r="S63" s="340"/>
      <c r="T63" s="34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127</v>
      </c>
      <c r="AK63" s="87">
        <v>234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338">
        <v>4607111036728</v>
      </c>
      <c r="E64" s="338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126</v>
      </c>
      <c r="M64" s="38" t="s">
        <v>86</v>
      </c>
      <c r="N64" s="38"/>
      <c r="O64" s="37">
        <v>180</v>
      </c>
      <c r="P64" s="4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0"/>
      <c r="R64" s="340"/>
      <c r="S64" s="340"/>
      <c r="T64" s="34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127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48"/>
      <c r="P65" s="345" t="s">
        <v>40</v>
      </c>
      <c r="Q65" s="346"/>
      <c r="R65" s="346"/>
      <c r="S65" s="346"/>
      <c r="T65" s="346"/>
      <c r="U65" s="346"/>
      <c r="V65" s="347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35"/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48"/>
      <c r="P66" s="345" t="s">
        <v>40</v>
      </c>
      <c r="Q66" s="346"/>
      <c r="R66" s="346"/>
      <c r="S66" s="346"/>
      <c r="T66" s="346"/>
      <c r="U66" s="346"/>
      <c r="V66" s="347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8" t="s">
        <v>154</v>
      </c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78"/>
      <c r="V67" s="378"/>
      <c r="W67" s="378"/>
      <c r="X67" s="378"/>
      <c r="Y67" s="378"/>
      <c r="Z67" s="378"/>
      <c r="AA67" s="65"/>
      <c r="AB67" s="65"/>
      <c r="AC67" s="82"/>
    </row>
    <row r="68" spans="1:68" ht="14.25" customHeight="1" x14ac:dyDescent="0.25">
      <c r="A68" s="365" t="s">
        <v>155</v>
      </c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338">
        <v>4607111033659</v>
      </c>
      <c r="E69" s="338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0"/>
      <c r="R69" s="340"/>
      <c r="S69" s="340"/>
      <c r="T69" s="34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48"/>
      <c r="P70" s="345" t="s">
        <v>40</v>
      </c>
      <c r="Q70" s="346"/>
      <c r="R70" s="346"/>
      <c r="S70" s="346"/>
      <c r="T70" s="346"/>
      <c r="U70" s="346"/>
      <c r="V70" s="347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35"/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48"/>
      <c r="P71" s="345" t="s">
        <v>40</v>
      </c>
      <c r="Q71" s="346"/>
      <c r="R71" s="346"/>
      <c r="S71" s="346"/>
      <c r="T71" s="346"/>
      <c r="U71" s="346"/>
      <c r="V71" s="347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8" t="s">
        <v>159</v>
      </c>
      <c r="B72" s="378"/>
      <c r="C72" s="378"/>
      <c r="D72" s="378"/>
      <c r="E72" s="378"/>
      <c r="F72" s="378"/>
      <c r="G72" s="378"/>
      <c r="H72" s="378"/>
      <c r="I72" s="378"/>
      <c r="J72" s="378"/>
      <c r="K72" s="378"/>
      <c r="L72" s="378"/>
      <c r="M72" s="378"/>
      <c r="N72" s="378"/>
      <c r="O72" s="378"/>
      <c r="P72" s="378"/>
      <c r="Q72" s="378"/>
      <c r="R72" s="378"/>
      <c r="S72" s="378"/>
      <c r="T72" s="378"/>
      <c r="U72" s="378"/>
      <c r="V72" s="378"/>
      <c r="W72" s="378"/>
      <c r="X72" s="378"/>
      <c r="Y72" s="378"/>
      <c r="Z72" s="378"/>
      <c r="AA72" s="65"/>
      <c r="AB72" s="65"/>
      <c r="AC72" s="82"/>
    </row>
    <row r="73" spans="1:68" ht="14.25" customHeight="1" x14ac:dyDescent="0.25">
      <c r="A73" s="365" t="s">
        <v>160</v>
      </c>
      <c r="B73" s="365"/>
      <c r="C73" s="365"/>
      <c r="D73" s="365"/>
      <c r="E73" s="365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  <c r="X73" s="365"/>
      <c r="Y73" s="365"/>
      <c r="Z73" s="365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338">
        <v>4607111034137</v>
      </c>
      <c r="E74" s="338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88</v>
      </c>
      <c r="M74" s="38" t="s">
        <v>86</v>
      </c>
      <c r="N74" s="38"/>
      <c r="O74" s="37">
        <v>180</v>
      </c>
      <c r="P74" s="44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0"/>
      <c r="R74" s="340"/>
      <c r="S74" s="340"/>
      <c r="T74" s="34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89</v>
      </c>
      <c r="AK74" s="87">
        <v>1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338">
        <v>4607111034120</v>
      </c>
      <c r="E75" s="338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88</v>
      </c>
      <c r="M75" s="38" t="s">
        <v>86</v>
      </c>
      <c r="N75" s="38"/>
      <c r="O75" s="37">
        <v>180</v>
      </c>
      <c r="P75" s="44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0"/>
      <c r="R75" s="340"/>
      <c r="S75" s="340"/>
      <c r="T75" s="341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89</v>
      </c>
      <c r="AK75" s="87">
        <v>1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48"/>
      <c r="P76" s="345" t="s">
        <v>40</v>
      </c>
      <c r="Q76" s="346"/>
      <c r="R76" s="346"/>
      <c r="S76" s="346"/>
      <c r="T76" s="346"/>
      <c r="U76" s="346"/>
      <c r="V76" s="347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48"/>
      <c r="P77" s="345" t="s">
        <v>40</v>
      </c>
      <c r="Q77" s="346"/>
      <c r="R77" s="346"/>
      <c r="S77" s="346"/>
      <c r="T77" s="346"/>
      <c r="U77" s="346"/>
      <c r="V77" s="347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8" t="s">
        <v>167</v>
      </c>
      <c r="B78" s="378"/>
      <c r="C78" s="378"/>
      <c r="D78" s="378"/>
      <c r="E78" s="378"/>
      <c r="F78" s="378"/>
      <c r="G78" s="378"/>
      <c r="H78" s="378"/>
      <c r="I78" s="378"/>
      <c r="J78" s="378"/>
      <c r="K78" s="378"/>
      <c r="L78" s="378"/>
      <c r="M78" s="378"/>
      <c r="N78" s="378"/>
      <c r="O78" s="378"/>
      <c r="P78" s="378"/>
      <c r="Q78" s="378"/>
      <c r="R78" s="378"/>
      <c r="S78" s="378"/>
      <c r="T78" s="378"/>
      <c r="U78" s="378"/>
      <c r="V78" s="378"/>
      <c r="W78" s="378"/>
      <c r="X78" s="378"/>
      <c r="Y78" s="378"/>
      <c r="Z78" s="378"/>
      <c r="AA78" s="65"/>
      <c r="AB78" s="65"/>
      <c r="AC78" s="82"/>
    </row>
    <row r="79" spans="1:68" ht="14.25" customHeight="1" x14ac:dyDescent="0.25">
      <c r="A79" s="365" t="s">
        <v>155</v>
      </c>
      <c r="B79" s="365"/>
      <c r="C79" s="365"/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  <c r="X79" s="365"/>
      <c r="Y79" s="365"/>
      <c r="Z79" s="365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4301135285</v>
      </c>
      <c r="D80" s="338">
        <v>4607111036407</v>
      </c>
      <c r="E80" s="338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40"/>
      <c r="R80" s="340"/>
      <c r="S80" s="340"/>
      <c r="T80" s="341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89</v>
      </c>
      <c r="AK80" s="87">
        <v>1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4301135286</v>
      </c>
      <c r="D81" s="338">
        <v>4607111033628</v>
      </c>
      <c r="E81" s="338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3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40"/>
      <c r="R81" s="340"/>
      <c r="S81" s="340"/>
      <c r="T81" s="341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89</v>
      </c>
      <c r="AK81" s="87">
        <v>1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4301135565</v>
      </c>
      <c r="D82" s="338">
        <v>4607111033451</v>
      </c>
      <c r="E82" s="338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40"/>
      <c r="R82" s="340"/>
      <c r="S82" s="340"/>
      <c r="T82" s="341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176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177</v>
      </c>
      <c r="B83" s="63" t="s">
        <v>178</v>
      </c>
      <c r="C83" s="36">
        <v>4301135295</v>
      </c>
      <c r="D83" s="338">
        <v>4607111035141</v>
      </c>
      <c r="E83" s="338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40"/>
      <c r="R83" s="340"/>
      <c r="S83" s="340"/>
      <c r="T83" s="341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179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4301135578</v>
      </c>
      <c r="D84" s="338">
        <v>4607111033444</v>
      </c>
      <c r="E84" s="33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40"/>
      <c r="R84" s="340"/>
      <c r="S84" s="340"/>
      <c r="T84" s="341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176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4301135290</v>
      </c>
      <c r="D85" s="338">
        <v>4607111035028</v>
      </c>
      <c r="E85" s="338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0"/>
      <c r="R85" s="340"/>
      <c r="S85" s="340"/>
      <c r="T85" s="341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179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48"/>
      <c r="P86" s="345" t="s">
        <v>40</v>
      </c>
      <c r="Q86" s="346"/>
      <c r="R86" s="346"/>
      <c r="S86" s="346"/>
      <c r="T86" s="346"/>
      <c r="U86" s="346"/>
      <c r="V86" s="347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35"/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48"/>
      <c r="P87" s="345" t="s">
        <v>40</v>
      </c>
      <c r="Q87" s="346"/>
      <c r="R87" s="346"/>
      <c r="S87" s="346"/>
      <c r="T87" s="346"/>
      <c r="U87" s="346"/>
      <c r="V87" s="347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8" t="s">
        <v>184</v>
      </c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  <c r="X88" s="378"/>
      <c r="Y88" s="378"/>
      <c r="Z88" s="378"/>
      <c r="AA88" s="65"/>
      <c r="AB88" s="65"/>
      <c r="AC88" s="82"/>
    </row>
    <row r="89" spans="1:68" ht="14.25" customHeight="1" x14ac:dyDescent="0.25">
      <c r="A89" s="365" t="s">
        <v>185</v>
      </c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  <c r="X89" s="365"/>
      <c r="Y89" s="365"/>
      <c r="Z89" s="365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4301136042</v>
      </c>
      <c r="D90" s="338">
        <v>4607025784012</v>
      </c>
      <c r="E90" s="338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3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40"/>
      <c r="R90" s="340"/>
      <c r="S90" s="340"/>
      <c r="T90" s="341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188</v>
      </c>
      <c r="AG90" s="81"/>
      <c r="AJ90" s="87" t="s">
        <v>89</v>
      </c>
      <c r="AK90" s="87">
        <v>1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4301136040</v>
      </c>
      <c r="D91" s="338">
        <v>4607025784319</v>
      </c>
      <c r="E91" s="338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3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40"/>
      <c r="R91" s="340"/>
      <c r="S91" s="340"/>
      <c r="T91" s="341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191</v>
      </c>
      <c r="B92" s="63" t="s">
        <v>192</v>
      </c>
      <c r="C92" s="36">
        <v>4301136039</v>
      </c>
      <c r="D92" s="338">
        <v>4607111035370</v>
      </c>
      <c r="E92" s="338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3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40"/>
      <c r="R92" s="340"/>
      <c r="S92" s="340"/>
      <c r="T92" s="341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193</v>
      </c>
      <c r="AG92" s="81"/>
      <c r="AJ92" s="87" t="s">
        <v>89</v>
      </c>
      <c r="AK92" s="87">
        <v>1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35"/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48"/>
      <c r="P93" s="345" t="s">
        <v>40</v>
      </c>
      <c r="Q93" s="346"/>
      <c r="R93" s="346"/>
      <c r="S93" s="346"/>
      <c r="T93" s="346"/>
      <c r="U93" s="346"/>
      <c r="V93" s="347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35"/>
      <c r="B94" s="335"/>
      <c r="C94" s="335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48"/>
      <c r="P94" s="345" t="s">
        <v>40</v>
      </c>
      <c r="Q94" s="346"/>
      <c r="R94" s="346"/>
      <c r="S94" s="346"/>
      <c r="T94" s="346"/>
      <c r="U94" s="346"/>
      <c r="V94" s="347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8" t="s">
        <v>194</v>
      </c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8"/>
      <c r="M95" s="378"/>
      <c r="N95" s="378"/>
      <c r="O95" s="378"/>
      <c r="P95" s="378"/>
      <c r="Q95" s="378"/>
      <c r="R95" s="378"/>
      <c r="S95" s="378"/>
      <c r="T95" s="378"/>
      <c r="U95" s="378"/>
      <c r="V95" s="378"/>
      <c r="W95" s="378"/>
      <c r="X95" s="378"/>
      <c r="Y95" s="378"/>
      <c r="Z95" s="378"/>
      <c r="AA95" s="65"/>
      <c r="AB95" s="65"/>
      <c r="AC95" s="82"/>
    </row>
    <row r="96" spans="1:68" ht="14.25" customHeight="1" x14ac:dyDescent="0.25">
      <c r="A96" s="365" t="s">
        <v>82</v>
      </c>
      <c r="B96" s="365"/>
      <c r="C96" s="365"/>
      <c r="D96" s="365"/>
      <c r="E96" s="365"/>
      <c r="F96" s="365"/>
      <c r="G96" s="365"/>
      <c r="H96" s="365"/>
      <c r="I96" s="365"/>
      <c r="J96" s="365"/>
      <c r="K96" s="365"/>
      <c r="L96" s="365"/>
      <c r="M96" s="365"/>
      <c r="N96" s="365"/>
      <c r="O96" s="365"/>
      <c r="P96" s="365"/>
      <c r="Q96" s="365"/>
      <c r="R96" s="365"/>
      <c r="S96" s="365"/>
      <c r="T96" s="365"/>
      <c r="U96" s="365"/>
      <c r="V96" s="365"/>
      <c r="W96" s="365"/>
      <c r="X96" s="365"/>
      <c r="Y96" s="365"/>
      <c r="Z96" s="365"/>
      <c r="AA96" s="66"/>
      <c r="AB96" s="66"/>
      <c r="AC96" s="83"/>
    </row>
    <row r="97" spans="1:68" ht="27" customHeight="1" x14ac:dyDescent="0.25">
      <c r="A97" s="63" t="s">
        <v>195</v>
      </c>
      <c r="B97" s="63" t="s">
        <v>196</v>
      </c>
      <c r="C97" s="36">
        <v>4301071051</v>
      </c>
      <c r="D97" s="338">
        <v>4607111039262</v>
      </c>
      <c r="E97" s="338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88</v>
      </c>
      <c r="M97" s="38" t="s">
        <v>86</v>
      </c>
      <c r="N97" s="38"/>
      <c r="O97" s="37">
        <v>180</v>
      </c>
      <c r="P97" s="4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40"/>
      <c r="R97" s="340"/>
      <c r="S97" s="340"/>
      <c r="T97" s="341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3" si="12">IFERROR(IF(X97="","",X97),"")</f>
        <v>0</v>
      </c>
      <c r="Z97" s="41">
        <f t="shared" ref="Z97:Z103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89</v>
      </c>
      <c r="AK97" s="87">
        <v>1</v>
      </c>
      <c r="BB97" s="158" t="s">
        <v>70</v>
      </c>
      <c r="BM97" s="81">
        <f t="shared" ref="BM97:BM103" si="14">IFERROR(X97*I97,"0")</f>
        <v>0</v>
      </c>
      <c r="BN97" s="81">
        <f t="shared" ref="BN97:BN103" si="15">IFERROR(Y97*I97,"0")</f>
        <v>0</v>
      </c>
      <c r="BO97" s="81">
        <f t="shared" ref="BO97:BO103" si="16">IFERROR(X97/J97,"0")</f>
        <v>0</v>
      </c>
      <c r="BP97" s="81">
        <f t="shared" ref="BP97:BP103" si="17">IFERROR(Y97/J97,"0")</f>
        <v>0</v>
      </c>
    </row>
    <row r="98" spans="1:68" ht="27" customHeight="1" x14ac:dyDescent="0.25">
      <c r="A98" s="63" t="s">
        <v>197</v>
      </c>
      <c r="B98" s="63" t="s">
        <v>198</v>
      </c>
      <c r="C98" s="36">
        <v>4301070976</v>
      </c>
      <c r="D98" s="338">
        <v>4607111034144</v>
      </c>
      <c r="E98" s="338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126</v>
      </c>
      <c r="M98" s="38" t="s">
        <v>86</v>
      </c>
      <c r="N98" s="38"/>
      <c r="O98" s="37">
        <v>180</v>
      </c>
      <c r="P98" s="4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40"/>
      <c r="R98" s="340"/>
      <c r="S98" s="340"/>
      <c r="T98" s="341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127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199</v>
      </c>
      <c r="B99" s="63" t="s">
        <v>200</v>
      </c>
      <c r="C99" s="36">
        <v>4301071038</v>
      </c>
      <c r="D99" s="338">
        <v>4607111039248</v>
      </c>
      <c r="E99" s="338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88</v>
      </c>
      <c r="M99" s="38" t="s">
        <v>86</v>
      </c>
      <c r="N99" s="38"/>
      <c r="O99" s="37">
        <v>180</v>
      </c>
      <c r="P99" s="4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40"/>
      <c r="R99" s="340"/>
      <c r="S99" s="340"/>
      <c r="T99" s="341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89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201</v>
      </c>
      <c r="B100" s="63" t="s">
        <v>202</v>
      </c>
      <c r="C100" s="36">
        <v>4301070973</v>
      </c>
      <c r="D100" s="338">
        <v>4607111033987</v>
      </c>
      <c r="E100" s="338"/>
      <c r="F100" s="62">
        <v>0.43</v>
      </c>
      <c r="G100" s="37">
        <v>16</v>
      </c>
      <c r="H100" s="62">
        <v>6.88</v>
      </c>
      <c r="I100" s="62">
        <v>7.1996000000000002</v>
      </c>
      <c r="J100" s="37">
        <v>84</v>
      </c>
      <c r="K100" s="37" t="s">
        <v>87</v>
      </c>
      <c r="L100" s="37" t="s">
        <v>110</v>
      </c>
      <c r="M100" s="38" t="s">
        <v>86</v>
      </c>
      <c r="N100" s="38"/>
      <c r="O100" s="37">
        <v>180</v>
      </c>
      <c r="P100" s="43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40"/>
      <c r="R100" s="340"/>
      <c r="S100" s="340"/>
      <c r="T100" s="341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203</v>
      </c>
      <c r="AG100" s="81"/>
      <c r="AJ100" s="87" t="s">
        <v>111</v>
      </c>
      <c r="AK100" s="87">
        <v>12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204</v>
      </c>
      <c r="B101" s="63" t="s">
        <v>205</v>
      </c>
      <c r="C101" s="36">
        <v>4301071049</v>
      </c>
      <c r="D101" s="338">
        <v>4607111039293</v>
      </c>
      <c r="E101" s="338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88</v>
      </c>
      <c r="M101" s="38" t="s">
        <v>86</v>
      </c>
      <c r="N101" s="38"/>
      <c r="O101" s="37">
        <v>180</v>
      </c>
      <c r="P101" s="43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40"/>
      <c r="R101" s="340"/>
      <c r="S101" s="340"/>
      <c r="T101" s="341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150</v>
      </c>
      <c r="AG101" s="81"/>
      <c r="AJ101" s="87" t="s">
        <v>89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4301071039</v>
      </c>
      <c r="D102" s="338">
        <v>4607111039279</v>
      </c>
      <c r="E102" s="338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40"/>
      <c r="R102" s="340"/>
      <c r="S102" s="340"/>
      <c r="T102" s="341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150</v>
      </c>
      <c r="AG102" s="81"/>
      <c r="AJ102" s="87" t="s">
        <v>89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4301070958</v>
      </c>
      <c r="D103" s="338">
        <v>4607111038098</v>
      </c>
      <c r="E103" s="338"/>
      <c r="F103" s="62">
        <v>0.8</v>
      </c>
      <c r="G103" s="37">
        <v>8</v>
      </c>
      <c r="H103" s="62">
        <v>6.4</v>
      </c>
      <c r="I103" s="62">
        <v>6.6859999999999999</v>
      </c>
      <c r="J103" s="37">
        <v>84</v>
      </c>
      <c r="K103" s="37" t="s">
        <v>87</v>
      </c>
      <c r="L103" s="37" t="s">
        <v>110</v>
      </c>
      <c r="M103" s="38" t="s">
        <v>86</v>
      </c>
      <c r="N103" s="38"/>
      <c r="O103" s="37">
        <v>180</v>
      </c>
      <c r="P103" s="42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40"/>
      <c r="R103" s="340"/>
      <c r="S103" s="340"/>
      <c r="T103" s="341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210</v>
      </c>
      <c r="AG103" s="81"/>
      <c r="AJ103" s="87" t="s">
        <v>111</v>
      </c>
      <c r="AK103" s="87">
        <v>12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x14ac:dyDescent="0.2">
      <c r="A104" s="335"/>
      <c r="B104" s="3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48"/>
      <c r="P104" s="345" t="s">
        <v>40</v>
      </c>
      <c r="Q104" s="346"/>
      <c r="R104" s="346"/>
      <c r="S104" s="346"/>
      <c r="T104" s="346"/>
      <c r="U104" s="346"/>
      <c r="V104" s="347"/>
      <c r="W104" s="42" t="s">
        <v>39</v>
      </c>
      <c r="X104" s="43">
        <f>IFERROR(SUM(X97:X103),"0")</f>
        <v>0</v>
      </c>
      <c r="Y104" s="43">
        <f>IFERROR(SUM(Y97:Y103),"0")</f>
        <v>0</v>
      </c>
      <c r="Z104" s="43">
        <f>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335"/>
      <c r="B105" s="3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48"/>
      <c r="P105" s="345" t="s">
        <v>40</v>
      </c>
      <c r="Q105" s="346"/>
      <c r="R105" s="346"/>
      <c r="S105" s="346"/>
      <c r="T105" s="346"/>
      <c r="U105" s="346"/>
      <c r="V105" s="347"/>
      <c r="W105" s="42" t="s">
        <v>0</v>
      </c>
      <c r="X105" s="43">
        <f>IFERROR(SUMPRODUCT(X97:X103*H97:H103),"0")</f>
        <v>0</v>
      </c>
      <c r="Y105" s="43">
        <f>IFERROR(SUMPRODUCT(Y97:Y103*H97:H103),"0")</f>
        <v>0</v>
      </c>
      <c r="Z105" s="42"/>
      <c r="AA105" s="67"/>
      <c r="AB105" s="67"/>
      <c r="AC105" s="67"/>
    </row>
    <row r="106" spans="1:68" ht="16.5" customHeight="1" x14ac:dyDescent="0.25">
      <c r="A106" s="378" t="s">
        <v>211</v>
      </c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8"/>
      <c r="M106" s="378"/>
      <c r="N106" s="378"/>
      <c r="O106" s="378"/>
      <c r="P106" s="378"/>
      <c r="Q106" s="378"/>
      <c r="R106" s="378"/>
      <c r="S106" s="378"/>
      <c r="T106" s="378"/>
      <c r="U106" s="378"/>
      <c r="V106" s="378"/>
      <c r="W106" s="378"/>
      <c r="X106" s="378"/>
      <c r="Y106" s="378"/>
      <c r="Z106" s="378"/>
      <c r="AA106" s="65"/>
      <c r="AB106" s="65"/>
      <c r="AC106" s="82"/>
    </row>
    <row r="107" spans="1:68" ht="14.25" customHeight="1" x14ac:dyDescent="0.25">
      <c r="A107" s="365" t="s">
        <v>155</v>
      </c>
      <c r="B107" s="365"/>
      <c r="C107" s="365"/>
      <c r="D107" s="365"/>
      <c r="E107" s="365"/>
      <c r="F107" s="365"/>
      <c r="G107" s="365"/>
      <c r="H107" s="365"/>
      <c r="I107" s="365"/>
      <c r="J107" s="365"/>
      <c r="K107" s="365"/>
      <c r="L107" s="365"/>
      <c r="M107" s="365"/>
      <c r="N107" s="365"/>
      <c r="O107" s="365"/>
      <c r="P107" s="365"/>
      <c r="Q107" s="365"/>
      <c r="R107" s="365"/>
      <c r="S107" s="365"/>
      <c r="T107" s="365"/>
      <c r="U107" s="365"/>
      <c r="V107" s="365"/>
      <c r="W107" s="365"/>
      <c r="X107" s="365"/>
      <c r="Y107" s="365"/>
      <c r="Z107" s="365"/>
      <c r="AA107" s="66"/>
      <c r="AB107" s="66"/>
      <c r="AC107" s="83"/>
    </row>
    <row r="108" spans="1:68" ht="27" customHeight="1" x14ac:dyDescent="0.25">
      <c r="A108" s="63" t="s">
        <v>212</v>
      </c>
      <c r="B108" s="63" t="s">
        <v>213</v>
      </c>
      <c r="C108" s="36">
        <v>4301135533</v>
      </c>
      <c r="D108" s="338">
        <v>4607111034014</v>
      </c>
      <c r="E108" s="338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40"/>
      <c r="R108" s="340"/>
      <c r="S108" s="340"/>
      <c r="T108" s="34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214</v>
      </c>
      <c r="AG108" s="81"/>
      <c r="AJ108" s="87" t="s">
        <v>89</v>
      </c>
      <c r="AK108" s="87">
        <v>1</v>
      </c>
      <c r="BB108" s="172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215</v>
      </c>
      <c r="B109" s="63" t="s">
        <v>216</v>
      </c>
      <c r="C109" s="36">
        <v>4301135532</v>
      </c>
      <c r="D109" s="338">
        <v>4607111033994</v>
      </c>
      <c r="E109" s="338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96</v>
      </c>
      <c r="L109" s="37" t="s">
        <v>88</v>
      </c>
      <c r="M109" s="38" t="s">
        <v>86</v>
      </c>
      <c r="N109" s="38"/>
      <c r="O109" s="37">
        <v>180</v>
      </c>
      <c r="P109" s="42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40"/>
      <c r="R109" s="340"/>
      <c r="S109" s="340"/>
      <c r="T109" s="34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176</v>
      </c>
      <c r="AG109" s="81"/>
      <c r="AJ109" s="87" t="s">
        <v>89</v>
      </c>
      <c r="AK109" s="87">
        <v>1</v>
      </c>
      <c r="BB109" s="174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335"/>
      <c r="B110" s="3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48"/>
      <c r="P110" s="345" t="s">
        <v>40</v>
      </c>
      <c r="Q110" s="346"/>
      <c r="R110" s="346"/>
      <c r="S110" s="346"/>
      <c r="T110" s="346"/>
      <c r="U110" s="346"/>
      <c r="V110" s="347"/>
      <c r="W110" s="42" t="s">
        <v>39</v>
      </c>
      <c r="X110" s="43">
        <f>IFERROR(SUM(X108:X109),"0")</f>
        <v>0</v>
      </c>
      <c r="Y110" s="43">
        <f>IFERROR(SUM(Y108:Y109),"0")</f>
        <v>0</v>
      </c>
      <c r="Z110" s="43">
        <f>IFERROR(IF(Z108="",0,Z108),"0")+IFERROR(IF(Z109="",0,Z109),"0")</f>
        <v>0</v>
      </c>
      <c r="AA110" s="67"/>
      <c r="AB110" s="67"/>
      <c r="AC110" s="67"/>
    </row>
    <row r="111" spans="1:68" x14ac:dyDescent="0.2">
      <c r="A111" s="335"/>
      <c r="B111" s="335"/>
      <c r="C111" s="335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48"/>
      <c r="P111" s="345" t="s">
        <v>40</v>
      </c>
      <c r="Q111" s="346"/>
      <c r="R111" s="346"/>
      <c r="S111" s="346"/>
      <c r="T111" s="346"/>
      <c r="U111" s="346"/>
      <c r="V111" s="347"/>
      <c r="W111" s="42" t="s">
        <v>0</v>
      </c>
      <c r="X111" s="43">
        <f>IFERROR(SUMPRODUCT(X108:X109*H108:H109),"0")</f>
        <v>0</v>
      </c>
      <c r="Y111" s="43">
        <f>IFERROR(SUMPRODUCT(Y108:Y109*H108:H109),"0")</f>
        <v>0</v>
      </c>
      <c r="Z111" s="42"/>
      <c r="AA111" s="67"/>
      <c r="AB111" s="67"/>
      <c r="AC111" s="67"/>
    </row>
    <row r="112" spans="1:68" ht="16.5" customHeight="1" x14ac:dyDescent="0.25">
      <c r="A112" s="378" t="s">
        <v>217</v>
      </c>
      <c r="B112" s="378"/>
      <c r="C112" s="378"/>
      <c r="D112" s="378"/>
      <c r="E112" s="378"/>
      <c r="F112" s="378"/>
      <c r="G112" s="378"/>
      <c r="H112" s="378"/>
      <c r="I112" s="378"/>
      <c r="J112" s="378"/>
      <c r="K112" s="378"/>
      <c r="L112" s="378"/>
      <c r="M112" s="378"/>
      <c r="N112" s="378"/>
      <c r="O112" s="378"/>
      <c r="P112" s="378"/>
      <c r="Q112" s="378"/>
      <c r="R112" s="378"/>
      <c r="S112" s="378"/>
      <c r="T112" s="378"/>
      <c r="U112" s="378"/>
      <c r="V112" s="378"/>
      <c r="W112" s="378"/>
      <c r="X112" s="378"/>
      <c r="Y112" s="378"/>
      <c r="Z112" s="378"/>
      <c r="AA112" s="65"/>
      <c r="AB112" s="65"/>
      <c r="AC112" s="82"/>
    </row>
    <row r="113" spans="1:68" ht="14.25" customHeight="1" x14ac:dyDescent="0.25">
      <c r="A113" s="365" t="s">
        <v>155</v>
      </c>
      <c r="B113" s="365"/>
      <c r="C113" s="365"/>
      <c r="D113" s="365"/>
      <c r="E113" s="365"/>
      <c r="F113" s="365"/>
      <c r="G113" s="365"/>
      <c r="H113" s="365"/>
      <c r="I113" s="365"/>
      <c r="J113" s="365"/>
      <c r="K113" s="365"/>
      <c r="L113" s="365"/>
      <c r="M113" s="365"/>
      <c r="N113" s="365"/>
      <c r="O113" s="365"/>
      <c r="P113" s="365"/>
      <c r="Q113" s="365"/>
      <c r="R113" s="365"/>
      <c r="S113" s="365"/>
      <c r="T113" s="365"/>
      <c r="U113" s="365"/>
      <c r="V113" s="365"/>
      <c r="W113" s="365"/>
      <c r="X113" s="365"/>
      <c r="Y113" s="365"/>
      <c r="Z113" s="365"/>
      <c r="AA113" s="66"/>
      <c r="AB113" s="66"/>
      <c r="AC113" s="83"/>
    </row>
    <row r="114" spans="1:68" ht="27" customHeight="1" x14ac:dyDescent="0.25">
      <c r="A114" s="63" t="s">
        <v>218</v>
      </c>
      <c r="B114" s="63" t="s">
        <v>219</v>
      </c>
      <c r="C114" s="36">
        <v>4301135311</v>
      </c>
      <c r="D114" s="338">
        <v>4607111039095</v>
      </c>
      <c r="E114" s="338"/>
      <c r="F114" s="62">
        <v>0.25</v>
      </c>
      <c r="G114" s="37">
        <v>12</v>
      </c>
      <c r="H114" s="62">
        <v>3</v>
      </c>
      <c r="I114" s="62">
        <v>3.7480000000000002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40"/>
      <c r="R114" s="340"/>
      <c r="S114" s="340"/>
      <c r="T114" s="34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220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4301135300</v>
      </c>
      <c r="D115" s="338">
        <v>4607111039101</v>
      </c>
      <c r="E115" s="338"/>
      <c r="F115" s="62">
        <v>0.45</v>
      </c>
      <c r="G115" s="37">
        <v>8</v>
      </c>
      <c r="H115" s="62">
        <v>3.6</v>
      </c>
      <c r="I115" s="62">
        <v>4.26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23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40"/>
      <c r="R115" s="340"/>
      <c r="S115" s="340"/>
      <c r="T115" s="34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220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223</v>
      </c>
      <c r="B116" s="63" t="s">
        <v>224</v>
      </c>
      <c r="C116" s="36">
        <v>4301135282</v>
      </c>
      <c r="D116" s="338">
        <v>4607111034199</v>
      </c>
      <c r="E116" s="338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96</v>
      </c>
      <c r="L116" s="37" t="s">
        <v>88</v>
      </c>
      <c r="M116" s="38" t="s">
        <v>86</v>
      </c>
      <c r="N116" s="38"/>
      <c r="O116" s="37">
        <v>180</v>
      </c>
      <c r="P116" s="42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40"/>
      <c r="R116" s="340"/>
      <c r="S116" s="340"/>
      <c r="T116" s="341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225</v>
      </c>
      <c r="AG116" s="81"/>
      <c r="AJ116" s="87" t="s">
        <v>89</v>
      </c>
      <c r="AK116" s="87">
        <v>1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35"/>
      <c r="B117" s="335"/>
      <c r="C117" s="335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48"/>
      <c r="P117" s="345" t="s">
        <v>40</v>
      </c>
      <c r="Q117" s="346"/>
      <c r="R117" s="346"/>
      <c r="S117" s="346"/>
      <c r="T117" s="346"/>
      <c r="U117" s="346"/>
      <c r="V117" s="347"/>
      <c r="W117" s="42" t="s">
        <v>39</v>
      </c>
      <c r="X117" s="43">
        <f>IFERROR(SUM(X114:X116),"0")</f>
        <v>0</v>
      </c>
      <c r="Y117" s="43">
        <f>IFERROR(SUM(Y114:Y116),"0")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335"/>
      <c r="B118" s="335"/>
      <c r="C118" s="335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48"/>
      <c r="P118" s="345" t="s">
        <v>40</v>
      </c>
      <c r="Q118" s="346"/>
      <c r="R118" s="346"/>
      <c r="S118" s="346"/>
      <c r="T118" s="346"/>
      <c r="U118" s="346"/>
      <c r="V118" s="347"/>
      <c r="W118" s="42" t="s">
        <v>0</v>
      </c>
      <c r="X118" s="43">
        <f>IFERROR(SUMPRODUCT(X114:X116*H114:H116),"0")</f>
        <v>0</v>
      </c>
      <c r="Y118" s="43">
        <f>IFERROR(SUMPRODUCT(Y114:Y116*H114:H116),"0")</f>
        <v>0</v>
      </c>
      <c r="Z118" s="42"/>
      <c r="AA118" s="67"/>
      <c r="AB118" s="67"/>
      <c r="AC118" s="67"/>
    </row>
    <row r="119" spans="1:68" ht="16.5" customHeight="1" x14ac:dyDescent="0.25">
      <c r="A119" s="378" t="s">
        <v>226</v>
      </c>
      <c r="B119" s="378"/>
      <c r="C119" s="378"/>
      <c r="D119" s="378"/>
      <c r="E119" s="378"/>
      <c r="F119" s="378"/>
      <c r="G119" s="378"/>
      <c r="H119" s="378"/>
      <c r="I119" s="378"/>
      <c r="J119" s="378"/>
      <c r="K119" s="378"/>
      <c r="L119" s="378"/>
      <c r="M119" s="378"/>
      <c r="N119" s="378"/>
      <c r="O119" s="378"/>
      <c r="P119" s="378"/>
      <c r="Q119" s="378"/>
      <c r="R119" s="378"/>
      <c r="S119" s="378"/>
      <c r="T119" s="378"/>
      <c r="U119" s="378"/>
      <c r="V119" s="378"/>
      <c r="W119" s="378"/>
      <c r="X119" s="378"/>
      <c r="Y119" s="378"/>
      <c r="Z119" s="378"/>
      <c r="AA119" s="65"/>
      <c r="AB119" s="65"/>
      <c r="AC119" s="82"/>
    </row>
    <row r="120" spans="1:68" ht="14.25" customHeight="1" x14ac:dyDescent="0.25">
      <c r="A120" s="365" t="s">
        <v>155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65"/>
      <c r="Z120" s="365"/>
      <c r="AA120" s="66"/>
      <c r="AB120" s="66"/>
      <c r="AC120" s="83"/>
    </row>
    <row r="121" spans="1:68" ht="27" customHeight="1" x14ac:dyDescent="0.25">
      <c r="A121" s="63" t="s">
        <v>227</v>
      </c>
      <c r="B121" s="63" t="s">
        <v>228</v>
      </c>
      <c r="C121" s="36">
        <v>4301135275</v>
      </c>
      <c r="D121" s="338">
        <v>4607111034380</v>
      </c>
      <c r="E121" s="338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96</v>
      </c>
      <c r="L121" s="37" t="s">
        <v>88</v>
      </c>
      <c r="M121" s="38" t="s">
        <v>86</v>
      </c>
      <c r="N121" s="38"/>
      <c r="O121" s="37">
        <v>180</v>
      </c>
      <c r="P121" s="42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40"/>
      <c r="R121" s="340"/>
      <c r="S121" s="340"/>
      <c r="T121" s="341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229</v>
      </c>
      <c r="AG121" s="81"/>
      <c r="AJ121" s="87" t="s">
        <v>89</v>
      </c>
      <c r="AK121" s="87">
        <v>1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230</v>
      </c>
      <c r="B122" s="63" t="s">
        <v>231</v>
      </c>
      <c r="C122" s="36">
        <v>4301135277</v>
      </c>
      <c r="D122" s="338">
        <v>4607111034397</v>
      </c>
      <c r="E122" s="338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2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40"/>
      <c r="R122" s="340"/>
      <c r="S122" s="340"/>
      <c r="T122" s="341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214</v>
      </c>
      <c r="AG122" s="81"/>
      <c r="AJ122" s="87" t="s">
        <v>89</v>
      </c>
      <c r="AK122" s="87">
        <v>1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35"/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48"/>
      <c r="P123" s="345" t="s">
        <v>40</v>
      </c>
      <c r="Q123" s="346"/>
      <c r="R123" s="346"/>
      <c r="S123" s="346"/>
      <c r="T123" s="346"/>
      <c r="U123" s="346"/>
      <c r="V123" s="347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335"/>
      <c r="B124" s="335"/>
      <c r="C124" s="335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48"/>
      <c r="P124" s="345" t="s">
        <v>40</v>
      </c>
      <c r="Q124" s="346"/>
      <c r="R124" s="346"/>
      <c r="S124" s="346"/>
      <c r="T124" s="346"/>
      <c r="U124" s="346"/>
      <c r="V124" s="347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378" t="s">
        <v>232</v>
      </c>
      <c r="B125" s="378"/>
      <c r="C125" s="378"/>
      <c r="D125" s="378"/>
      <c r="E125" s="378"/>
      <c r="F125" s="378"/>
      <c r="G125" s="378"/>
      <c r="H125" s="378"/>
      <c r="I125" s="378"/>
      <c r="J125" s="378"/>
      <c r="K125" s="378"/>
      <c r="L125" s="378"/>
      <c r="M125" s="378"/>
      <c r="N125" s="378"/>
      <c r="O125" s="378"/>
      <c r="P125" s="378"/>
      <c r="Q125" s="378"/>
      <c r="R125" s="378"/>
      <c r="S125" s="378"/>
      <c r="T125" s="378"/>
      <c r="U125" s="378"/>
      <c r="V125" s="378"/>
      <c r="W125" s="378"/>
      <c r="X125" s="378"/>
      <c r="Y125" s="378"/>
      <c r="Z125" s="378"/>
      <c r="AA125" s="65"/>
      <c r="AB125" s="65"/>
      <c r="AC125" s="82"/>
    </row>
    <row r="126" spans="1:68" ht="14.25" customHeight="1" x14ac:dyDescent="0.25">
      <c r="A126" s="365" t="s">
        <v>155</v>
      </c>
      <c r="B126" s="365"/>
      <c r="C126" s="365"/>
      <c r="D126" s="365"/>
      <c r="E126" s="365"/>
      <c r="F126" s="365"/>
      <c r="G126" s="365"/>
      <c r="H126" s="365"/>
      <c r="I126" s="365"/>
      <c r="J126" s="365"/>
      <c r="K126" s="365"/>
      <c r="L126" s="365"/>
      <c r="M126" s="365"/>
      <c r="N126" s="365"/>
      <c r="O126" s="365"/>
      <c r="P126" s="365"/>
      <c r="Q126" s="365"/>
      <c r="R126" s="365"/>
      <c r="S126" s="365"/>
      <c r="T126" s="365"/>
      <c r="U126" s="365"/>
      <c r="V126" s="365"/>
      <c r="W126" s="365"/>
      <c r="X126" s="365"/>
      <c r="Y126" s="365"/>
      <c r="Z126" s="365"/>
      <c r="AA126" s="66"/>
      <c r="AB126" s="66"/>
      <c r="AC126" s="83"/>
    </row>
    <row r="127" spans="1:68" ht="27" customHeight="1" x14ac:dyDescent="0.25">
      <c r="A127" s="63" t="s">
        <v>233</v>
      </c>
      <c r="B127" s="63" t="s">
        <v>234</v>
      </c>
      <c r="C127" s="36">
        <v>4301135279</v>
      </c>
      <c r="D127" s="338">
        <v>4607111035806</v>
      </c>
      <c r="E127" s="338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41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7" s="340"/>
      <c r="R127" s="340"/>
      <c r="S127" s="340"/>
      <c r="T127" s="341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235</v>
      </c>
      <c r="AG127" s="81"/>
      <c r="AJ127" s="87" t="s">
        <v>89</v>
      </c>
      <c r="AK127" s="87">
        <v>1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335"/>
      <c r="B128" s="335"/>
      <c r="C128" s="335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48"/>
      <c r="P128" s="345" t="s">
        <v>40</v>
      </c>
      <c r="Q128" s="346"/>
      <c r="R128" s="346"/>
      <c r="S128" s="346"/>
      <c r="T128" s="346"/>
      <c r="U128" s="346"/>
      <c r="V128" s="347"/>
      <c r="W128" s="42" t="s">
        <v>39</v>
      </c>
      <c r="X128" s="43">
        <f>IFERROR(SUM(X127:X127),"0")</f>
        <v>0</v>
      </c>
      <c r="Y128" s="43">
        <f>IFERROR(SUM(Y127:Y127),"0")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335"/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48"/>
      <c r="P129" s="345" t="s">
        <v>40</v>
      </c>
      <c r="Q129" s="346"/>
      <c r="R129" s="346"/>
      <c r="S129" s="346"/>
      <c r="T129" s="346"/>
      <c r="U129" s="346"/>
      <c r="V129" s="347"/>
      <c r="W129" s="42" t="s">
        <v>0</v>
      </c>
      <c r="X129" s="43">
        <f>IFERROR(SUMPRODUCT(X127:X127*H127:H127),"0")</f>
        <v>0</v>
      </c>
      <c r="Y129" s="43">
        <f>IFERROR(SUMPRODUCT(Y127:Y127*H127:H127),"0")</f>
        <v>0</v>
      </c>
      <c r="Z129" s="42"/>
      <c r="AA129" s="67"/>
      <c r="AB129" s="67"/>
      <c r="AC129" s="67"/>
    </row>
    <row r="130" spans="1:68" ht="16.5" customHeight="1" x14ac:dyDescent="0.25">
      <c r="A130" s="378" t="s">
        <v>236</v>
      </c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8"/>
      <c r="N130" s="378"/>
      <c r="O130" s="378"/>
      <c r="P130" s="378"/>
      <c r="Q130" s="378"/>
      <c r="R130" s="378"/>
      <c r="S130" s="378"/>
      <c r="T130" s="378"/>
      <c r="U130" s="378"/>
      <c r="V130" s="378"/>
      <c r="W130" s="378"/>
      <c r="X130" s="378"/>
      <c r="Y130" s="378"/>
      <c r="Z130" s="378"/>
      <c r="AA130" s="65"/>
      <c r="AB130" s="65"/>
      <c r="AC130" s="82"/>
    </row>
    <row r="131" spans="1:68" ht="14.25" customHeight="1" x14ac:dyDescent="0.25">
      <c r="A131" s="365" t="s">
        <v>155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65"/>
      <c r="Z131" s="365"/>
      <c r="AA131" s="66"/>
      <c r="AB131" s="66"/>
      <c r="AC131" s="83"/>
    </row>
    <row r="132" spans="1:68" ht="16.5" customHeight="1" x14ac:dyDescent="0.25">
      <c r="A132" s="63" t="s">
        <v>237</v>
      </c>
      <c r="B132" s="63" t="s">
        <v>238</v>
      </c>
      <c r="C132" s="36">
        <v>4301135596</v>
      </c>
      <c r="D132" s="338">
        <v>4607111039613</v>
      </c>
      <c r="E132" s="338"/>
      <c r="F132" s="62">
        <v>0.09</v>
      </c>
      <c r="G132" s="37">
        <v>30</v>
      </c>
      <c r="H132" s="62">
        <v>2.7</v>
      </c>
      <c r="I132" s="62">
        <v>3.09</v>
      </c>
      <c r="J132" s="37">
        <v>126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17" t="s">
        <v>239</v>
      </c>
      <c r="Q132" s="340"/>
      <c r="R132" s="340"/>
      <c r="S132" s="340"/>
      <c r="T132" s="341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IFERROR(IF(X132="","",X132*0.00936),"")</f>
        <v>0</v>
      </c>
      <c r="AA132" s="68" t="s">
        <v>46</v>
      </c>
      <c r="AB132" s="69" t="s">
        <v>240</v>
      </c>
      <c r="AC132" s="187" t="s">
        <v>220</v>
      </c>
      <c r="AG132" s="81"/>
      <c r="AJ132" s="87" t="s">
        <v>89</v>
      </c>
      <c r="AK132" s="87">
        <v>1</v>
      </c>
      <c r="BB132" s="188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35"/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48"/>
      <c r="P133" s="345" t="s">
        <v>40</v>
      </c>
      <c r="Q133" s="346"/>
      <c r="R133" s="346"/>
      <c r="S133" s="346"/>
      <c r="T133" s="346"/>
      <c r="U133" s="346"/>
      <c r="V133" s="347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335"/>
      <c r="B134" s="335"/>
      <c r="C134" s="335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48"/>
      <c r="P134" s="345" t="s">
        <v>40</v>
      </c>
      <c r="Q134" s="346"/>
      <c r="R134" s="346"/>
      <c r="S134" s="346"/>
      <c r="T134" s="346"/>
      <c r="U134" s="346"/>
      <c r="V134" s="347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378" t="s">
        <v>241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378"/>
      <c r="Y135" s="378"/>
      <c r="Z135" s="378"/>
      <c r="AA135" s="65"/>
      <c r="AB135" s="65"/>
      <c r="AC135" s="82"/>
    </row>
    <row r="136" spans="1:68" ht="14.25" customHeight="1" x14ac:dyDescent="0.25">
      <c r="A136" s="365" t="s">
        <v>242</v>
      </c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5"/>
      <c r="N136" s="365"/>
      <c r="O136" s="365"/>
      <c r="P136" s="365"/>
      <c r="Q136" s="365"/>
      <c r="R136" s="365"/>
      <c r="S136" s="365"/>
      <c r="T136" s="365"/>
      <c r="U136" s="365"/>
      <c r="V136" s="365"/>
      <c r="W136" s="365"/>
      <c r="X136" s="365"/>
      <c r="Y136" s="365"/>
      <c r="Z136" s="365"/>
      <c r="AA136" s="66"/>
      <c r="AB136" s="66"/>
      <c r="AC136" s="83"/>
    </row>
    <row r="137" spans="1:68" ht="27" customHeight="1" x14ac:dyDescent="0.25">
      <c r="A137" s="63" t="s">
        <v>243</v>
      </c>
      <c r="B137" s="63" t="s">
        <v>244</v>
      </c>
      <c r="C137" s="36">
        <v>4301071054</v>
      </c>
      <c r="D137" s="338">
        <v>4607111035639</v>
      </c>
      <c r="E137" s="338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246</v>
      </c>
      <c r="L137" s="37" t="s">
        <v>88</v>
      </c>
      <c r="M137" s="38" t="s">
        <v>86</v>
      </c>
      <c r="N137" s="38"/>
      <c r="O137" s="37">
        <v>180</v>
      </c>
      <c r="P137" s="41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40"/>
      <c r="R137" s="340"/>
      <c r="S137" s="340"/>
      <c r="T137" s="341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245</v>
      </c>
      <c r="AG137" s="81"/>
      <c r="AJ137" s="87" t="s">
        <v>89</v>
      </c>
      <c r="AK137" s="87">
        <v>1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247</v>
      </c>
      <c r="B138" s="63" t="s">
        <v>248</v>
      </c>
      <c r="C138" s="36">
        <v>4301135540</v>
      </c>
      <c r="D138" s="338">
        <v>4607111035646</v>
      </c>
      <c r="E138" s="338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246</v>
      </c>
      <c r="L138" s="37" t="s">
        <v>88</v>
      </c>
      <c r="M138" s="38" t="s">
        <v>86</v>
      </c>
      <c r="N138" s="38"/>
      <c r="O138" s="37">
        <v>180</v>
      </c>
      <c r="P138" s="4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40"/>
      <c r="R138" s="340"/>
      <c r="S138" s="340"/>
      <c r="T138" s="34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1" t="s">
        <v>245</v>
      </c>
      <c r="AG138" s="81"/>
      <c r="AJ138" s="87" t="s">
        <v>89</v>
      </c>
      <c r="AK138" s="87">
        <v>1</v>
      </c>
      <c r="BB138" s="192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35"/>
      <c r="B139" s="335"/>
      <c r="C139" s="335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48"/>
      <c r="P139" s="345" t="s">
        <v>40</v>
      </c>
      <c r="Q139" s="346"/>
      <c r="R139" s="346"/>
      <c r="S139" s="346"/>
      <c r="T139" s="346"/>
      <c r="U139" s="346"/>
      <c r="V139" s="347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335"/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48"/>
      <c r="P140" s="345" t="s">
        <v>40</v>
      </c>
      <c r="Q140" s="346"/>
      <c r="R140" s="346"/>
      <c r="S140" s="346"/>
      <c r="T140" s="346"/>
      <c r="U140" s="346"/>
      <c r="V140" s="347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78" t="s">
        <v>249</v>
      </c>
      <c r="B141" s="378"/>
      <c r="C141" s="378"/>
      <c r="D141" s="378"/>
      <c r="E141" s="378"/>
      <c r="F141" s="378"/>
      <c r="G141" s="378"/>
      <c r="H141" s="378"/>
      <c r="I141" s="378"/>
      <c r="J141" s="378"/>
      <c r="K141" s="378"/>
      <c r="L141" s="378"/>
      <c r="M141" s="378"/>
      <c r="N141" s="378"/>
      <c r="O141" s="378"/>
      <c r="P141" s="378"/>
      <c r="Q141" s="378"/>
      <c r="R141" s="378"/>
      <c r="S141" s="378"/>
      <c r="T141" s="378"/>
      <c r="U141" s="378"/>
      <c r="V141" s="378"/>
      <c r="W141" s="378"/>
      <c r="X141" s="378"/>
      <c r="Y141" s="378"/>
      <c r="Z141" s="378"/>
      <c r="AA141" s="65"/>
      <c r="AB141" s="65"/>
      <c r="AC141" s="82"/>
    </row>
    <row r="142" spans="1:68" ht="14.25" customHeight="1" x14ac:dyDescent="0.25">
      <c r="A142" s="365" t="s">
        <v>155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65"/>
      <c r="Z142" s="365"/>
      <c r="AA142" s="66"/>
      <c r="AB142" s="66"/>
      <c r="AC142" s="83"/>
    </row>
    <row r="143" spans="1:68" ht="27" customHeight="1" x14ac:dyDescent="0.25">
      <c r="A143" s="63" t="s">
        <v>250</v>
      </c>
      <c r="B143" s="63" t="s">
        <v>251</v>
      </c>
      <c r="C143" s="36">
        <v>4301135281</v>
      </c>
      <c r="D143" s="338">
        <v>4607111036568</v>
      </c>
      <c r="E143" s="338"/>
      <c r="F143" s="62">
        <v>0.28000000000000003</v>
      </c>
      <c r="G143" s="37">
        <v>6</v>
      </c>
      <c r="H143" s="62">
        <v>1.68</v>
      </c>
      <c r="I143" s="62">
        <v>2.1017999999999999</v>
      </c>
      <c r="J143" s="37">
        <v>140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40"/>
      <c r="R143" s="340"/>
      <c r="S143" s="340"/>
      <c r="T143" s="341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IFERROR(IF(X143="","",X143*0.00941),"")</f>
        <v>0</v>
      </c>
      <c r="AA143" s="68" t="s">
        <v>46</v>
      </c>
      <c r="AB143" s="69" t="s">
        <v>46</v>
      </c>
      <c r="AC143" s="193" t="s">
        <v>252</v>
      </c>
      <c r="AG143" s="81"/>
      <c r="AJ143" s="87" t="s">
        <v>89</v>
      </c>
      <c r="AK143" s="87">
        <v>1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35"/>
      <c r="B144" s="335"/>
      <c r="C144" s="335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48"/>
      <c r="P144" s="345" t="s">
        <v>40</v>
      </c>
      <c r="Q144" s="346"/>
      <c r="R144" s="346"/>
      <c r="S144" s="346"/>
      <c r="T144" s="346"/>
      <c r="U144" s="346"/>
      <c r="V144" s="347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35"/>
      <c r="B145" s="3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48"/>
      <c r="P145" s="345" t="s">
        <v>40</v>
      </c>
      <c r="Q145" s="346"/>
      <c r="R145" s="346"/>
      <c r="S145" s="346"/>
      <c r="T145" s="346"/>
      <c r="U145" s="346"/>
      <c r="V145" s="347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27.75" customHeight="1" x14ac:dyDescent="0.2">
      <c r="A146" s="377" t="s">
        <v>253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77"/>
      <c r="AA146" s="54"/>
      <c r="AB146" s="54"/>
      <c r="AC146" s="54"/>
    </row>
    <row r="147" spans="1:68" ht="16.5" customHeight="1" x14ac:dyDescent="0.25">
      <c r="A147" s="378" t="s">
        <v>254</v>
      </c>
      <c r="B147" s="378"/>
      <c r="C147" s="378"/>
      <c r="D147" s="378"/>
      <c r="E147" s="378"/>
      <c r="F147" s="378"/>
      <c r="G147" s="378"/>
      <c r="H147" s="378"/>
      <c r="I147" s="378"/>
      <c r="J147" s="378"/>
      <c r="K147" s="378"/>
      <c r="L147" s="378"/>
      <c r="M147" s="378"/>
      <c r="N147" s="378"/>
      <c r="O147" s="378"/>
      <c r="P147" s="378"/>
      <c r="Q147" s="378"/>
      <c r="R147" s="378"/>
      <c r="S147" s="378"/>
      <c r="T147" s="378"/>
      <c r="U147" s="378"/>
      <c r="V147" s="378"/>
      <c r="W147" s="378"/>
      <c r="X147" s="378"/>
      <c r="Y147" s="378"/>
      <c r="Z147" s="378"/>
      <c r="AA147" s="65"/>
      <c r="AB147" s="65"/>
      <c r="AC147" s="82"/>
    </row>
    <row r="148" spans="1:68" ht="14.25" customHeight="1" x14ac:dyDescent="0.25">
      <c r="A148" s="365" t="s">
        <v>155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65"/>
      <c r="Z148" s="365"/>
      <c r="AA148" s="66"/>
      <c r="AB148" s="66"/>
      <c r="AC148" s="83"/>
    </row>
    <row r="149" spans="1:68" ht="27" customHeight="1" x14ac:dyDescent="0.25">
      <c r="A149" s="63" t="s">
        <v>255</v>
      </c>
      <c r="B149" s="63" t="s">
        <v>256</v>
      </c>
      <c r="C149" s="36">
        <v>4301135317</v>
      </c>
      <c r="D149" s="338">
        <v>4607111039057</v>
      </c>
      <c r="E149" s="338"/>
      <c r="F149" s="62">
        <v>1.8</v>
      </c>
      <c r="G149" s="37">
        <v>1</v>
      </c>
      <c r="H149" s="62">
        <v>1.8</v>
      </c>
      <c r="I149" s="62">
        <v>1.9</v>
      </c>
      <c r="J149" s="37">
        <v>234</v>
      </c>
      <c r="K149" s="37" t="s">
        <v>151</v>
      </c>
      <c r="L149" s="37" t="s">
        <v>110</v>
      </c>
      <c r="M149" s="38" t="s">
        <v>86</v>
      </c>
      <c r="N149" s="38"/>
      <c r="O149" s="37">
        <v>180</v>
      </c>
      <c r="P149" s="414" t="s">
        <v>257</v>
      </c>
      <c r="Q149" s="340"/>
      <c r="R149" s="340"/>
      <c r="S149" s="340"/>
      <c r="T149" s="341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IFERROR(IF(X149="","",X149*0.00502),"")</f>
        <v>0</v>
      </c>
      <c r="AA149" s="68" t="s">
        <v>46</v>
      </c>
      <c r="AB149" s="69" t="s">
        <v>46</v>
      </c>
      <c r="AC149" s="195" t="s">
        <v>220</v>
      </c>
      <c r="AG149" s="81"/>
      <c r="AJ149" s="87" t="s">
        <v>111</v>
      </c>
      <c r="AK149" s="87">
        <v>18</v>
      </c>
      <c r="BB149" s="196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35"/>
      <c r="B150" s="3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48"/>
      <c r="P150" s="345" t="s">
        <v>40</v>
      </c>
      <c r="Q150" s="346"/>
      <c r="R150" s="346"/>
      <c r="S150" s="346"/>
      <c r="T150" s="346"/>
      <c r="U150" s="346"/>
      <c r="V150" s="347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35"/>
      <c r="B151" s="3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48"/>
      <c r="P151" s="345" t="s">
        <v>40</v>
      </c>
      <c r="Q151" s="346"/>
      <c r="R151" s="346"/>
      <c r="S151" s="346"/>
      <c r="T151" s="346"/>
      <c r="U151" s="346"/>
      <c r="V151" s="347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78" t="s">
        <v>258</v>
      </c>
      <c r="B152" s="378"/>
      <c r="C152" s="378"/>
      <c r="D152" s="378"/>
      <c r="E152" s="378"/>
      <c r="F152" s="378"/>
      <c r="G152" s="378"/>
      <c r="H152" s="378"/>
      <c r="I152" s="378"/>
      <c r="J152" s="378"/>
      <c r="K152" s="378"/>
      <c r="L152" s="378"/>
      <c r="M152" s="378"/>
      <c r="N152" s="378"/>
      <c r="O152" s="378"/>
      <c r="P152" s="378"/>
      <c r="Q152" s="378"/>
      <c r="R152" s="378"/>
      <c r="S152" s="378"/>
      <c r="T152" s="378"/>
      <c r="U152" s="378"/>
      <c r="V152" s="378"/>
      <c r="W152" s="378"/>
      <c r="X152" s="378"/>
      <c r="Y152" s="378"/>
      <c r="Z152" s="378"/>
      <c r="AA152" s="65"/>
      <c r="AB152" s="65"/>
      <c r="AC152" s="82"/>
    </row>
    <row r="153" spans="1:68" ht="14.25" customHeight="1" x14ac:dyDescent="0.25">
      <c r="A153" s="365" t="s">
        <v>82</v>
      </c>
      <c r="B153" s="36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  <c r="AA153" s="66"/>
      <c r="AB153" s="66"/>
      <c r="AC153" s="83"/>
    </row>
    <row r="154" spans="1:68" ht="16.5" customHeight="1" x14ac:dyDescent="0.25">
      <c r="A154" s="63" t="s">
        <v>259</v>
      </c>
      <c r="B154" s="63" t="s">
        <v>260</v>
      </c>
      <c r="C154" s="36">
        <v>4301071062</v>
      </c>
      <c r="D154" s="338">
        <v>4607111036384</v>
      </c>
      <c r="E154" s="338"/>
      <c r="F154" s="62">
        <v>5</v>
      </c>
      <c r="G154" s="37">
        <v>1</v>
      </c>
      <c r="H154" s="62">
        <v>5</v>
      </c>
      <c r="I154" s="62">
        <v>5.2106000000000003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10" t="s">
        <v>261</v>
      </c>
      <c r="Q154" s="340"/>
      <c r="R154" s="340"/>
      <c r="S154" s="340"/>
      <c r="T154" s="34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262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16.5" customHeight="1" x14ac:dyDescent="0.25">
      <c r="A155" s="63" t="s">
        <v>263</v>
      </c>
      <c r="B155" s="63" t="s">
        <v>264</v>
      </c>
      <c r="C155" s="36">
        <v>4301071056</v>
      </c>
      <c r="D155" s="338">
        <v>4640242180250</v>
      </c>
      <c r="E155" s="338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11" t="s">
        <v>265</v>
      </c>
      <c r="Q155" s="340"/>
      <c r="R155" s="340"/>
      <c r="S155" s="340"/>
      <c r="T155" s="341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266</v>
      </c>
      <c r="AG155" s="81"/>
      <c r="AJ155" s="87" t="s">
        <v>89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267</v>
      </c>
      <c r="B156" s="63" t="s">
        <v>268</v>
      </c>
      <c r="C156" s="36">
        <v>4301071050</v>
      </c>
      <c r="D156" s="338">
        <v>4607111036216</v>
      </c>
      <c r="E156" s="338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88</v>
      </c>
      <c r="M156" s="38" t="s">
        <v>86</v>
      </c>
      <c r="N156" s="38"/>
      <c r="O156" s="37">
        <v>180</v>
      </c>
      <c r="P156" s="41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40"/>
      <c r="R156" s="340"/>
      <c r="S156" s="340"/>
      <c r="T156" s="34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1" t="s">
        <v>269</v>
      </c>
      <c r="AG156" s="81"/>
      <c r="AJ156" s="87" t="s">
        <v>89</v>
      </c>
      <c r="AK156" s="87">
        <v>1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270</v>
      </c>
      <c r="B157" s="63" t="s">
        <v>271</v>
      </c>
      <c r="C157" s="36">
        <v>4301071061</v>
      </c>
      <c r="D157" s="338">
        <v>4607111036278</v>
      </c>
      <c r="E157" s="338"/>
      <c r="F157" s="62">
        <v>5</v>
      </c>
      <c r="G157" s="37">
        <v>1</v>
      </c>
      <c r="H157" s="62">
        <v>5</v>
      </c>
      <c r="I157" s="62">
        <v>5.2405999999999997</v>
      </c>
      <c r="J157" s="37">
        <v>84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13" t="s">
        <v>272</v>
      </c>
      <c r="Q157" s="340"/>
      <c r="R157" s="340"/>
      <c r="S157" s="340"/>
      <c r="T157" s="341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IFERROR(IF(X157="","",X157*0.0155),"")</f>
        <v>0</v>
      </c>
      <c r="AA157" s="68" t="s">
        <v>46</v>
      </c>
      <c r="AB157" s="69" t="s">
        <v>46</v>
      </c>
      <c r="AC157" s="203" t="s">
        <v>273</v>
      </c>
      <c r="AG157" s="81"/>
      <c r="AJ157" s="87" t="s">
        <v>89</v>
      </c>
      <c r="AK157" s="87">
        <v>1</v>
      </c>
      <c r="BB157" s="204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35"/>
      <c r="B158" s="335"/>
      <c r="C158" s="335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48"/>
      <c r="P158" s="345" t="s">
        <v>40</v>
      </c>
      <c r="Q158" s="346"/>
      <c r="R158" s="346"/>
      <c r="S158" s="346"/>
      <c r="T158" s="346"/>
      <c r="U158" s="346"/>
      <c r="V158" s="347"/>
      <c r="W158" s="42" t="s">
        <v>39</v>
      </c>
      <c r="X158" s="43">
        <f>IFERROR(SUM(X154:X157),"0")</f>
        <v>0</v>
      </c>
      <c r="Y158" s="43">
        <f>IFERROR(SUM(Y154:Y157),"0")</f>
        <v>0</v>
      </c>
      <c r="Z158" s="43">
        <f>IFERROR(IF(Z154="",0,Z154),"0")+IFERROR(IF(Z155="",0,Z155),"0")+IFERROR(IF(Z156="",0,Z156),"0")+IFERROR(IF(Z157="",0,Z157),"0")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335"/>
      <c r="B159" s="335"/>
      <c r="C159" s="335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48"/>
      <c r="P159" s="345" t="s">
        <v>40</v>
      </c>
      <c r="Q159" s="346"/>
      <c r="R159" s="346"/>
      <c r="S159" s="346"/>
      <c r="T159" s="346"/>
      <c r="U159" s="346"/>
      <c r="V159" s="347"/>
      <c r="W159" s="42" t="s">
        <v>0</v>
      </c>
      <c r="X159" s="43">
        <f>IFERROR(SUMPRODUCT(X154:X157*H154:H157),"0")</f>
        <v>0</v>
      </c>
      <c r="Y159" s="43">
        <f>IFERROR(SUMPRODUCT(Y154:Y157*H154:H157),"0")</f>
        <v>0</v>
      </c>
      <c r="Z159" s="42"/>
      <c r="AA159" s="67"/>
      <c r="AB159" s="67"/>
      <c r="AC159" s="67"/>
    </row>
    <row r="160" spans="1:68" ht="14.25" customHeight="1" x14ac:dyDescent="0.25">
      <c r="A160" s="365" t="s">
        <v>274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65"/>
      <c r="Z160" s="365"/>
      <c r="AA160" s="66"/>
      <c r="AB160" s="66"/>
      <c r="AC160" s="83"/>
    </row>
    <row r="161" spans="1:68" ht="27" customHeight="1" x14ac:dyDescent="0.25">
      <c r="A161" s="63" t="s">
        <v>275</v>
      </c>
      <c r="B161" s="63" t="s">
        <v>276</v>
      </c>
      <c r="C161" s="36">
        <v>4301080153</v>
      </c>
      <c r="D161" s="338">
        <v>4607111036827</v>
      </c>
      <c r="E161" s="338"/>
      <c r="F161" s="62">
        <v>1</v>
      </c>
      <c r="G161" s="37">
        <v>5</v>
      </c>
      <c r="H161" s="62">
        <v>5</v>
      </c>
      <c r="I161" s="62">
        <v>5.2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0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40"/>
      <c r="R161" s="340"/>
      <c r="S161" s="340"/>
      <c r="T161" s="341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277</v>
      </c>
      <c r="AG161" s="81"/>
      <c r="AJ161" s="87" t="s">
        <v>89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4301080154</v>
      </c>
      <c r="D162" s="338">
        <v>4607111036834</v>
      </c>
      <c r="E162" s="338"/>
      <c r="F162" s="62">
        <v>1</v>
      </c>
      <c r="G162" s="37">
        <v>5</v>
      </c>
      <c r="H162" s="62">
        <v>5</v>
      </c>
      <c r="I162" s="62">
        <v>5.2530000000000001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40"/>
      <c r="R162" s="340"/>
      <c r="S162" s="340"/>
      <c r="T162" s="34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7" t="s">
        <v>277</v>
      </c>
      <c r="AG162" s="81"/>
      <c r="AJ162" s="87" t="s">
        <v>89</v>
      </c>
      <c r="AK162" s="87">
        <v>1</v>
      </c>
      <c r="BB162" s="208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35"/>
      <c r="B163" s="335"/>
      <c r="C163" s="335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48"/>
      <c r="P163" s="345" t="s">
        <v>40</v>
      </c>
      <c r="Q163" s="346"/>
      <c r="R163" s="346"/>
      <c r="S163" s="346"/>
      <c r="T163" s="346"/>
      <c r="U163" s="346"/>
      <c r="V163" s="347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335"/>
      <c r="B164" s="335"/>
      <c r="C164" s="335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48"/>
      <c r="P164" s="345" t="s">
        <v>40</v>
      </c>
      <c r="Q164" s="346"/>
      <c r="R164" s="346"/>
      <c r="S164" s="346"/>
      <c r="T164" s="346"/>
      <c r="U164" s="346"/>
      <c r="V164" s="347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77" t="s">
        <v>280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77"/>
      <c r="Z165" s="377"/>
      <c r="AA165" s="54"/>
      <c r="AB165" s="54"/>
      <c r="AC165" s="54"/>
    </row>
    <row r="166" spans="1:68" ht="16.5" customHeight="1" x14ac:dyDescent="0.25">
      <c r="A166" s="378" t="s">
        <v>281</v>
      </c>
      <c r="B166" s="378"/>
      <c r="C166" s="378"/>
      <c r="D166" s="378"/>
      <c r="E166" s="378"/>
      <c r="F166" s="378"/>
      <c r="G166" s="378"/>
      <c r="H166" s="378"/>
      <c r="I166" s="378"/>
      <c r="J166" s="378"/>
      <c r="K166" s="378"/>
      <c r="L166" s="378"/>
      <c r="M166" s="378"/>
      <c r="N166" s="378"/>
      <c r="O166" s="378"/>
      <c r="P166" s="378"/>
      <c r="Q166" s="378"/>
      <c r="R166" s="378"/>
      <c r="S166" s="378"/>
      <c r="T166" s="378"/>
      <c r="U166" s="378"/>
      <c r="V166" s="378"/>
      <c r="W166" s="378"/>
      <c r="X166" s="378"/>
      <c r="Y166" s="378"/>
      <c r="Z166" s="378"/>
      <c r="AA166" s="65"/>
      <c r="AB166" s="65"/>
      <c r="AC166" s="82"/>
    </row>
    <row r="167" spans="1:68" ht="14.25" customHeight="1" x14ac:dyDescent="0.25">
      <c r="A167" s="365" t="s">
        <v>91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65"/>
      <c r="Z167" s="365"/>
      <c r="AA167" s="66"/>
      <c r="AB167" s="66"/>
      <c r="AC167" s="83"/>
    </row>
    <row r="168" spans="1:68" ht="27" customHeight="1" x14ac:dyDescent="0.25">
      <c r="A168" s="63" t="s">
        <v>282</v>
      </c>
      <c r="B168" s="63" t="s">
        <v>283</v>
      </c>
      <c r="C168" s="36">
        <v>4301132097</v>
      </c>
      <c r="D168" s="338">
        <v>4607111035721</v>
      </c>
      <c r="E168" s="338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126</v>
      </c>
      <c r="M168" s="38" t="s">
        <v>86</v>
      </c>
      <c r="N168" s="38"/>
      <c r="O168" s="37">
        <v>365</v>
      </c>
      <c r="P168" s="40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40"/>
      <c r="R168" s="340"/>
      <c r="S168" s="340"/>
      <c r="T168" s="341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284</v>
      </c>
      <c r="AG168" s="81"/>
      <c r="AJ168" s="87" t="s">
        <v>127</v>
      </c>
      <c r="AK168" s="87">
        <v>70</v>
      </c>
      <c r="BB168" s="210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285</v>
      </c>
      <c r="B169" s="63" t="s">
        <v>286</v>
      </c>
      <c r="C169" s="36">
        <v>4301132100</v>
      </c>
      <c r="D169" s="338">
        <v>4607111035691</v>
      </c>
      <c r="E169" s="33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126</v>
      </c>
      <c r="M169" s="38" t="s">
        <v>86</v>
      </c>
      <c r="N169" s="38"/>
      <c r="O169" s="37">
        <v>365</v>
      </c>
      <c r="P169" s="40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40"/>
      <c r="R169" s="340"/>
      <c r="S169" s="340"/>
      <c r="T169" s="34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287</v>
      </c>
      <c r="AG169" s="81"/>
      <c r="AJ169" s="87" t="s">
        <v>127</v>
      </c>
      <c r="AK169" s="87">
        <v>70</v>
      </c>
      <c r="BB169" s="212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4301132079</v>
      </c>
      <c r="D170" s="338">
        <v>4607111038487</v>
      </c>
      <c r="E170" s="338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110</v>
      </c>
      <c r="M170" s="38" t="s">
        <v>86</v>
      </c>
      <c r="N170" s="38"/>
      <c r="O170" s="37">
        <v>180</v>
      </c>
      <c r="P170" s="40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40"/>
      <c r="R170" s="340"/>
      <c r="S170" s="340"/>
      <c r="T170" s="34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13" t="s">
        <v>290</v>
      </c>
      <c r="AG170" s="81"/>
      <c r="AJ170" s="87" t="s">
        <v>111</v>
      </c>
      <c r="AK170" s="87">
        <v>14</v>
      </c>
      <c r="BB170" s="214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35"/>
      <c r="B171" s="335"/>
      <c r="C171" s="335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48"/>
      <c r="P171" s="345" t="s">
        <v>40</v>
      </c>
      <c r="Q171" s="346"/>
      <c r="R171" s="346"/>
      <c r="S171" s="346"/>
      <c r="T171" s="346"/>
      <c r="U171" s="346"/>
      <c r="V171" s="347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35"/>
      <c r="B172" s="335"/>
      <c r="C172" s="335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48"/>
      <c r="P172" s="345" t="s">
        <v>40</v>
      </c>
      <c r="Q172" s="346"/>
      <c r="R172" s="346"/>
      <c r="S172" s="346"/>
      <c r="T172" s="346"/>
      <c r="U172" s="346"/>
      <c r="V172" s="347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365" t="s">
        <v>291</v>
      </c>
      <c r="B173" s="365"/>
      <c r="C173" s="365"/>
      <c r="D173" s="365"/>
      <c r="E173" s="365"/>
      <c r="F173" s="365"/>
      <c r="G173" s="365"/>
      <c r="H173" s="365"/>
      <c r="I173" s="365"/>
      <c r="J173" s="365"/>
      <c r="K173" s="365"/>
      <c r="L173" s="365"/>
      <c r="M173" s="365"/>
      <c r="N173" s="365"/>
      <c r="O173" s="365"/>
      <c r="P173" s="365"/>
      <c r="Q173" s="365"/>
      <c r="R173" s="365"/>
      <c r="S173" s="365"/>
      <c r="T173" s="365"/>
      <c r="U173" s="365"/>
      <c r="V173" s="365"/>
      <c r="W173" s="365"/>
      <c r="X173" s="365"/>
      <c r="Y173" s="365"/>
      <c r="Z173" s="365"/>
      <c r="AA173" s="66"/>
      <c r="AB173" s="66"/>
      <c r="AC173" s="83"/>
    </row>
    <row r="174" spans="1:68" ht="27" customHeight="1" x14ac:dyDescent="0.25">
      <c r="A174" s="63" t="s">
        <v>292</v>
      </c>
      <c r="B174" s="63" t="s">
        <v>293</v>
      </c>
      <c r="C174" s="36">
        <v>4301051855</v>
      </c>
      <c r="D174" s="338">
        <v>4680115885875</v>
      </c>
      <c r="E174" s="338"/>
      <c r="F174" s="62">
        <v>1</v>
      </c>
      <c r="G174" s="37">
        <v>9</v>
      </c>
      <c r="H174" s="62">
        <v>9</v>
      </c>
      <c r="I174" s="62">
        <v>9.48</v>
      </c>
      <c r="J174" s="37">
        <v>56</v>
      </c>
      <c r="K174" s="37" t="s">
        <v>298</v>
      </c>
      <c r="L174" s="37" t="s">
        <v>88</v>
      </c>
      <c r="M174" s="38" t="s">
        <v>297</v>
      </c>
      <c r="N174" s="38"/>
      <c r="O174" s="37">
        <v>365</v>
      </c>
      <c r="P174" s="403" t="s">
        <v>294</v>
      </c>
      <c r="Q174" s="340"/>
      <c r="R174" s="340"/>
      <c r="S174" s="340"/>
      <c r="T174" s="341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IFERROR(IF(X174="","",X174*0.02175),"")</f>
        <v>0</v>
      </c>
      <c r="AA174" s="68" t="s">
        <v>46</v>
      </c>
      <c r="AB174" s="69" t="s">
        <v>46</v>
      </c>
      <c r="AC174" s="215" t="s">
        <v>295</v>
      </c>
      <c r="AG174" s="81"/>
      <c r="AJ174" s="87" t="s">
        <v>89</v>
      </c>
      <c r="AK174" s="87">
        <v>1</v>
      </c>
      <c r="BB174" s="216" t="s">
        <v>296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4301051319</v>
      </c>
      <c r="D175" s="338">
        <v>4680115881204</v>
      </c>
      <c r="E175" s="338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87</v>
      </c>
      <c r="L175" s="37" t="s">
        <v>88</v>
      </c>
      <c r="M175" s="38" t="s">
        <v>297</v>
      </c>
      <c r="N175" s="38"/>
      <c r="O175" s="37">
        <v>365</v>
      </c>
      <c r="P175" s="40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40"/>
      <c r="R175" s="340"/>
      <c r="S175" s="340"/>
      <c r="T175" s="34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301</v>
      </c>
      <c r="AG175" s="81"/>
      <c r="AJ175" s="87" t="s">
        <v>89</v>
      </c>
      <c r="AK175" s="87">
        <v>1</v>
      </c>
      <c r="BB175" s="218" t="s">
        <v>296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35"/>
      <c r="B176" s="335"/>
      <c r="C176" s="335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48"/>
      <c r="P176" s="345" t="s">
        <v>40</v>
      </c>
      <c r="Q176" s="346"/>
      <c r="R176" s="346"/>
      <c r="S176" s="346"/>
      <c r="T176" s="346"/>
      <c r="U176" s="346"/>
      <c r="V176" s="347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335"/>
      <c r="B177" s="335"/>
      <c r="C177" s="335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48"/>
      <c r="P177" s="345" t="s">
        <v>40</v>
      </c>
      <c r="Q177" s="346"/>
      <c r="R177" s="346"/>
      <c r="S177" s="346"/>
      <c r="T177" s="346"/>
      <c r="U177" s="346"/>
      <c r="V177" s="347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77" t="s">
        <v>302</v>
      </c>
      <c r="B178" s="377"/>
      <c r="C178" s="377"/>
      <c r="D178" s="377"/>
      <c r="E178" s="377"/>
      <c r="F178" s="377"/>
      <c r="G178" s="377"/>
      <c r="H178" s="377"/>
      <c r="I178" s="377"/>
      <c r="J178" s="377"/>
      <c r="K178" s="377"/>
      <c r="L178" s="377"/>
      <c r="M178" s="377"/>
      <c r="N178" s="377"/>
      <c r="O178" s="377"/>
      <c r="P178" s="377"/>
      <c r="Q178" s="377"/>
      <c r="R178" s="377"/>
      <c r="S178" s="377"/>
      <c r="T178" s="377"/>
      <c r="U178" s="377"/>
      <c r="V178" s="377"/>
      <c r="W178" s="377"/>
      <c r="X178" s="377"/>
      <c r="Y178" s="377"/>
      <c r="Z178" s="377"/>
      <c r="AA178" s="54"/>
      <c r="AB178" s="54"/>
      <c r="AC178" s="54"/>
    </row>
    <row r="179" spans="1:68" ht="16.5" customHeight="1" x14ac:dyDescent="0.25">
      <c r="A179" s="378" t="s">
        <v>303</v>
      </c>
      <c r="B179" s="378"/>
      <c r="C179" s="378"/>
      <c r="D179" s="378"/>
      <c r="E179" s="378"/>
      <c r="F179" s="378"/>
      <c r="G179" s="378"/>
      <c r="H179" s="378"/>
      <c r="I179" s="378"/>
      <c r="J179" s="378"/>
      <c r="K179" s="378"/>
      <c r="L179" s="378"/>
      <c r="M179" s="378"/>
      <c r="N179" s="378"/>
      <c r="O179" s="378"/>
      <c r="P179" s="378"/>
      <c r="Q179" s="378"/>
      <c r="R179" s="378"/>
      <c r="S179" s="378"/>
      <c r="T179" s="378"/>
      <c r="U179" s="378"/>
      <c r="V179" s="378"/>
      <c r="W179" s="378"/>
      <c r="X179" s="378"/>
      <c r="Y179" s="378"/>
      <c r="Z179" s="378"/>
      <c r="AA179" s="65"/>
      <c r="AB179" s="65"/>
      <c r="AC179" s="82"/>
    </row>
    <row r="180" spans="1:68" ht="14.25" customHeight="1" x14ac:dyDescent="0.25">
      <c r="A180" s="365" t="s">
        <v>155</v>
      </c>
      <c r="B180" s="365"/>
      <c r="C180" s="365"/>
      <c r="D180" s="365"/>
      <c r="E180" s="365"/>
      <c r="F180" s="365"/>
      <c r="G180" s="365"/>
      <c r="H180" s="365"/>
      <c r="I180" s="365"/>
      <c r="J180" s="365"/>
      <c r="K180" s="365"/>
      <c r="L180" s="365"/>
      <c r="M180" s="365"/>
      <c r="N180" s="365"/>
      <c r="O180" s="365"/>
      <c r="P180" s="365"/>
      <c r="Q180" s="365"/>
      <c r="R180" s="365"/>
      <c r="S180" s="365"/>
      <c r="T180" s="365"/>
      <c r="U180" s="365"/>
      <c r="V180" s="365"/>
      <c r="W180" s="365"/>
      <c r="X180" s="365"/>
      <c r="Y180" s="365"/>
      <c r="Z180" s="365"/>
      <c r="AA180" s="66"/>
      <c r="AB180" s="66"/>
      <c r="AC180" s="83"/>
    </row>
    <row r="181" spans="1:68" ht="27" customHeight="1" x14ac:dyDescent="0.25">
      <c r="A181" s="63" t="s">
        <v>304</v>
      </c>
      <c r="B181" s="63" t="s">
        <v>305</v>
      </c>
      <c r="C181" s="36">
        <v>4301135707</v>
      </c>
      <c r="D181" s="338">
        <v>4620207490198</v>
      </c>
      <c r="E181" s="338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0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40"/>
      <c r="R181" s="340"/>
      <c r="S181" s="340"/>
      <c r="T181" s="34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306</v>
      </c>
      <c r="AG181" s="81"/>
      <c r="AJ181" s="87" t="s">
        <v>89</v>
      </c>
      <c r="AK181" s="87">
        <v>1</v>
      </c>
      <c r="BB181" s="220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4301135719</v>
      </c>
      <c r="D182" s="338">
        <v>4620207490235</v>
      </c>
      <c r="E182" s="338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0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40"/>
      <c r="R182" s="340"/>
      <c r="S182" s="340"/>
      <c r="T182" s="341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309</v>
      </c>
      <c r="AG182" s="81"/>
      <c r="AJ182" s="87" t="s">
        <v>89</v>
      </c>
      <c r="AK182" s="87">
        <v>1</v>
      </c>
      <c r="BB182" s="222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310</v>
      </c>
      <c r="B183" s="63" t="s">
        <v>311</v>
      </c>
      <c r="C183" s="36">
        <v>4301135697</v>
      </c>
      <c r="D183" s="338">
        <v>4620207490259</v>
      </c>
      <c r="E183" s="338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0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40"/>
      <c r="R183" s="340"/>
      <c r="S183" s="340"/>
      <c r="T183" s="34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3" t="s">
        <v>306</v>
      </c>
      <c r="AG183" s="81"/>
      <c r="AJ183" s="87" t="s">
        <v>89</v>
      </c>
      <c r="AK183" s="87">
        <v>1</v>
      </c>
      <c r="BB183" s="224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35"/>
      <c r="B184" s="335"/>
      <c r="C184" s="335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48"/>
      <c r="P184" s="345" t="s">
        <v>40</v>
      </c>
      <c r="Q184" s="346"/>
      <c r="R184" s="346"/>
      <c r="S184" s="346"/>
      <c r="T184" s="346"/>
      <c r="U184" s="346"/>
      <c r="V184" s="347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335"/>
      <c r="B185" s="335"/>
      <c r="C185" s="335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48"/>
      <c r="P185" s="345" t="s">
        <v>40</v>
      </c>
      <c r="Q185" s="346"/>
      <c r="R185" s="346"/>
      <c r="S185" s="346"/>
      <c r="T185" s="346"/>
      <c r="U185" s="346"/>
      <c r="V185" s="347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6.5" customHeight="1" x14ac:dyDescent="0.25">
      <c r="A186" s="378" t="s">
        <v>312</v>
      </c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8"/>
      <c r="M186" s="378"/>
      <c r="N186" s="378"/>
      <c r="O186" s="378"/>
      <c r="P186" s="378"/>
      <c r="Q186" s="378"/>
      <c r="R186" s="378"/>
      <c r="S186" s="378"/>
      <c r="T186" s="378"/>
      <c r="U186" s="378"/>
      <c r="V186" s="378"/>
      <c r="W186" s="378"/>
      <c r="X186" s="378"/>
      <c r="Y186" s="378"/>
      <c r="Z186" s="378"/>
      <c r="AA186" s="65"/>
      <c r="AB186" s="65"/>
      <c r="AC186" s="82"/>
    </row>
    <row r="187" spans="1:68" ht="14.25" customHeight="1" x14ac:dyDescent="0.25">
      <c r="A187" s="365" t="s">
        <v>82</v>
      </c>
      <c r="B187" s="365"/>
      <c r="C187" s="365"/>
      <c r="D187" s="365"/>
      <c r="E187" s="365"/>
      <c r="F187" s="365"/>
      <c r="G187" s="365"/>
      <c r="H187" s="365"/>
      <c r="I187" s="365"/>
      <c r="J187" s="365"/>
      <c r="K187" s="365"/>
      <c r="L187" s="365"/>
      <c r="M187" s="365"/>
      <c r="N187" s="365"/>
      <c r="O187" s="365"/>
      <c r="P187" s="365"/>
      <c r="Q187" s="365"/>
      <c r="R187" s="365"/>
      <c r="S187" s="365"/>
      <c r="T187" s="365"/>
      <c r="U187" s="365"/>
      <c r="V187" s="365"/>
      <c r="W187" s="365"/>
      <c r="X187" s="365"/>
      <c r="Y187" s="365"/>
      <c r="Z187" s="365"/>
      <c r="AA187" s="66"/>
      <c r="AB187" s="66"/>
      <c r="AC187" s="83"/>
    </row>
    <row r="188" spans="1:68" ht="16.5" customHeight="1" x14ac:dyDescent="0.25">
      <c r="A188" s="63" t="s">
        <v>313</v>
      </c>
      <c r="B188" s="63" t="s">
        <v>314</v>
      </c>
      <c r="C188" s="36">
        <v>4301070948</v>
      </c>
      <c r="D188" s="338">
        <v>4607111037022</v>
      </c>
      <c r="E188" s="338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126</v>
      </c>
      <c r="M188" s="38" t="s">
        <v>86</v>
      </c>
      <c r="N188" s="38"/>
      <c r="O188" s="37">
        <v>180</v>
      </c>
      <c r="P188" s="3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40"/>
      <c r="R188" s="340"/>
      <c r="S188" s="340"/>
      <c r="T188" s="34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127</v>
      </c>
      <c r="AK188" s="87">
        <v>84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316</v>
      </c>
      <c r="B189" s="63" t="s">
        <v>317</v>
      </c>
      <c r="C189" s="36">
        <v>4301070990</v>
      </c>
      <c r="D189" s="338">
        <v>4607111038494</v>
      </c>
      <c r="E189" s="338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39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40"/>
      <c r="R189" s="340"/>
      <c r="S189" s="340"/>
      <c r="T189" s="341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319</v>
      </c>
      <c r="B190" s="63" t="s">
        <v>320</v>
      </c>
      <c r="C190" s="36">
        <v>4301070966</v>
      </c>
      <c r="D190" s="338">
        <v>4607111038135</v>
      </c>
      <c r="E190" s="338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110</v>
      </c>
      <c r="M190" s="38" t="s">
        <v>86</v>
      </c>
      <c r="N190" s="38"/>
      <c r="O190" s="37">
        <v>180</v>
      </c>
      <c r="P190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40"/>
      <c r="R190" s="340"/>
      <c r="S190" s="340"/>
      <c r="T190" s="341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9" t="s">
        <v>321</v>
      </c>
      <c r="AG190" s="81"/>
      <c r="AJ190" s="87" t="s">
        <v>111</v>
      </c>
      <c r="AK190" s="87">
        <v>12</v>
      </c>
      <c r="BB190" s="230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35"/>
      <c r="B191" s="335"/>
      <c r="C191" s="335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48"/>
      <c r="P191" s="345" t="s">
        <v>40</v>
      </c>
      <c r="Q191" s="346"/>
      <c r="R191" s="346"/>
      <c r="S191" s="346"/>
      <c r="T191" s="346"/>
      <c r="U191" s="346"/>
      <c r="V191" s="347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335"/>
      <c r="B192" s="335"/>
      <c r="C192" s="335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48"/>
      <c r="P192" s="345" t="s">
        <v>40</v>
      </c>
      <c r="Q192" s="346"/>
      <c r="R192" s="346"/>
      <c r="S192" s="346"/>
      <c r="T192" s="346"/>
      <c r="U192" s="346"/>
      <c r="V192" s="347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378" t="s">
        <v>322</v>
      </c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8"/>
      <c r="N193" s="378"/>
      <c r="O193" s="378"/>
      <c r="P193" s="378"/>
      <c r="Q193" s="378"/>
      <c r="R193" s="378"/>
      <c r="S193" s="378"/>
      <c r="T193" s="378"/>
      <c r="U193" s="378"/>
      <c r="V193" s="378"/>
      <c r="W193" s="378"/>
      <c r="X193" s="378"/>
      <c r="Y193" s="378"/>
      <c r="Z193" s="378"/>
      <c r="AA193" s="65"/>
      <c r="AB193" s="65"/>
      <c r="AC193" s="82"/>
    </row>
    <row r="194" spans="1:68" ht="14.25" customHeight="1" x14ac:dyDescent="0.25">
      <c r="A194" s="365" t="s">
        <v>82</v>
      </c>
      <c r="B194" s="365"/>
      <c r="C194" s="365"/>
      <c r="D194" s="365"/>
      <c r="E194" s="365"/>
      <c r="F194" s="365"/>
      <c r="G194" s="365"/>
      <c r="H194" s="365"/>
      <c r="I194" s="365"/>
      <c r="J194" s="365"/>
      <c r="K194" s="365"/>
      <c r="L194" s="365"/>
      <c r="M194" s="365"/>
      <c r="N194" s="365"/>
      <c r="O194" s="365"/>
      <c r="P194" s="365"/>
      <c r="Q194" s="365"/>
      <c r="R194" s="365"/>
      <c r="S194" s="365"/>
      <c r="T194" s="365"/>
      <c r="U194" s="365"/>
      <c r="V194" s="365"/>
      <c r="W194" s="365"/>
      <c r="X194" s="365"/>
      <c r="Y194" s="365"/>
      <c r="Z194" s="365"/>
      <c r="AA194" s="66"/>
      <c r="AB194" s="66"/>
      <c r="AC194" s="83"/>
    </row>
    <row r="195" spans="1:68" ht="27" customHeight="1" x14ac:dyDescent="0.25">
      <c r="A195" s="63" t="s">
        <v>323</v>
      </c>
      <c r="B195" s="63" t="s">
        <v>324</v>
      </c>
      <c r="C195" s="36">
        <v>4301070996</v>
      </c>
      <c r="D195" s="338">
        <v>4607111038654</v>
      </c>
      <c r="E195" s="338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9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40"/>
      <c r="R195" s="340"/>
      <c r="S195" s="340"/>
      <c r="T195" s="341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8">IFERROR(IF(X195="","",X195),"")</f>
        <v>0</v>
      </c>
      <c r="Z195" s="41">
        <f t="shared" ref="Z195:Z200" si="19">IFERROR(IF(X195="","",X195*0.0155),"")</f>
        <v>0</v>
      </c>
      <c r="AA195" s="68" t="s">
        <v>46</v>
      </c>
      <c r="AB195" s="69" t="s">
        <v>46</v>
      </c>
      <c r="AC195" s="231" t="s">
        <v>325</v>
      </c>
      <c r="AG195" s="81"/>
      <c r="AJ195" s="87" t="s">
        <v>89</v>
      </c>
      <c r="AK195" s="87">
        <v>1</v>
      </c>
      <c r="BB195" s="232" t="s">
        <v>70</v>
      </c>
      <c r="BM195" s="81">
        <f t="shared" ref="BM195:BM200" si="20">IFERROR(X195*I195,"0")</f>
        <v>0</v>
      </c>
      <c r="BN195" s="81">
        <f t="shared" ref="BN195:BN200" si="21">IFERROR(Y195*I195,"0")</f>
        <v>0</v>
      </c>
      <c r="BO195" s="81">
        <f t="shared" ref="BO195:BO200" si="22">IFERROR(X195/J195,"0")</f>
        <v>0</v>
      </c>
      <c r="BP195" s="81">
        <f t="shared" ref="BP195:BP200" si="23">IFERROR(Y195/J195,"0")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4301070997</v>
      </c>
      <c r="D196" s="338">
        <v>4607111038586</v>
      </c>
      <c r="E196" s="338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87</v>
      </c>
      <c r="L196" s="37" t="s">
        <v>110</v>
      </c>
      <c r="M196" s="38" t="s">
        <v>86</v>
      </c>
      <c r="N196" s="38"/>
      <c r="O196" s="37">
        <v>180</v>
      </c>
      <c r="P196" s="3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40"/>
      <c r="R196" s="340"/>
      <c r="S196" s="340"/>
      <c r="T196" s="341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325</v>
      </c>
      <c r="AG196" s="81"/>
      <c r="AJ196" s="87" t="s">
        <v>111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4301070962</v>
      </c>
      <c r="D197" s="338">
        <v>4607111038609</v>
      </c>
      <c r="E197" s="338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40"/>
      <c r="R197" s="340"/>
      <c r="S197" s="340"/>
      <c r="T197" s="34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330</v>
      </c>
      <c r="AG197" s="81"/>
      <c r="AJ197" s="87" t="s">
        <v>89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4301070963</v>
      </c>
      <c r="D198" s="338">
        <v>4607111038630</v>
      </c>
      <c r="E198" s="338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39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40"/>
      <c r="R198" s="340"/>
      <c r="S198" s="340"/>
      <c r="T198" s="34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330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4301070959</v>
      </c>
      <c r="D199" s="338">
        <v>4607111038616</v>
      </c>
      <c r="E199" s="338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40"/>
      <c r="R199" s="340"/>
      <c r="S199" s="340"/>
      <c r="T199" s="341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325</v>
      </c>
      <c r="AG199" s="81"/>
      <c r="AJ199" s="87" t="s">
        <v>89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4301070960</v>
      </c>
      <c r="D200" s="338">
        <v>4607111038623</v>
      </c>
      <c r="E200" s="338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110</v>
      </c>
      <c r="M200" s="38" t="s">
        <v>86</v>
      </c>
      <c r="N200" s="38"/>
      <c r="O200" s="37">
        <v>180</v>
      </c>
      <c r="P200" s="39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40"/>
      <c r="R200" s="340"/>
      <c r="S200" s="340"/>
      <c r="T200" s="341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41" t="s">
        <v>325</v>
      </c>
      <c r="AG200" s="81"/>
      <c r="AJ200" s="87" t="s">
        <v>111</v>
      </c>
      <c r="AK200" s="87">
        <v>12</v>
      </c>
      <c r="BB200" s="242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x14ac:dyDescent="0.2">
      <c r="A201" s="335"/>
      <c r="B201" s="335"/>
      <c r="C201" s="335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48"/>
      <c r="P201" s="345" t="s">
        <v>40</v>
      </c>
      <c r="Q201" s="346"/>
      <c r="R201" s="346"/>
      <c r="S201" s="346"/>
      <c r="T201" s="346"/>
      <c r="U201" s="346"/>
      <c r="V201" s="347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335"/>
      <c r="B202" s="335"/>
      <c r="C202" s="335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48"/>
      <c r="P202" s="345" t="s">
        <v>40</v>
      </c>
      <c r="Q202" s="346"/>
      <c r="R202" s="346"/>
      <c r="S202" s="346"/>
      <c r="T202" s="346"/>
      <c r="U202" s="346"/>
      <c r="V202" s="347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78" t="s">
        <v>337</v>
      </c>
      <c r="B203" s="378"/>
      <c r="C203" s="378"/>
      <c r="D203" s="378"/>
      <c r="E203" s="378"/>
      <c r="F203" s="378"/>
      <c r="G203" s="378"/>
      <c r="H203" s="378"/>
      <c r="I203" s="378"/>
      <c r="J203" s="378"/>
      <c r="K203" s="378"/>
      <c r="L203" s="378"/>
      <c r="M203" s="378"/>
      <c r="N203" s="378"/>
      <c r="O203" s="378"/>
      <c r="P203" s="378"/>
      <c r="Q203" s="378"/>
      <c r="R203" s="378"/>
      <c r="S203" s="378"/>
      <c r="T203" s="378"/>
      <c r="U203" s="378"/>
      <c r="V203" s="378"/>
      <c r="W203" s="378"/>
      <c r="X203" s="378"/>
      <c r="Y203" s="378"/>
      <c r="Z203" s="378"/>
      <c r="AA203" s="65"/>
      <c r="AB203" s="65"/>
      <c r="AC203" s="82"/>
    </row>
    <row r="204" spans="1:68" ht="14.25" customHeight="1" x14ac:dyDescent="0.25">
      <c r="A204" s="365" t="s">
        <v>82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65"/>
      <c r="Z204" s="365"/>
      <c r="AA204" s="66"/>
      <c r="AB204" s="66"/>
      <c r="AC204" s="83"/>
    </row>
    <row r="205" spans="1:68" ht="27" customHeight="1" x14ac:dyDescent="0.25">
      <c r="A205" s="63" t="s">
        <v>338</v>
      </c>
      <c r="B205" s="63" t="s">
        <v>339</v>
      </c>
      <c r="C205" s="36">
        <v>4301070915</v>
      </c>
      <c r="D205" s="338">
        <v>4607111035882</v>
      </c>
      <c r="E205" s="338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3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40"/>
      <c r="R205" s="340"/>
      <c r="S205" s="340"/>
      <c r="T205" s="34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340</v>
      </c>
      <c r="AG205" s="81"/>
      <c r="AJ205" s="87" t="s">
        <v>89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341</v>
      </c>
      <c r="B206" s="63" t="s">
        <v>342</v>
      </c>
      <c r="C206" s="36">
        <v>4301070921</v>
      </c>
      <c r="D206" s="338">
        <v>4607111035905</v>
      </c>
      <c r="E206" s="338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3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40"/>
      <c r="R206" s="340"/>
      <c r="S206" s="340"/>
      <c r="T206" s="34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340</v>
      </c>
      <c r="AG206" s="81"/>
      <c r="AJ206" s="87" t="s">
        <v>89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4301070917</v>
      </c>
      <c r="D207" s="338">
        <v>4607111035912</v>
      </c>
      <c r="E207" s="338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3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40"/>
      <c r="R207" s="340"/>
      <c r="S207" s="340"/>
      <c r="T207" s="34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345</v>
      </c>
      <c r="AG207" s="81"/>
      <c r="AJ207" s="87" t="s">
        <v>89</v>
      </c>
      <c r="AK207" s="87">
        <v>1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4301070920</v>
      </c>
      <c r="D208" s="338">
        <v>4607111035929</v>
      </c>
      <c r="E208" s="338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126</v>
      </c>
      <c r="M208" s="38" t="s">
        <v>86</v>
      </c>
      <c r="N208" s="38"/>
      <c r="O208" s="37">
        <v>180</v>
      </c>
      <c r="P208" s="38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40"/>
      <c r="R208" s="340"/>
      <c r="S208" s="340"/>
      <c r="T208" s="34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9" t="s">
        <v>345</v>
      </c>
      <c r="AG208" s="81"/>
      <c r="AJ208" s="87" t="s">
        <v>127</v>
      </c>
      <c r="AK208" s="87">
        <v>84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35"/>
      <c r="B209" s="335"/>
      <c r="C209" s="335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48"/>
      <c r="P209" s="345" t="s">
        <v>40</v>
      </c>
      <c r="Q209" s="346"/>
      <c r="R209" s="346"/>
      <c r="S209" s="346"/>
      <c r="T209" s="346"/>
      <c r="U209" s="346"/>
      <c r="V209" s="347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35"/>
      <c r="B210" s="335"/>
      <c r="C210" s="335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48"/>
      <c r="P210" s="345" t="s">
        <v>40</v>
      </c>
      <c r="Q210" s="346"/>
      <c r="R210" s="346"/>
      <c r="S210" s="346"/>
      <c r="T210" s="346"/>
      <c r="U210" s="346"/>
      <c r="V210" s="347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78" t="s">
        <v>348</v>
      </c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8"/>
      <c r="N211" s="378"/>
      <c r="O211" s="378"/>
      <c r="P211" s="378"/>
      <c r="Q211" s="378"/>
      <c r="R211" s="378"/>
      <c r="S211" s="378"/>
      <c r="T211" s="378"/>
      <c r="U211" s="378"/>
      <c r="V211" s="378"/>
      <c r="W211" s="378"/>
      <c r="X211" s="378"/>
      <c r="Y211" s="378"/>
      <c r="Z211" s="378"/>
      <c r="AA211" s="65"/>
      <c r="AB211" s="65"/>
      <c r="AC211" s="82"/>
    </row>
    <row r="212" spans="1:68" ht="14.25" customHeight="1" x14ac:dyDescent="0.25">
      <c r="A212" s="365" t="s">
        <v>82</v>
      </c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5"/>
      <c r="N212" s="365"/>
      <c r="O212" s="365"/>
      <c r="P212" s="365"/>
      <c r="Q212" s="365"/>
      <c r="R212" s="365"/>
      <c r="S212" s="365"/>
      <c r="T212" s="365"/>
      <c r="U212" s="365"/>
      <c r="V212" s="365"/>
      <c r="W212" s="365"/>
      <c r="X212" s="365"/>
      <c r="Y212" s="365"/>
      <c r="Z212" s="365"/>
      <c r="AA212" s="66"/>
      <c r="AB212" s="66"/>
      <c r="AC212" s="83"/>
    </row>
    <row r="213" spans="1:68" ht="16.5" customHeight="1" x14ac:dyDescent="0.25">
      <c r="A213" s="63" t="s">
        <v>349</v>
      </c>
      <c r="B213" s="63" t="s">
        <v>350</v>
      </c>
      <c r="C213" s="36">
        <v>4301070912</v>
      </c>
      <c r="D213" s="338">
        <v>4607111037213</v>
      </c>
      <c r="E213" s="338"/>
      <c r="F213" s="62">
        <v>0.4</v>
      </c>
      <c r="G213" s="37">
        <v>8</v>
      </c>
      <c r="H213" s="62">
        <v>3.2</v>
      </c>
      <c r="I213" s="62">
        <v>3.44</v>
      </c>
      <c r="J213" s="37">
        <v>144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3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40"/>
      <c r="R213" s="340"/>
      <c r="S213" s="340"/>
      <c r="T213" s="341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IFERROR(IF(X213="","",X213*0.00866),"")</f>
        <v>0</v>
      </c>
      <c r="AA213" s="68" t="s">
        <v>46</v>
      </c>
      <c r="AB213" s="69" t="s">
        <v>46</v>
      </c>
      <c r="AC213" s="251" t="s">
        <v>351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35"/>
      <c r="B214" s="335"/>
      <c r="C214" s="335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48"/>
      <c r="P214" s="345" t="s">
        <v>40</v>
      </c>
      <c r="Q214" s="346"/>
      <c r="R214" s="346"/>
      <c r="S214" s="346"/>
      <c r="T214" s="346"/>
      <c r="U214" s="346"/>
      <c r="V214" s="347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35"/>
      <c r="B215" s="335"/>
      <c r="C215" s="335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48"/>
      <c r="P215" s="345" t="s">
        <v>40</v>
      </c>
      <c r="Q215" s="346"/>
      <c r="R215" s="346"/>
      <c r="S215" s="346"/>
      <c r="T215" s="346"/>
      <c r="U215" s="346"/>
      <c r="V215" s="347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78" t="s">
        <v>352</v>
      </c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8"/>
      <c r="N216" s="378"/>
      <c r="O216" s="378"/>
      <c r="P216" s="378"/>
      <c r="Q216" s="378"/>
      <c r="R216" s="378"/>
      <c r="S216" s="378"/>
      <c r="T216" s="378"/>
      <c r="U216" s="378"/>
      <c r="V216" s="378"/>
      <c r="W216" s="378"/>
      <c r="X216" s="378"/>
      <c r="Y216" s="378"/>
      <c r="Z216" s="378"/>
      <c r="AA216" s="65"/>
      <c r="AB216" s="65"/>
      <c r="AC216" s="82"/>
    </row>
    <row r="217" spans="1:68" ht="14.25" customHeight="1" x14ac:dyDescent="0.25">
      <c r="A217" s="365" t="s">
        <v>291</v>
      </c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5"/>
      <c r="N217" s="365"/>
      <c r="O217" s="365"/>
      <c r="P217" s="365"/>
      <c r="Q217" s="365"/>
      <c r="R217" s="365"/>
      <c r="S217" s="365"/>
      <c r="T217" s="365"/>
      <c r="U217" s="365"/>
      <c r="V217" s="365"/>
      <c r="W217" s="365"/>
      <c r="X217" s="365"/>
      <c r="Y217" s="365"/>
      <c r="Z217" s="365"/>
      <c r="AA217" s="66"/>
      <c r="AB217" s="66"/>
      <c r="AC217" s="83"/>
    </row>
    <row r="218" spans="1:68" ht="27" customHeight="1" x14ac:dyDescent="0.25">
      <c r="A218" s="63" t="s">
        <v>353</v>
      </c>
      <c r="B218" s="63" t="s">
        <v>354</v>
      </c>
      <c r="C218" s="36">
        <v>4301051320</v>
      </c>
      <c r="D218" s="338">
        <v>4680115881334</v>
      </c>
      <c r="E218" s="338"/>
      <c r="F218" s="62">
        <v>0.33</v>
      </c>
      <c r="G218" s="37">
        <v>6</v>
      </c>
      <c r="H218" s="62">
        <v>1.98</v>
      </c>
      <c r="I218" s="62">
        <v>2.27</v>
      </c>
      <c r="J218" s="37">
        <v>156</v>
      </c>
      <c r="K218" s="37" t="s">
        <v>87</v>
      </c>
      <c r="L218" s="37" t="s">
        <v>88</v>
      </c>
      <c r="M218" s="38" t="s">
        <v>297</v>
      </c>
      <c r="N218" s="38"/>
      <c r="O218" s="37">
        <v>365</v>
      </c>
      <c r="P218" s="3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40"/>
      <c r="R218" s="340"/>
      <c r="S218" s="340"/>
      <c r="T218" s="34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IFERROR(IF(X218="","",X218*0.00753),"")</f>
        <v>0</v>
      </c>
      <c r="AA218" s="68" t="s">
        <v>46</v>
      </c>
      <c r="AB218" s="69" t="s">
        <v>46</v>
      </c>
      <c r="AC218" s="253" t="s">
        <v>355</v>
      </c>
      <c r="AG218" s="81"/>
      <c r="AJ218" s="87" t="s">
        <v>89</v>
      </c>
      <c r="AK218" s="87">
        <v>1</v>
      </c>
      <c r="BB218" s="254" t="s">
        <v>296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35"/>
      <c r="B219" s="335"/>
      <c r="C219" s="335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48"/>
      <c r="P219" s="345" t="s">
        <v>40</v>
      </c>
      <c r="Q219" s="346"/>
      <c r="R219" s="346"/>
      <c r="S219" s="346"/>
      <c r="T219" s="346"/>
      <c r="U219" s="346"/>
      <c r="V219" s="347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335"/>
      <c r="B220" s="335"/>
      <c r="C220" s="335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48"/>
      <c r="P220" s="345" t="s">
        <v>40</v>
      </c>
      <c r="Q220" s="346"/>
      <c r="R220" s="346"/>
      <c r="S220" s="346"/>
      <c r="T220" s="346"/>
      <c r="U220" s="346"/>
      <c r="V220" s="347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378" t="s">
        <v>356</v>
      </c>
      <c r="B221" s="378"/>
      <c r="C221" s="378"/>
      <c r="D221" s="378"/>
      <c r="E221" s="378"/>
      <c r="F221" s="378"/>
      <c r="G221" s="378"/>
      <c r="H221" s="378"/>
      <c r="I221" s="378"/>
      <c r="J221" s="378"/>
      <c r="K221" s="378"/>
      <c r="L221" s="378"/>
      <c r="M221" s="378"/>
      <c r="N221" s="378"/>
      <c r="O221" s="378"/>
      <c r="P221" s="378"/>
      <c r="Q221" s="378"/>
      <c r="R221" s="378"/>
      <c r="S221" s="378"/>
      <c r="T221" s="378"/>
      <c r="U221" s="378"/>
      <c r="V221" s="378"/>
      <c r="W221" s="378"/>
      <c r="X221" s="378"/>
      <c r="Y221" s="378"/>
      <c r="Z221" s="378"/>
      <c r="AA221" s="65"/>
      <c r="AB221" s="65"/>
      <c r="AC221" s="82"/>
    </row>
    <row r="222" spans="1:68" ht="14.25" customHeight="1" x14ac:dyDescent="0.25">
      <c r="A222" s="365" t="s">
        <v>82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65"/>
      <c r="Z222" s="365"/>
      <c r="AA222" s="66"/>
      <c r="AB222" s="66"/>
      <c r="AC222" s="83"/>
    </row>
    <row r="223" spans="1:68" ht="16.5" customHeight="1" x14ac:dyDescent="0.25">
      <c r="A223" s="63" t="s">
        <v>357</v>
      </c>
      <c r="B223" s="63" t="s">
        <v>358</v>
      </c>
      <c r="C223" s="36">
        <v>4301071063</v>
      </c>
      <c r="D223" s="338">
        <v>4607111039019</v>
      </c>
      <c r="E223" s="338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40"/>
      <c r="R223" s="340"/>
      <c r="S223" s="340"/>
      <c r="T223" s="341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359</v>
      </c>
      <c r="AG223" s="81"/>
      <c r="AJ223" s="87" t="s">
        <v>89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360</v>
      </c>
      <c r="B224" s="63" t="s">
        <v>361</v>
      </c>
      <c r="C224" s="36">
        <v>4301071000</v>
      </c>
      <c r="D224" s="338">
        <v>4607111038708</v>
      </c>
      <c r="E224" s="338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38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40"/>
      <c r="R224" s="340"/>
      <c r="S224" s="340"/>
      <c r="T224" s="34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7" t="s">
        <v>359</v>
      </c>
      <c r="AG224" s="81"/>
      <c r="AJ224" s="87" t="s">
        <v>89</v>
      </c>
      <c r="AK224" s="87">
        <v>1</v>
      </c>
      <c r="BB224" s="258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35"/>
      <c r="B225" s="335"/>
      <c r="C225" s="335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48"/>
      <c r="P225" s="345" t="s">
        <v>40</v>
      </c>
      <c r="Q225" s="346"/>
      <c r="R225" s="346"/>
      <c r="S225" s="346"/>
      <c r="T225" s="346"/>
      <c r="U225" s="346"/>
      <c r="V225" s="347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335"/>
      <c r="B226" s="335"/>
      <c r="C226" s="335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48"/>
      <c r="P226" s="345" t="s">
        <v>40</v>
      </c>
      <c r="Q226" s="346"/>
      <c r="R226" s="346"/>
      <c r="S226" s="346"/>
      <c r="T226" s="346"/>
      <c r="U226" s="346"/>
      <c r="V226" s="347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77" t="s">
        <v>362</v>
      </c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77"/>
      <c r="O227" s="377"/>
      <c r="P227" s="377"/>
      <c r="Q227" s="377"/>
      <c r="R227" s="377"/>
      <c r="S227" s="377"/>
      <c r="T227" s="377"/>
      <c r="U227" s="377"/>
      <c r="V227" s="377"/>
      <c r="W227" s="377"/>
      <c r="X227" s="377"/>
      <c r="Y227" s="377"/>
      <c r="Z227" s="377"/>
      <c r="AA227" s="54"/>
      <c r="AB227" s="54"/>
      <c r="AC227" s="54"/>
    </row>
    <row r="228" spans="1:68" ht="16.5" customHeight="1" x14ac:dyDescent="0.25">
      <c r="A228" s="378" t="s">
        <v>363</v>
      </c>
      <c r="B228" s="378"/>
      <c r="C228" s="378"/>
      <c r="D228" s="378"/>
      <c r="E228" s="378"/>
      <c r="F228" s="378"/>
      <c r="G228" s="378"/>
      <c r="H228" s="378"/>
      <c r="I228" s="378"/>
      <c r="J228" s="378"/>
      <c r="K228" s="378"/>
      <c r="L228" s="378"/>
      <c r="M228" s="378"/>
      <c r="N228" s="378"/>
      <c r="O228" s="378"/>
      <c r="P228" s="378"/>
      <c r="Q228" s="378"/>
      <c r="R228" s="378"/>
      <c r="S228" s="378"/>
      <c r="T228" s="378"/>
      <c r="U228" s="378"/>
      <c r="V228" s="378"/>
      <c r="W228" s="378"/>
      <c r="X228" s="378"/>
      <c r="Y228" s="378"/>
      <c r="Z228" s="378"/>
      <c r="AA228" s="65"/>
      <c r="AB228" s="65"/>
      <c r="AC228" s="82"/>
    </row>
    <row r="229" spans="1:68" ht="14.25" customHeight="1" x14ac:dyDescent="0.25">
      <c r="A229" s="365" t="s">
        <v>82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65"/>
      <c r="Z229" s="365"/>
      <c r="AA229" s="66"/>
      <c r="AB229" s="66"/>
      <c r="AC229" s="83"/>
    </row>
    <row r="230" spans="1:68" ht="27" customHeight="1" x14ac:dyDescent="0.25">
      <c r="A230" s="63" t="s">
        <v>364</v>
      </c>
      <c r="B230" s="63" t="s">
        <v>365</v>
      </c>
      <c r="C230" s="36">
        <v>4301071036</v>
      </c>
      <c r="D230" s="338">
        <v>4607111036162</v>
      </c>
      <c r="E230" s="338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3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40"/>
      <c r="R230" s="340"/>
      <c r="S230" s="340"/>
      <c r="T230" s="341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9" t="s">
        <v>366</v>
      </c>
      <c r="AG230" s="81"/>
      <c r="AJ230" s="87" t="s">
        <v>89</v>
      </c>
      <c r="AK230" s="87">
        <v>1</v>
      </c>
      <c r="BB230" s="26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35"/>
      <c r="B231" s="335"/>
      <c r="C231" s="335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48"/>
      <c r="P231" s="345" t="s">
        <v>40</v>
      </c>
      <c r="Q231" s="346"/>
      <c r="R231" s="346"/>
      <c r="S231" s="346"/>
      <c r="T231" s="346"/>
      <c r="U231" s="346"/>
      <c r="V231" s="347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35"/>
      <c r="B232" s="335"/>
      <c r="C232" s="335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48"/>
      <c r="P232" s="345" t="s">
        <v>40</v>
      </c>
      <c r="Q232" s="346"/>
      <c r="R232" s="346"/>
      <c r="S232" s="346"/>
      <c r="T232" s="346"/>
      <c r="U232" s="346"/>
      <c r="V232" s="347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77" t="s">
        <v>367</v>
      </c>
      <c r="B233" s="377"/>
      <c r="C233" s="377"/>
      <c r="D233" s="377"/>
      <c r="E233" s="377"/>
      <c r="F233" s="377"/>
      <c r="G233" s="377"/>
      <c r="H233" s="377"/>
      <c r="I233" s="377"/>
      <c r="J233" s="377"/>
      <c r="K233" s="377"/>
      <c r="L233" s="377"/>
      <c r="M233" s="377"/>
      <c r="N233" s="377"/>
      <c r="O233" s="377"/>
      <c r="P233" s="377"/>
      <c r="Q233" s="377"/>
      <c r="R233" s="377"/>
      <c r="S233" s="377"/>
      <c r="T233" s="377"/>
      <c r="U233" s="377"/>
      <c r="V233" s="377"/>
      <c r="W233" s="377"/>
      <c r="X233" s="377"/>
      <c r="Y233" s="377"/>
      <c r="Z233" s="377"/>
      <c r="AA233" s="54"/>
      <c r="AB233" s="54"/>
      <c r="AC233" s="54"/>
    </row>
    <row r="234" spans="1:68" ht="16.5" customHeight="1" x14ac:dyDescent="0.25">
      <c r="A234" s="378" t="s">
        <v>368</v>
      </c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  <c r="X234" s="378"/>
      <c r="Y234" s="378"/>
      <c r="Z234" s="378"/>
      <c r="AA234" s="65"/>
      <c r="AB234" s="65"/>
      <c r="AC234" s="82"/>
    </row>
    <row r="235" spans="1:68" ht="14.25" customHeight="1" x14ac:dyDescent="0.25">
      <c r="A235" s="365" t="s">
        <v>82</v>
      </c>
      <c r="B235" s="365"/>
      <c r="C235" s="365"/>
      <c r="D235" s="365"/>
      <c r="E235" s="365"/>
      <c r="F235" s="365"/>
      <c r="G235" s="365"/>
      <c r="H235" s="365"/>
      <c r="I235" s="365"/>
      <c r="J235" s="365"/>
      <c r="K235" s="365"/>
      <c r="L235" s="365"/>
      <c r="M235" s="365"/>
      <c r="N235" s="365"/>
      <c r="O235" s="365"/>
      <c r="P235" s="365"/>
      <c r="Q235" s="365"/>
      <c r="R235" s="365"/>
      <c r="S235" s="365"/>
      <c r="T235" s="365"/>
      <c r="U235" s="365"/>
      <c r="V235" s="365"/>
      <c r="W235" s="365"/>
      <c r="X235" s="365"/>
      <c r="Y235" s="365"/>
      <c r="Z235" s="365"/>
      <c r="AA235" s="66"/>
      <c r="AB235" s="66"/>
      <c r="AC235" s="83"/>
    </row>
    <row r="236" spans="1:68" ht="27" customHeight="1" x14ac:dyDescent="0.25">
      <c r="A236" s="63" t="s">
        <v>369</v>
      </c>
      <c r="B236" s="63" t="s">
        <v>370</v>
      </c>
      <c r="C236" s="36">
        <v>4301071029</v>
      </c>
      <c r="D236" s="338">
        <v>4607111035899</v>
      </c>
      <c r="E236" s="338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38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40"/>
      <c r="R236" s="340"/>
      <c r="S236" s="340"/>
      <c r="T236" s="341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269</v>
      </c>
      <c r="AG236" s="81"/>
      <c r="AJ236" s="87" t="s">
        <v>89</v>
      </c>
      <c r="AK236" s="87">
        <v>1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371</v>
      </c>
      <c r="B237" s="63" t="s">
        <v>372</v>
      </c>
      <c r="C237" s="36">
        <v>4301070991</v>
      </c>
      <c r="D237" s="338">
        <v>4607111038180</v>
      </c>
      <c r="E237" s="338"/>
      <c r="F237" s="62">
        <v>0.4</v>
      </c>
      <c r="G237" s="37">
        <v>16</v>
      </c>
      <c r="H237" s="62">
        <v>6.4</v>
      </c>
      <c r="I237" s="62">
        <v>6.71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38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40"/>
      <c r="R237" s="340"/>
      <c r="S237" s="340"/>
      <c r="T237" s="34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63" t="s">
        <v>373</v>
      </c>
      <c r="AG237" s="81"/>
      <c r="AJ237" s="87" t="s">
        <v>89</v>
      </c>
      <c r="AK237" s="87">
        <v>1</v>
      </c>
      <c r="BB237" s="26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35"/>
      <c r="B238" s="335"/>
      <c r="C238" s="335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48"/>
      <c r="P238" s="345" t="s">
        <v>40</v>
      </c>
      <c r="Q238" s="346"/>
      <c r="R238" s="346"/>
      <c r="S238" s="346"/>
      <c r="T238" s="346"/>
      <c r="U238" s="346"/>
      <c r="V238" s="347"/>
      <c r="W238" s="42" t="s">
        <v>39</v>
      </c>
      <c r="X238" s="43">
        <f>IFERROR(SUM(X236:X237),"0")</f>
        <v>0</v>
      </c>
      <c r="Y238" s="43">
        <f>IFERROR(SUM(Y236:Y237),"0")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335"/>
      <c r="B239" s="335"/>
      <c r="C239" s="335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48"/>
      <c r="P239" s="345" t="s">
        <v>40</v>
      </c>
      <c r="Q239" s="346"/>
      <c r="R239" s="346"/>
      <c r="S239" s="346"/>
      <c r="T239" s="346"/>
      <c r="U239" s="346"/>
      <c r="V239" s="347"/>
      <c r="W239" s="42" t="s">
        <v>0</v>
      </c>
      <c r="X239" s="43">
        <f>IFERROR(SUMPRODUCT(X236:X237*H236:H237),"0")</f>
        <v>0</v>
      </c>
      <c r="Y239" s="43">
        <f>IFERROR(SUMPRODUCT(Y236:Y237*H236:H237),"0")</f>
        <v>0</v>
      </c>
      <c r="Z239" s="42"/>
      <c r="AA239" s="67"/>
      <c r="AB239" s="67"/>
      <c r="AC239" s="67"/>
    </row>
    <row r="240" spans="1:68" ht="16.5" customHeight="1" x14ac:dyDescent="0.25">
      <c r="A240" s="378" t="s">
        <v>374</v>
      </c>
      <c r="B240" s="378"/>
      <c r="C240" s="378"/>
      <c r="D240" s="378"/>
      <c r="E240" s="378"/>
      <c r="F240" s="378"/>
      <c r="G240" s="378"/>
      <c r="H240" s="378"/>
      <c r="I240" s="378"/>
      <c r="J240" s="378"/>
      <c r="K240" s="378"/>
      <c r="L240" s="378"/>
      <c r="M240" s="378"/>
      <c r="N240" s="378"/>
      <c r="O240" s="378"/>
      <c r="P240" s="378"/>
      <c r="Q240" s="378"/>
      <c r="R240" s="378"/>
      <c r="S240" s="378"/>
      <c r="T240" s="378"/>
      <c r="U240" s="378"/>
      <c r="V240" s="378"/>
      <c r="W240" s="378"/>
      <c r="X240" s="378"/>
      <c r="Y240" s="378"/>
      <c r="Z240" s="378"/>
      <c r="AA240" s="65"/>
      <c r="AB240" s="65"/>
      <c r="AC240" s="82"/>
    </row>
    <row r="241" spans="1:68" ht="14.25" customHeight="1" x14ac:dyDescent="0.25">
      <c r="A241" s="365" t="s">
        <v>82</v>
      </c>
      <c r="B241" s="365"/>
      <c r="C241" s="365"/>
      <c r="D241" s="365"/>
      <c r="E241" s="365"/>
      <c r="F241" s="365"/>
      <c r="G241" s="365"/>
      <c r="H241" s="365"/>
      <c r="I241" s="365"/>
      <c r="J241" s="365"/>
      <c r="K241" s="365"/>
      <c r="L241" s="365"/>
      <c r="M241" s="365"/>
      <c r="N241" s="365"/>
      <c r="O241" s="365"/>
      <c r="P241" s="365"/>
      <c r="Q241" s="365"/>
      <c r="R241" s="365"/>
      <c r="S241" s="365"/>
      <c r="T241" s="365"/>
      <c r="U241" s="365"/>
      <c r="V241" s="365"/>
      <c r="W241" s="365"/>
      <c r="X241" s="365"/>
      <c r="Y241" s="365"/>
      <c r="Z241" s="365"/>
      <c r="AA241" s="66"/>
      <c r="AB241" s="66"/>
      <c r="AC241" s="83"/>
    </row>
    <row r="242" spans="1:68" ht="27" customHeight="1" x14ac:dyDescent="0.25">
      <c r="A242" s="63" t="s">
        <v>375</v>
      </c>
      <c r="B242" s="63" t="s">
        <v>376</v>
      </c>
      <c r="C242" s="36">
        <v>4301070870</v>
      </c>
      <c r="D242" s="338">
        <v>4607111036711</v>
      </c>
      <c r="E242" s="338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90</v>
      </c>
      <c r="P242" s="37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40"/>
      <c r="R242" s="340"/>
      <c r="S242" s="340"/>
      <c r="T242" s="341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351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35"/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48"/>
      <c r="P243" s="345" t="s">
        <v>40</v>
      </c>
      <c r="Q243" s="346"/>
      <c r="R243" s="346"/>
      <c r="S243" s="346"/>
      <c r="T243" s="346"/>
      <c r="U243" s="346"/>
      <c r="V243" s="347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35"/>
      <c r="B244" s="335"/>
      <c r="C244" s="335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48"/>
      <c r="P244" s="345" t="s">
        <v>40</v>
      </c>
      <c r="Q244" s="346"/>
      <c r="R244" s="346"/>
      <c r="S244" s="346"/>
      <c r="T244" s="346"/>
      <c r="U244" s="346"/>
      <c r="V244" s="347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77" t="s">
        <v>377</v>
      </c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77"/>
      <c r="N245" s="377"/>
      <c r="O245" s="377"/>
      <c r="P245" s="377"/>
      <c r="Q245" s="377"/>
      <c r="R245" s="377"/>
      <c r="S245" s="377"/>
      <c r="T245" s="377"/>
      <c r="U245" s="377"/>
      <c r="V245" s="377"/>
      <c r="W245" s="377"/>
      <c r="X245" s="377"/>
      <c r="Y245" s="377"/>
      <c r="Z245" s="377"/>
      <c r="AA245" s="54"/>
      <c r="AB245" s="54"/>
      <c r="AC245" s="54"/>
    </row>
    <row r="246" spans="1:68" ht="16.5" customHeight="1" x14ac:dyDescent="0.25">
      <c r="A246" s="378" t="s">
        <v>378</v>
      </c>
      <c r="B246" s="378"/>
      <c r="C246" s="378"/>
      <c r="D246" s="378"/>
      <c r="E246" s="378"/>
      <c r="F246" s="378"/>
      <c r="G246" s="378"/>
      <c r="H246" s="378"/>
      <c r="I246" s="378"/>
      <c r="J246" s="378"/>
      <c r="K246" s="378"/>
      <c r="L246" s="378"/>
      <c r="M246" s="378"/>
      <c r="N246" s="378"/>
      <c r="O246" s="378"/>
      <c r="P246" s="378"/>
      <c r="Q246" s="378"/>
      <c r="R246" s="378"/>
      <c r="S246" s="378"/>
      <c r="T246" s="378"/>
      <c r="U246" s="378"/>
      <c r="V246" s="378"/>
      <c r="W246" s="378"/>
      <c r="X246" s="378"/>
      <c r="Y246" s="378"/>
      <c r="Z246" s="378"/>
      <c r="AA246" s="65"/>
      <c r="AB246" s="65"/>
      <c r="AC246" s="82"/>
    </row>
    <row r="247" spans="1:68" ht="14.25" customHeight="1" x14ac:dyDescent="0.25">
      <c r="A247" s="365" t="s">
        <v>155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65"/>
      <c r="Z247" s="365"/>
      <c r="AA247" s="66"/>
      <c r="AB247" s="66"/>
      <c r="AC247" s="83"/>
    </row>
    <row r="248" spans="1:68" ht="37.5" customHeight="1" x14ac:dyDescent="0.25">
      <c r="A248" s="63" t="s">
        <v>379</v>
      </c>
      <c r="B248" s="63" t="s">
        <v>380</v>
      </c>
      <c r="C248" s="36">
        <v>4301135400</v>
      </c>
      <c r="D248" s="338">
        <v>4607111039361</v>
      </c>
      <c r="E248" s="338"/>
      <c r="F248" s="62">
        <v>0.25</v>
      </c>
      <c r="G248" s="37">
        <v>12</v>
      </c>
      <c r="H248" s="62">
        <v>3</v>
      </c>
      <c r="I248" s="62">
        <v>3.7035999999999998</v>
      </c>
      <c r="J248" s="37">
        <v>70</v>
      </c>
      <c r="K248" s="37" t="s">
        <v>96</v>
      </c>
      <c r="L248" s="37" t="s">
        <v>88</v>
      </c>
      <c r="M248" s="38" t="s">
        <v>86</v>
      </c>
      <c r="N248" s="38"/>
      <c r="O248" s="37">
        <v>180</v>
      </c>
      <c r="P248" s="376" t="s">
        <v>381</v>
      </c>
      <c r="Q248" s="340"/>
      <c r="R248" s="340"/>
      <c r="S248" s="340"/>
      <c r="T248" s="34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67" t="s">
        <v>382</v>
      </c>
      <c r="AG248" s="81"/>
      <c r="AJ248" s="87" t="s">
        <v>89</v>
      </c>
      <c r="AK248" s="87">
        <v>1</v>
      </c>
      <c r="BB248" s="268" t="s">
        <v>95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35"/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48"/>
      <c r="P249" s="345" t="s">
        <v>40</v>
      </c>
      <c r="Q249" s="346"/>
      <c r="R249" s="346"/>
      <c r="S249" s="346"/>
      <c r="T249" s="346"/>
      <c r="U249" s="346"/>
      <c r="V249" s="347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35"/>
      <c r="B250" s="335"/>
      <c r="C250" s="335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48"/>
      <c r="P250" s="345" t="s">
        <v>40</v>
      </c>
      <c r="Q250" s="346"/>
      <c r="R250" s="346"/>
      <c r="S250" s="346"/>
      <c r="T250" s="346"/>
      <c r="U250" s="346"/>
      <c r="V250" s="347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77" t="s">
        <v>254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77"/>
      <c r="Z251" s="377"/>
      <c r="AA251" s="54"/>
      <c r="AB251" s="54"/>
      <c r="AC251" s="54"/>
    </row>
    <row r="252" spans="1:68" ht="16.5" customHeight="1" x14ac:dyDescent="0.25">
      <c r="A252" s="378" t="s">
        <v>254</v>
      </c>
      <c r="B252" s="378"/>
      <c r="C252" s="378"/>
      <c r="D252" s="378"/>
      <c r="E252" s="378"/>
      <c r="F252" s="378"/>
      <c r="G252" s="378"/>
      <c r="H252" s="378"/>
      <c r="I252" s="378"/>
      <c r="J252" s="378"/>
      <c r="K252" s="378"/>
      <c r="L252" s="378"/>
      <c r="M252" s="378"/>
      <c r="N252" s="378"/>
      <c r="O252" s="378"/>
      <c r="P252" s="378"/>
      <c r="Q252" s="378"/>
      <c r="R252" s="378"/>
      <c r="S252" s="378"/>
      <c r="T252" s="378"/>
      <c r="U252" s="378"/>
      <c r="V252" s="378"/>
      <c r="W252" s="378"/>
      <c r="X252" s="378"/>
      <c r="Y252" s="378"/>
      <c r="Z252" s="378"/>
      <c r="AA252" s="65"/>
      <c r="AB252" s="65"/>
      <c r="AC252" s="82"/>
    </row>
    <row r="253" spans="1:68" ht="14.25" customHeight="1" x14ac:dyDescent="0.25">
      <c r="A253" s="365" t="s">
        <v>82</v>
      </c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65"/>
      <c r="N253" s="365"/>
      <c r="O253" s="365"/>
      <c r="P253" s="365"/>
      <c r="Q253" s="365"/>
      <c r="R253" s="365"/>
      <c r="S253" s="365"/>
      <c r="T253" s="365"/>
      <c r="U253" s="365"/>
      <c r="V253" s="365"/>
      <c r="W253" s="365"/>
      <c r="X253" s="365"/>
      <c r="Y253" s="365"/>
      <c r="Z253" s="365"/>
      <c r="AA253" s="66"/>
      <c r="AB253" s="66"/>
      <c r="AC253" s="83"/>
    </row>
    <row r="254" spans="1:68" ht="27" customHeight="1" x14ac:dyDescent="0.25">
      <c r="A254" s="63" t="s">
        <v>383</v>
      </c>
      <c r="B254" s="63" t="s">
        <v>384</v>
      </c>
      <c r="C254" s="36">
        <v>4301071014</v>
      </c>
      <c r="D254" s="338">
        <v>4640242181264</v>
      </c>
      <c r="E254" s="338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110</v>
      </c>
      <c r="M254" s="38" t="s">
        <v>86</v>
      </c>
      <c r="N254" s="38"/>
      <c r="O254" s="37">
        <v>180</v>
      </c>
      <c r="P254" s="373" t="s">
        <v>385</v>
      </c>
      <c r="Q254" s="340"/>
      <c r="R254" s="340"/>
      <c r="S254" s="340"/>
      <c r="T254" s="34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386</v>
      </c>
      <c r="AG254" s="81"/>
      <c r="AJ254" s="87" t="s">
        <v>111</v>
      </c>
      <c r="AK254" s="87">
        <v>12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387</v>
      </c>
      <c r="B255" s="63" t="s">
        <v>388</v>
      </c>
      <c r="C255" s="36">
        <v>4301071021</v>
      </c>
      <c r="D255" s="338">
        <v>4640242181325</v>
      </c>
      <c r="E255" s="338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87</v>
      </c>
      <c r="L255" s="37" t="s">
        <v>110</v>
      </c>
      <c r="M255" s="38" t="s">
        <v>86</v>
      </c>
      <c r="N255" s="38"/>
      <c r="O255" s="37">
        <v>180</v>
      </c>
      <c r="P255" s="374" t="s">
        <v>389</v>
      </c>
      <c r="Q255" s="340"/>
      <c r="R255" s="340"/>
      <c r="S255" s="340"/>
      <c r="T255" s="341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1" t="s">
        <v>386</v>
      </c>
      <c r="AG255" s="81"/>
      <c r="AJ255" s="87" t="s">
        <v>111</v>
      </c>
      <c r="AK255" s="87">
        <v>12</v>
      </c>
      <c r="BB255" s="272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390</v>
      </c>
      <c r="B256" s="63" t="s">
        <v>391</v>
      </c>
      <c r="C256" s="36">
        <v>4301070993</v>
      </c>
      <c r="D256" s="338">
        <v>4640242180670</v>
      </c>
      <c r="E256" s="338"/>
      <c r="F256" s="62">
        <v>1</v>
      </c>
      <c r="G256" s="37">
        <v>6</v>
      </c>
      <c r="H256" s="62">
        <v>6</v>
      </c>
      <c r="I256" s="62">
        <v>6.23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375" t="s">
        <v>392</v>
      </c>
      <c r="Q256" s="340"/>
      <c r="R256" s="340"/>
      <c r="S256" s="340"/>
      <c r="T256" s="341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73" t="s">
        <v>393</v>
      </c>
      <c r="AG256" s="81"/>
      <c r="AJ256" s="87" t="s">
        <v>89</v>
      </c>
      <c r="AK256" s="87">
        <v>1</v>
      </c>
      <c r="BB256" s="274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35"/>
      <c r="B257" s="335"/>
      <c r="C257" s="335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48"/>
      <c r="P257" s="345" t="s">
        <v>40</v>
      </c>
      <c r="Q257" s="346"/>
      <c r="R257" s="346"/>
      <c r="S257" s="346"/>
      <c r="T257" s="346"/>
      <c r="U257" s="346"/>
      <c r="V257" s="347"/>
      <c r="W257" s="42" t="s">
        <v>39</v>
      </c>
      <c r="X257" s="43">
        <f>IFERROR(SUM(X254:X256),"0")</f>
        <v>0</v>
      </c>
      <c r="Y257" s="43">
        <f>IFERROR(SUM(Y254:Y256),"0")</f>
        <v>0</v>
      </c>
      <c r="Z257" s="43">
        <f>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335"/>
      <c r="B258" s="335"/>
      <c r="C258" s="335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48"/>
      <c r="P258" s="345" t="s">
        <v>40</v>
      </c>
      <c r="Q258" s="346"/>
      <c r="R258" s="346"/>
      <c r="S258" s="346"/>
      <c r="T258" s="346"/>
      <c r="U258" s="346"/>
      <c r="V258" s="347"/>
      <c r="W258" s="42" t="s">
        <v>0</v>
      </c>
      <c r="X258" s="43">
        <f>IFERROR(SUMPRODUCT(X254:X256*H254:H256),"0")</f>
        <v>0</v>
      </c>
      <c r="Y258" s="43">
        <f>IFERROR(SUMPRODUCT(Y254:Y256*H254:H256),"0")</f>
        <v>0</v>
      </c>
      <c r="Z258" s="42"/>
      <c r="AA258" s="67"/>
      <c r="AB258" s="67"/>
      <c r="AC258" s="67"/>
    </row>
    <row r="259" spans="1:68" ht="14.25" customHeight="1" x14ac:dyDescent="0.25">
      <c r="A259" s="365" t="s">
        <v>160</v>
      </c>
      <c r="B259" s="365"/>
      <c r="C259" s="365"/>
      <c r="D259" s="365"/>
      <c r="E259" s="365"/>
      <c r="F259" s="365"/>
      <c r="G259" s="365"/>
      <c r="H259" s="365"/>
      <c r="I259" s="365"/>
      <c r="J259" s="365"/>
      <c r="K259" s="365"/>
      <c r="L259" s="365"/>
      <c r="M259" s="365"/>
      <c r="N259" s="365"/>
      <c r="O259" s="365"/>
      <c r="P259" s="365"/>
      <c r="Q259" s="365"/>
      <c r="R259" s="365"/>
      <c r="S259" s="365"/>
      <c r="T259" s="365"/>
      <c r="U259" s="365"/>
      <c r="V259" s="365"/>
      <c r="W259" s="365"/>
      <c r="X259" s="365"/>
      <c r="Y259" s="365"/>
      <c r="Z259" s="365"/>
      <c r="AA259" s="66"/>
      <c r="AB259" s="66"/>
      <c r="AC259" s="83"/>
    </row>
    <row r="260" spans="1:68" ht="27" customHeight="1" x14ac:dyDescent="0.25">
      <c r="A260" s="63" t="s">
        <v>394</v>
      </c>
      <c r="B260" s="63" t="s">
        <v>395</v>
      </c>
      <c r="C260" s="36">
        <v>4301131019</v>
      </c>
      <c r="D260" s="338">
        <v>4640242180427</v>
      </c>
      <c r="E260" s="338"/>
      <c r="F260" s="62">
        <v>1.8</v>
      </c>
      <c r="G260" s="37">
        <v>1</v>
      </c>
      <c r="H260" s="62">
        <v>1.8</v>
      </c>
      <c r="I260" s="62">
        <v>1.915</v>
      </c>
      <c r="J260" s="37">
        <v>234</v>
      </c>
      <c r="K260" s="37" t="s">
        <v>151</v>
      </c>
      <c r="L260" s="37" t="s">
        <v>88</v>
      </c>
      <c r="M260" s="38" t="s">
        <v>86</v>
      </c>
      <c r="N260" s="38"/>
      <c r="O260" s="37">
        <v>180</v>
      </c>
      <c r="P260" s="371" t="s">
        <v>396</v>
      </c>
      <c r="Q260" s="340"/>
      <c r="R260" s="340"/>
      <c r="S260" s="340"/>
      <c r="T260" s="34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IFERROR(IF(X260="","",X260*0.00502),"")</f>
        <v>0</v>
      </c>
      <c r="AA260" s="68" t="s">
        <v>46</v>
      </c>
      <c r="AB260" s="69" t="s">
        <v>46</v>
      </c>
      <c r="AC260" s="275" t="s">
        <v>397</v>
      </c>
      <c r="AG260" s="81"/>
      <c r="AJ260" s="87" t="s">
        <v>89</v>
      </c>
      <c r="AK260" s="87">
        <v>1</v>
      </c>
      <c r="BB260" s="276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35"/>
      <c r="B261" s="335"/>
      <c r="C261" s="335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48"/>
      <c r="P261" s="345" t="s">
        <v>40</v>
      </c>
      <c r="Q261" s="346"/>
      <c r="R261" s="346"/>
      <c r="S261" s="346"/>
      <c r="T261" s="346"/>
      <c r="U261" s="346"/>
      <c r="V261" s="347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335"/>
      <c r="B262" s="335"/>
      <c r="C262" s="335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48"/>
      <c r="P262" s="345" t="s">
        <v>40</v>
      </c>
      <c r="Q262" s="346"/>
      <c r="R262" s="346"/>
      <c r="S262" s="346"/>
      <c r="T262" s="346"/>
      <c r="U262" s="346"/>
      <c r="V262" s="347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14.25" customHeight="1" x14ac:dyDescent="0.25">
      <c r="A263" s="365" t="s">
        <v>91</v>
      </c>
      <c r="B263" s="365"/>
      <c r="C263" s="365"/>
      <c r="D263" s="365"/>
      <c r="E263" s="365"/>
      <c r="F263" s="365"/>
      <c r="G263" s="365"/>
      <c r="H263" s="365"/>
      <c r="I263" s="365"/>
      <c r="J263" s="365"/>
      <c r="K263" s="365"/>
      <c r="L263" s="365"/>
      <c r="M263" s="365"/>
      <c r="N263" s="365"/>
      <c r="O263" s="365"/>
      <c r="P263" s="365"/>
      <c r="Q263" s="365"/>
      <c r="R263" s="365"/>
      <c r="S263" s="365"/>
      <c r="T263" s="365"/>
      <c r="U263" s="365"/>
      <c r="V263" s="365"/>
      <c r="W263" s="365"/>
      <c r="X263" s="365"/>
      <c r="Y263" s="365"/>
      <c r="Z263" s="365"/>
      <c r="AA263" s="66"/>
      <c r="AB263" s="66"/>
      <c r="AC263" s="83"/>
    </row>
    <row r="264" spans="1:68" ht="27" customHeight="1" x14ac:dyDescent="0.25">
      <c r="A264" s="63" t="s">
        <v>398</v>
      </c>
      <c r="B264" s="63" t="s">
        <v>399</v>
      </c>
      <c r="C264" s="36">
        <v>4301132080</v>
      </c>
      <c r="D264" s="338">
        <v>4640242180397</v>
      </c>
      <c r="E264" s="338"/>
      <c r="F264" s="62">
        <v>1</v>
      </c>
      <c r="G264" s="37">
        <v>6</v>
      </c>
      <c r="H264" s="62">
        <v>6</v>
      </c>
      <c r="I264" s="62">
        <v>6.26</v>
      </c>
      <c r="J264" s="37">
        <v>84</v>
      </c>
      <c r="K264" s="37" t="s">
        <v>87</v>
      </c>
      <c r="L264" s="37" t="s">
        <v>110</v>
      </c>
      <c r="M264" s="38" t="s">
        <v>86</v>
      </c>
      <c r="N264" s="38"/>
      <c r="O264" s="37">
        <v>180</v>
      </c>
      <c r="P264" s="372" t="s">
        <v>400</v>
      </c>
      <c r="Q264" s="340"/>
      <c r="R264" s="340"/>
      <c r="S264" s="340"/>
      <c r="T264" s="341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7" t="s">
        <v>401</v>
      </c>
      <c r="AG264" s="81"/>
      <c r="AJ264" s="87" t="s">
        <v>111</v>
      </c>
      <c r="AK264" s="87">
        <v>12</v>
      </c>
      <c r="BB264" s="278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402</v>
      </c>
      <c r="B265" s="63" t="s">
        <v>403</v>
      </c>
      <c r="C265" s="36">
        <v>4301132104</v>
      </c>
      <c r="D265" s="338">
        <v>4640242181219</v>
      </c>
      <c r="E265" s="338"/>
      <c r="F265" s="62">
        <v>0.3</v>
      </c>
      <c r="G265" s="37">
        <v>9</v>
      </c>
      <c r="H265" s="62">
        <v>2.7</v>
      </c>
      <c r="I265" s="62">
        <v>2.8450000000000002</v>
      </c>
      <c r="J265" s="37">
        <v>234</v>
      </c>
      <c r="K265" s="37" t="s">
        <v>151</v>
      </c>
      <c r="L265" s="37" t="s">
        <v>88</v>
      </c>
      <c r="M265" s="38" t="s">
        <v>86</v>
      </c>
      <c r="N265" s="38"/>
      <c r="O265" s="37">
        <v>180</v>
      </c>
      <c r="P265" s="368" t="s">
        <v>404</v>
      </c>
      <c r="Q265" s="340"/>
      <c r="R265" s="340"/>
      <c r="S265" s="340"/>
      <c r="T265" s="341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IFERROR(IF(X265="","",X265*0.00502),"")</f>
        <v>0</v>
      </c>
      <c r="AA265" s="68" t="s">
        <v>46</v>
      </c>
      <c r="AB265" s="69" t="s">
        <v>46</v>
      </c>
      <c r="AC265" s="279" t="s">
        <v>401</v>
      </c>
      <c r="AG265" s="81"/>
      <c r="AJ265" s="87" t="s">
        <v>89</v>
      </c>
      <c r="AK265" s="87">
        <v>1</v>
      </c>
      <c r="BB265" s="280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35"/>
      <c r="B266" s="335"/>
      <c r="C266" s="335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48"/>
      <c r="P266" s="345" t="s">
        <v>40</v>
      </c>
      <c r="Q266" s="346"/>
      <c r="R266" s="346"/>
      <c r="S266" s="346"/>
      <c r="T266" s="346"/>
      <c r="U266" s="346"/>
      <c r="V266" s="347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335"/>
      <c r="B267" s="335"/>
      <c r="C267" s="335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48"/>
      <c r="P267" s="345" t="s">
        <v>40</v>
      </c>
      <c r="Q267" s="346"/>
      <c r="R267" s="346"/>
      <c r="S267" s="346"/>
      <c r="T267" s="346"/>
      <c r="U267" s="346"/>
      <c r="V267" s="347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14.25" customHeight="1" x14ac:dyDescent="0.25">
      <c r="A268" s="365" t="s">
        <v>185</v>
      </c>
      <c r="B268" s="365"/>
      <c r="C268" s="365"/>
      <c r="D268" s="365"/>
      <c r="E268" s="365"/>
      <c r="F268" s="365"/>
      <c r="G268" s="365"/>
      <c r="H268" s="365"/>
      <c r="I268" s="365"/>
      <c r="J268" s="365"/>
      <c r="K268" s="365"/>
      <c r="L268" s="365"/>
      <c r="M268" s="365"/>
      <c r="N268" s="365"/>
      <c r="O268" s="365"/>
      <c r="P268" s="365"/>
      <c r="Q268" s="365"/>
      <c r="R268" s="365"/>
      <c r="S268" s="365"/>
      <c r="T268" s="365"/>
      <c r="U268" s="365"/>
      <c r="V268" s="365"/>
      <c r="W268" s="365"/>
      <c r="X268" s="365"/>
      <c r="Y268" s="365"/>
      <c r="Z268" s="365"/>
      <c r="AA268" s="66"/>
      <c r="AB268" s="66"/>
      <c r="AC268" s="83"/>
    </row>
    <row r="269" spans="1:68" ht="27" customHeight="1" x14ac:dyDescent="0.25">
      <c r="A269" s="63" t="s">
        <v>405</v>
      </c>
      <c r="B269" s="63" t="s">
        <v>406</v>
      </c>
      <c r="C269" s="36">
        <v>4301136028</v>
      </c>
      <c r="D269" s="338">
        <v>4640242180304</v>
      </c>
      <c r="E269" s="338"/>
      <c r="F269" s="62">
        <v>2.7</v>
      </c>
      <c r="G269" s="37">
        <v>1</v>
      </c>
      <c r="H269" s="62">
        <v>2.7</v>
      </c>
      <c r="I269" s="62">
        <v>2.8906000000000001</v>
      </c>
      <c r="J269" s="37">
        <v>126</v>
      </c>
      <c r="K269" s="37" t="s">
        <v>96</v>
      </c>
      <c r="L269" s="37" t="s">
        <v>110</v>
      </c>
      <c r="M269" s="38" t="s">
        <v>86</v>
      </c>
      <c r="N269" s="38"/>
      <c r="O269" s="37">
        <v>180</v>
      </c>
      <c r="P269" s="369" t="s">
        <v>407</v>
      </c>
      <c r="Q269" s="340"/>
      <c r="R269" s="340"/>
      <c r="S269" s="340"/>
      <c r="T269" s="341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81" t="s">
        <v>408</v>
      </c>
      <c r="AG269" s="81"/>
      <c r="AJ269" s="87" t="s">
        <v>111</v>
      </c>
      <c r="AK269" s="87">
        <v>14</v>
      </c>
      <c r="BB269" s="282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409</v>
      </c>
      <c r="B270" s="63" t="s">
        <v>410</v>
      </c>
      <c r="C270" s="36">
        <v>4301136026</v>
      </c>
      <c r="D270" s="338">
        <v>4640242180236</v>
      </c>
      <c r="E270" s="338"/>
      <c r="F270" s="62">
        <v>5</v>
      </c>
      <c r="G270" s="37">
        <v>1</v>
      </c>
      <c r="H270" s="62">
        <v>5</v>
      </c>
      <c r="I270" s="62">
        <v>5.2350000000000003</v>
      </c>
      <c r="J270" s="37">
        <v>84</v>
      </c>
      <c r="K270" s="37" t="s">
        <v>87</v>
      </c>
      <c r="L270" s="37" t="s">
        <v>126</v>
      </c>
      <c r="M270" s="38" t="s">
        <v>86</v>
      </c>
      <c r="N270" s="38"/>
      <c r="O270" s="37">
        <v>180</v>
      </c>
      <c r="P270" s="370" t="s">
        <v>411</v>
      </c>
      <c r="Q270" s="340"/>
      <c r="R270" s="340"/>
      <c r="S270" s="340"/>
      <c r="T270" s="34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83" t="s">
        <v>408</v>
      </c>
      <c r="AG270" s="81"/>
      <c r="AJ270" s="87" t="s">
        <v>127</v>
      </c>
      <c r="AK270" s="87">
        <v>84</v>
      </c>
      <c r="BB270" s="284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412</v>
      </c>
      <c r="B271" s="63" t="s">
        <v>413</v>
      </c>
      <c r="C271" s="36">
        <v>4301136029</v>
      </c>
      <c r="D271" s="338">
        <v>4640242180410</v>
      </c>
      <c r="E271" s="338"/>
      <c r="F271" s="62">
        <v>2.2400000000000002</v>
      </c>
      <c r="G271" s="37">
        <v>1</v>
      </c>
      <c r="H271" s="62">
        <v>2.2400000000000002</v>
      </c>
      <c r="I271" s="62">
        <v>2.4319999999999999</v>
      </c>
      <c r="J271" s="37">
        <v>126</v>
      </c>
      <c r="K271" s="37" t="s">
        <v>96</v>
      </c>
      <c r="L271" s="37" t="s">
        <v>110</v>
      </c>
      <c r="M271" s="38" t="s">
        <v>86</v>
      </c>
      <c r="N271" s="38"/>
      <c r="O271" s="37">
        <v>180</v>
      </c>
      <c r="P271" s="36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40"/>
      <c r="R271" s="340"/>
      <c r="S271" s="340"/>
      <c r="T271" s="341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85" t="s">
        <v>408</v>
      </c>
      <c r="AG271" s="81"/>
      <c r="AJ271" s="87" t="s">
        <v>111</v>
      </c>
      <c r="AK271" s="87">
        <v>14</v>
      </c>
      <c r="BB271" s="286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35"/>
      <c r="B272" s="335"/>
      <c r="C272" s="335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48"/>
      <c r="P272" s="345" t="s">
        <v>40</v>
      </c>
      <c r="Q272" s="346"/>
      <c r="R272" s="346"/>
      <c r="S272" s="346"/>
      <c r="T272" s="346"/>
      <c r="U272" s="346"/>
      <c r="V272" s="347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335"/>
      <c r="B273" s="335"/>
      <c r="C273" s="335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48"/>
      <c r="P273" s="345" t="s">
        <v>40</v>
      </c>
      <c r="Q273" s="346"/>
      <c r="R273" s="346"/>
      <c r="S273" s="346"/>
      <c r="T273" s="346"/>
      <c r="U273" s="346"/>
      <c r="V273" s="347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365" t="s">
        <v>155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65"/>
      <c r="Z274" s="365"/>
      <c r="AA274" s="66"/>
      <c r="AB274" s="66"/>
      <c r="AC274" s="83"/>
    </row>
    <row r="275" spans="1:68" ht="27" customHeight="1" x14ac:dyDescent="0.25">
      <c r="A275" s="63" t="s">
        <v>414</v>
      </c>
      <c r="B275" s="63" t="s">
        <v>415</v>
      </c>
      <c r="C275" s="36">
        <v>4301135723</v>
      </c>
      <c r="D275" s="338">
        <v>4640242181783</v>
      </c>
      <c r="E275" s="338"/>
      <c r="F275" s="62">
        <v>0.3</v>
      </c>
      <c r="G275" s="37">
        <v>9</v>
      </c>
      <c r="H275" s="62">
        <v>2.7</v>
      </c>
      <c r="I275" s="62">
        <v>2.988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366" t="s">
        <v>416</v>
      </c>
      <c r="Q275" s="340"/>
      <c r="R275" s="340"/>
      <c r="S275" s="340"/>
      <c r="T275" s="34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ref="Y275:Y295" si="24"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240</v>
      </c>
      <c r="AC275" s="287" t="s">
        <v>417</v>
      </c>
      <c r="AG275" s="81"/>
      <c r="AJ275" s="87" t="s">
        <v>89</v>
      </c>
      <c r="AK275" s="87">
        <v>1</v>
      </c>
      <c r="BB275" s="288" t="s">
        <v>95</v>
      </c>
      <c r="BM275" s="81">
        <f t="shared" ref="BM275:BM295" si="25">IFERROR(X275*I275,"0")</f>
        <v>0</v>
      </c>
      <c r="BN275" s="81">
        <f t="shared" ref="BN275:BN295" si="26">IFERROR(Y275*I275,"0")</f>
        <v>0</v>
      </c>
      <c r="BO275" s="81">
        <f t="shared" ref="BO275:BO295" si="27">IFERROR(X275/J275,"0")</f>
        <v>0</v>
      </c>
      <c r="BP275" s="81">
        <f t="shared" ref="BP275:BP295" si="28">IFERROR(Y275/J275,"0")</f>
        <v>0</v>
      </c>
    </row>
    <row r="276" spans="1:68" ht="27" customHeight="1" x14ac:dyDescent="0.25">
      <c r="A276" s="63" t="s">
        <v>418</v>
      </c>
      <c r="B276" s="63" t="s">
        <v>419</v>
      </c>
      <c r="C276" s="36">
        <v>4301135504</v>
      </c>
      <c r="D276" s="338">
        <v>4640242181554</v>
      </c>
      <c r="E276" s="338"/>
      <c r="F276" s="62">
        <v>3</v>
      </c>
      <c r="G276" s="37">
        <v>1</v>
      </c>
      <c r="H276" s="62">
        <v>3</v>
      </c>
      <c r="I276" s="62">
        <v>3.1920000000000002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367" t="s">
        <v>420</v>
      </c>
      <c r="Q276" s="340"/>
      <c r="R276" s="340"/>
      <c r="S276" s="340"/>
      <c r="T276" s="34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9" t="s">
        <v>421</v>
      </c>
      <c r="AG276" s="81"/>
      <c r="AJ276" s="87" t="s">
        <v>89</v>
      </c>
      <c r="AK276" s="87">
        <v>1</v>
      </c>
      <c r="BB276" s="290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422</v>
      </c>
      <c r="B277" s="63" t="s">
        <v>423</v>
      </c>
      <c r="C277" s="36">
        <v>4301135394</v>
      </c>
      <c r="D277" s="338">
        <v>4640242181561</v>
      </c>
      <c r="E277" s="338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359" t="s">
        <v>424</v>
      </c>
      <c r="Q277" s="340"/>
      <c r="R277" s="340"/>
      <c r="S277" s="340"/>
      <c r="T277" s="34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91" t="s">
        <v>425</v>
      </c>
      <c r="AG277" s="81"/>
      <c r="AJ277" s="87" t="s">
        <v>89</v>
      </c>
      <c r="AK277" s="87">
        <v>1</v>
      </c>
      <c r="BB277" s="292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37.5" customHeight="1" x14ac:dyDescent="0.25">
      <c r="A278" s="63" t="s">
        <v>426</v>
      </c>
      <c r="B278" s="63" t="s">
        <v>427</v>
      </c>
      <c r="C278" s="36">
        <v>4301135552</v>
      </c>
      <c r="D278" s="338">
        <v>4640242181431</v>
      </c>
      <c r="E278" s="338"/>
      <c r="F278" s="62">
        <v>3.5</v>
      </c>
      <c r="G278" s="37">
        <v>1</v>
      </c>
      <c r="H278" s="62">
        <v>3.5</v>
      </c>
      <c r="I278" s="62">
        <v>3.6920000000000002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360" t="s">
        <v>428</v>
      </c>
      <c r="Q278" s="340"/>
      <c r="R278" s="340"/>
      <c r="S278" s="340"/>
      <c r="T278" s="34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93" t="s">
        <v>429</v>
      </c>
      <c r="AG278" s="81"/>
      <c r="AJ278" s="87" t="s">
        <v>89</v>
      </c>
      <c r="AK278" s="87">
        <v>1</v>
      </c>
      <c r="BB278" s="294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430</v>
      </c>
      <c r="B279" s="63" t="s">
        <v>431</v>
      </c>
      <c r="C279" s="36">
        <v>4301135374</v>
      </c>
      <c r="D279" s="338">
        <v>4640242181424</v>
      </c>
      <c r="E279" s="338"/>
      <c r="F279" s="62">
        <v>5.5</v>
      </c>
      <c r="G279" s="37">
        <v>1</v>
      </c>
      <c r="H279" s="62">
        <v>5.5</v>
      </c>
      <c r="I279" s="62">
        <v>5.7350000000000003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361" t="s">
        <v>432</v>
      </c>
      <c r="Q279" s="340"/>
      <c r="R279" s="340"/>
      <c r="S279" s="340"/>
      <c r="T279" s="34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95" t="s">
        <v>421</v>
      </c>
      <c r="AG279" s="81"/>
      <c r="AJ279" s="87" t="s">
        <v>89</v>
      </c>
      <c r="AK279" s="87">
        <v>1</v>
      </c>
      <c r="BB279" s="296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433</v>
      </c>
      <c r="B280" s="63" t="s">
        <v>434</v>
      </c>
      <c r="C280" s="36">
        <v>4301135320</v>
      </c>
      <c r="D280" s="338">
        <v>4640242181592</v>
      </c>
      <c r="E280" s="338"/>
      <c r="F280" s="62">
        <v>3.5</v>
      </c>
      <c r="G280" s="37">
        <v>1</v>
      </c>
      <c r="H280" s="62">
        <v>3.5</v>
      </c>
      <c r="I280" s="62">
        <v>3.6850000000000001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362" t="s">
        <v>435</v>
      </c>
      <c r="Q280" s="340"/>
      <c r="R280" s="340"/>
      <c r="S280" s="340"/>
      <c r="T280" s="34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ref="Z280:Z287" si="29">IFERROR(IF(X280="","",X280*0.00936),"")</f>
        <v>0</v>
      </c>
      <c r="AA280" s="68" t="s">
        <v>46</v>
      </c>
      <c r="AB280" s="69" t="s">
        <v>46</v>
      </c>
      <c r="AC280" s="297" t="s">
        <v>436</v>
      </c>
      <c r="AG280" s="81"/>
      <c r="AJ280" s="87" t="s">
        <v>89</v>
      </c>
      <c r="AK280" s="87">
        <v>1</v>
      </c>
      <c r="BB280" s="298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437</v>
      </c>
      <c r="B281" s="63" t="s">
        <v>438</v>
      </c>
      <c r="C281" s="36">
        <v>4301135405</v>
      </c>
      <c r="D281" s="338">
        <v>4640242181523</v>
      </c>
      <c r="E281" s="338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96</v>
      </c>
      <c r="L281" s="37" t="s">
        <v>88</v>
      </c>
      <c r="M281" s="38" t="s">
        <v>86</v>
      </c>
      <c r="N281" s="38"/>
      <c r="O281" s="37">
        <v>180</v>
      </c>
      <c r="P281" s="363" t="s">
        <v>439</v>
      </c>
      <c r="Q281" s="340"/>
      <c r="R281" s="340"/>
      <c r="S281" s="340"/>
      <c r="T281" s="34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299" t="s">
        <v>425</v>
      </c>
      <c r="AG281" s="81"/>
      <c r="AJ281" s="87" t="s">
        <v>89</v>
      </c>
      <c r="AK281" s="87">
        <v>1</v>
      </c>
      <c r="BB281" s="300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440</v>
      </c>
      <c r="B282" s="63" t="s">
        <v>441</v>
      </c>
      <c r="C282" s="36">
        <v>4301135404</v>
      </c>
      <c r="D282" s="338">
        <v>4640242181516</v>
      </c>
      <c r="E282" s="338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354" t="s">
        <v>442</v>
      </c>
      <c r="Q282" s="340"/>
      <c r="R282" s="340"/>
      <c r="S282" s="340"/>
      <c r="T282" s="34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1" t="s">
        <v>429</v>
      </c>
      <c r="AG282" s="81"/>
      <c r="AJ282" s="87" t="s">
        <v>89</v>
      </c>
      <c r="AK282" s="87">
        <v>1</v>
      </c>
      <c r="BB282" s="302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37.5" customHeight="1" x14ac:dyDescent="0.25">
      <c r="A283" s="63" t="s">
        <v>443</v>
      </c>
      <c r="B283" s="63" t="s">
        <v>444</v>
      </c>
      <c r="C283" s="36">
        <v>4301135402</v>
      </c>
      <c r="D283" s="338">
        <v>4640242181493</v>
      </c>
      <c r="E283" s="338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88</v>
      </c>
      <c r="M283" s="38" t="s">
        <v>86</v>
      </c>
      <c r="N283" s="38"/>
      <c r="O283" s="37">
        <v>180</v>
      </c>
      <c r="P283" s="355" t="s">
        <v>445</v>
      </c>
      <c r="Q283" s="340"/>
      <c r="R283" s="340"/>
      <c r="S283" s="340"/>
      <c r="T283" s="34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03" t="s">
        <v>421</v>
      </c>
      <c r="AG283" s="81"/>
      <c r="AJ283" s="87" t="s">
        <v>89</v>
      </c>
      <c r="AK283" s="87">
        <v>1</v>
      </c>
      <c r="BB283" s="304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446</v>
      </c>
      <c r="B284" s="63" t="s">
        <v>447</v>
      </c>
      <c r="C284" s="36">
        <v>4301135375</v>
      </c>
      <c r="D284" s="338">
        <v>4640242181486</v>
      </c>
      <c r="E284" s="338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356" t="s">
        <v>448</v>
      </c>
      <c r="Q284" s="340"/>
      <c r="R284" s="340"/>
      <c r="S284" s="340"/>
      <c r="T284" s="34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305" t="s">
        <v>421</v>
      </c>
      <c r="AG284" s="81"/>
      <c r="AJ284" s="87" t="s">
        <v>89</v>
      </c>
      <c r="AK284" s="87">
        <v>1</v>
      </c>
      <c r="BB284" s="306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449</v>
      </c>
      <c r="B285" s="63" t="s">
        <v>450</v>
      </c>
      <c r="C285" s="36">
        <v>4301135403</v>
      </c>
      <c r="D285" s="338">
        <v>4640242181509</v>
      </c>
      <c r="E285" s="338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357" t="s">
        <v>451</v>
      </c>
      <c r="Q285" s="340"/>
      <c r="R285" s="340"/>
      <c r="S285" s="340"/>
      <c r="T285" s="34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7" t="s">
        <v>421</v>
      </c>
      <c r="AG285" s="81"/>
      <c r="AJ285" s="87" t="s">
        <v>89</v>
      </c>
      <c r="AK285" s="87">
        <v>1</v>
      </c>
      <c r="BB285" s="308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452</v>
      </c>
      <c r="B286" s="63" t="s">
        <v>453</v>
      </c>
      <c r="C286" s="36">
        <v>4301135304</v>
      </c>
      <c r="D286" s="338">
        <v>4640242181240</v>
      </c>
      <c r="E286" s="338"/>
      <c r="F286" s="62">
        <v>0.3</v>
      </c>
      <c r="G286" s="37">
        <v>9</v>
      </c>
      <c r="H286" s="62">
        <v>2.7</v>
      </c>
      <c r="I286" s="62">
        <v>2.88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358" t="s">
        <v>454</v>
      </c>
      <c r="Q286" s="340"/>
      <c r="R286" s="340"/>
      <c r="S286" s="340"/>
      <c r="T286" s="34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9" t="s">
        <v>421</v>
      </c>
      <c r="AG286" s="81"/>
      <c r="AJ286" s="87" t="s">
        <v>89</v>
      </c>
      <c r="AK286" s="87">
        <v>1</v>
      </c>
      <c r="BB286" s="310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455</v>
      </c>
      <c r="B287" s="63" t="s">
        <v>456</v>
      </c>
      <c r="C287" s="36">
        <v>4301135310</v>
      </c>
      <c r="D287" s="338">
        <v>4640242181318</v>
      </c>
      <c r="E287" s="338"/>
      <c r="F287" s="62">
        <v>0.3</v>
      </c>
      <c r="G287" s="37">
        <v>9</v>
      </c>
      <c r="H287" s="62">
        <v>2.7</v>
      </c>
      <c r="I287" s="62">
        <v>2.988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349" t="s">
        <v>457</v>
      </c>
      <c r="Q287" s="340"/>
      <c r="R287" s="340"/>
      <c r="S287" s="340"/>
      <c r="T287" s="34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11" t="s">
        <v>425</v>
      </c>
      <c r="AG287" s="81"/>
      <c r="AJ287" s="87" t="s">
        <v>89</v>
      </c>
      <c r="AK287" s="87">
        <v>1</v>
      </c>
      <c r="BB287" s="312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458</v>
      </c>
      <c r="B288" s="63" t="s">
        <v>459</v>
      </c>
      <c r="C288" s="36">
        <v>4301135306</v>
      </c>
      <c r="D288" s="338">
        <v>4640242181578</v>
      </c>
      <c r="E288" s="338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151</v>
      </c>
      <c r="L288" s="37" t="s">
        <v>88</v>
      </c>
      <c r="M288" s="38" t="s">
        <v>86</v>
      </c>
      <c r="N288" s="38"/>
      <c r="O288" s="37">
        <v>180</v>
      </c>
      <c r="P288" s="350" t="s">
        <v>460</v>
      </c>
      <c r="Q288" s="340"/>
      <c r="R288" s="340"/>
      <c r="S288" s="340"/>
      <c r="T288" s="34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13" t="s">
        <v>421</v>
      </c>
      <c r="AG288" s="81"/>
      <c r="AJ288" s="87" t="s">
        <v>89</v>
      </c>
      <c r="AK288" s="87">
        <v>1</v>
      </c>
      <c r="BB288" s="314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461</v>
      </c>
      <c r="B289" s="63" t="s">
        <v>462</v>
      </c>
      <c r="C289" s="36">
        <v>4301135305</v>
      </c>
      <c r="D289" s="338">
        <v>4640242181394</v>
      </c>
      <c r="E289" s="338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151</v>
      </c>
      <c r="L289" s="37" t="s">
        <v>88</v>
      </c>
      <c r="M289" s="38" t="s">
        <v>86</v>
      </c>
      <c r="N289" s="38"/>
      <c r="O289" s="37">
        <v>180</v>
      </c>
      <c r="P289" s="351" t="s">
        <v>463</v>
      </c>
      <c r="Q289" s="340"/>
      <c r="R289" s="340"/>
      <c r="S289" s="340"/>
      <c r="T289" s="34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15" t="s">
        <v>421</v>
      </c>
      <c r="AG289" s="81"/>
      <c r="AJ289" s="87" t="s">
        <v>89</v>
      </c>
      <c r="AK289" s="87">
        <v>1</v>
      </c>
      <c r="BB289" s="316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4301135309</v>
      </c>
      <c r="D290" s="338">
        <v>4640242181332</v>
      </c>
      <c r="E290" s="338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151</v>
      </c>
      <c r="L290" s="37" t="s">
        <v>110</v>
      </c>
      <c r="M290" s="38" t="s">
        <v>86</v>
      </c>
      <c r="N290" s="38"/>
      <c r="O290" s="37">
        <v>180</v>
      </c>
      <c r="P290" s="352" t="s">
        <v>466</v>
      </c>
      <c r="Q290" s="340"/>
      <c r="R290" s="340"/>
      <c r="S290" s="340"/>
      <c r="T290" s="34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7" t="s">
        <v>421</v>
      </c>
      <c r="AG290" s="81"/>
      <c r="AJ290" s="87" t="s">
        <v>111</v>
      </c>
      <c r="AK290" s="87">
        <v>18</v>
      </c>
      <c r="BB290" s="318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4301135308</v>
      </c>
      <c r="D291" s="338">
        <v>4640242181349</v>
      </c>
      <c r="E291" s="338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151</v>
      </c>
      <c r="L291" s="37" t="s">
        <v>88</v>
      </c>
      <c r="M291" s="38" t="s">
        <v>86</v>
      </c>
      <c r="N291" s="38"/>
      <c r="O291" s="37">
        <v>180</v>
      </c>
      <c r="P291" s="353" t="s">
        <v>469</v>
      </c>
      <c r="Q291" s="340"/>
      <c r="R291" s="340"/>
      <c r="S291" s="340"/>
      <c r="T291" s="34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9" t="s">
        <v>421</v>
      </c>
      <c r="AG291" s="81"/>
      <c r="AJ291" s="87" t="s">
        <v>89</v>
      </c>
      <c r="AK291" s="87">
        <v>1</v>
      </c>
      <c r="BB291" s="320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4301135307</v>
      </c>
      <c r="D292" s="338">
        <v>4640242181370</v>
      </c>
      <c r="E292" s="338"/>
      <c r="F292" s="62">
        <v>0.3</v>
      </c>
      <c r="G292" s="37">
        <v>9</v>
      </c>
      <c r="H292" s="62">
        <v>2.7</v>
      </c>
      <c r="I292" s="62">
        <v>2.9079999999999999</v>
      </c>
      <c r="J292" s="37">
        <v>234</v>
      </c>
      <c r="K292" s="37" t="s">
        <v>151</v>
      </c>
      <c r="L292" s="37" t="s">
        <v>110</v>
      </c>
      <c r="M292" s="38" t="s">
        <v>86</v>
      </c>
      <c r="N292" s="38"/>
      <c r="O292" s="37">
        <v>180</v>
      </c>
      <c r="P292" s="339" t="s">
        <v>472</v>
      </c>
      <c r="Q292" s="340"/>
      <c r="R292" s="340"/>
      <c r="S292" s="340"/>
      <c r="T292" s="341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21" t="s">
        <v>473</v>
      </c>
      <c r="AG292" s="81"/>
      <c r="AJ292" s="87" t="s">
        <v>111</v>
      </c>
      <c r="AK292" s="87">
        <v>18</v>
      </c>
      <c r="BB292" s="322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474</v>
      </c>
      <c r="B293" s="63" t="s">
        <v>475</v>
      </c>
      <c r="C293" s="36">
        <v>4301135318</v>
      </c>
      <c r="D293" s="338">
        <v>4607111037480</v>
      </c>
      <c r="E293" s="338"/>
      <c r="F293" s="62">
        <v>1</v>
      </c>
      <c r="G293" s="37">
        <v>4</v>
      </c>
      <c r="H293" s="62">
        <v>4</v>
      </c>
      <c r="I293" s="62">
        <v>4.2724000000000002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342" t="s">
        <v>476</v>
      </c>
      <c r="Q293" s="340"/>
      <c r="R293" s="340"/>
      <c r="S293" s="340"/>
      <c r="T293" s="341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23" t="s">
        <v>477</v>
      </c>
      <c r="AG293" s="81"/>
      <c r="AJ293" s="87" t="s">
        <v>89</v>
      </c>
      <c r="AK293" s="87">
        <v>1</v>
      </c>
      <c r="BB293" s="324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478</v>
      </c>
      <c r="B294" s="63" t="s">
        <v>479</v>
      </c>
      <c r="C294" s="36">
        <v>4301135319</v>
      </c>
      <c r="D294" s="338">
        <v>4607111037473</v>
      </c>
      <c r="E294" s="338"/>
      <c r="F294" s="62">
        <v>1</v>
      </c>
      <c r="G294" s="37">
        <v>4</v>
      </c>
      <c r="H294" s="62">
        <v>4</v>
      </c>
      <c r="I294" s="62">
        <v>4.2300000000000004</v>
      </c>
      <c r="J294" s="37">
        <v>84</v>
      </c>
      <c r="K294" s="37" t="s">
        <v>87</v>
      </c>
      <c r="L294" s="37" t="s">
        <v>88</v>
      </c>
      <c r="M294" s="38" t="s">
        <v>86</v>
      </c>
      <c r="N294" s="38"/>
      <c r="O294" s="37">
        <v>180</v>
      </c>
      <c r="P294" s="343" t="s">
        <v>480</v>
      </c>
      <c r="Q294" s="340"/>
      <c r="R294" s="340"/>
      <c r="S294" s="340"/>
      <c r="T294" s="341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325" t="s">
        <v>481</v>
      </c>
      <c r="AG294" s="81"/>
      <c r="AJ294" s="87" t="s">
        <v>89</v>
      </c>
      <c r="AK294" s="87">
        <v>1</v>
      </c>
      <c r="BB294" s="326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4301135198</v>
      </c>
      <c r="D295" s="338">
        <v>4640242180663</v>
      </c>
      <c r="E295" s="338"/>
      <c r="F295" s="62">
        <v>0.9</v>
      </c>
      <c r="G295" s="37">
        <v>4</v>
      </c>
      <c r="H295" s="62">
        <v>3.6</v>
      </c>
      <c r="I295" s="62">
        <v>3.83</v>
      </c>
      <c r="J295" s="37">
        <v>84</v>
      </c>
      <c r="K295" s="37" t="s">
        <v>87</v>
      </c>
      <c r="L295" s="37" t="s">
        <v>88</v>
      </c>
      <c r="M295" s="38" t="s">
        <v>86</v>
      </c>
      <c r="N295" s="38"/>
      <c r="O295" s="37">
        <v>180</v>
      </c>
      <c r="P295" s="344" t="s">
        <v>484</v>
      </c>
      <c r="Q295" s="340"/>
      <c r="R295" s="340"/>
      <c r="S295" s="340"/>
      <c r="T295" s="341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327" t="s">
        <v>485</v>
      </c>
      <c r="AG295" s="81"/>
      <c r="AJ295" s="87" t="s">
        <v>89</v>
      </c>
      <c r="AK295" s="87">
        <v>1</v>
      </c>
      <c r="BB295" s="328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x14ac:dyDescent="0.2">
      <c r="A296" s="335"/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48"/>
      <c r="P296" s="345" t="s">
        <v>40</v>
      </c>
      <c r="Q296" s="346"/>
      <c r="R296" s="346"/>
      <c r="S296" s="346"/>
      <c r="T296" s="346"/>
      <c r="U296" s="346"/>
      <c r="V296" s="347"/>
      <c r="W296" s="42" t="s">
        <v>39</v>
      </c>
      <c r="X296" s="43">
        <f>IFERROR(SUM(X275:X295),"0")</f>
        <v>0</v>
      </c>
      <c r="Y296" s="43">
        <f>IFERROR(SUM(Y275:Y295),"0")</f>
        <v>0</v>
      </c>
      <c r="Z296" s="43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335"/>
      <c r="B297" s="335"/>
      <c r="C297" s="335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48"/>
      <c r="P297" s="345" t="s">
        <v>40</v>
      </c>
      <c r="Q297" s="346"/>
      <c r="R297" s="346"/>
      <c r="S297" s="346"/>
      <c r="T297" s="346"/>
      <c r="U297" s="346"/>
      <c r="V297" s="347"/>
      <c r="W297" s="42" t="s">
        <v>0</v>
      </c>
      <c r="X297" s="43">
        <f>IFERROR(SUMPRODUCT(X275:X295*H275:H295),"0")</f>
        <v>0</v>
      </c>
      <c r="Y297" s="43">
        <f>IFERROR(SUMPRODUCT(Y275:Y295*H275:H295),"0")</f>
        <v>0</v>
      </c>
      <c r="Z297" s="42"/>
      <c r="AA297" s="67"/>
      <c r="AB297" s="67"/>
      <c r="AC297" s="67"/>
    </row>
    <row r="298" spans="1:68" ht="15" customHeight="1" x14ac:dyDescent="0.2">
      <c r="A298" s="335"/>
      <c r="B298" s="335"/>
      <c r="C298" s="335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6"/>
      <c r="P298" s="332" t="s">
        <v>33</v>
      </c>
      <c r="Q298" s="333"/>
      <c r="R298" s="333"/>
      <c r="S298" s="333"/>
      <c r="T298" s="333"/>
      <c r="U298" s="333"/>
      <c r="V298" s="334"/>
      <c r="W298" s="42" t="s">
        <v>0</v>
      </c>
      <c r="X298" s="43">
        <f>IFERROR(X24+X33+X39+X44+X60+X66+X71+X77+X87+X94+X105+X111+X118+X124+X129+X134+X140+X145+X151+X159+X164+X172+X177+X185+X192+X202+X210+X215+X220+X226+X232+X239+X244+X250+X258+X262+X267+X273+X297,"0")</f>
        <v>0</v>
      </c>
      <c r="Y298" s="43">
        <f>IFERROR(Y24+Y33+Y39+Y44+Y60+Y66+Y71+Y77+Y87+Y94+Y105+Y111+Y118+Y124+Y129+Y134+Y140+Y145+Y151+Y159+Y164+Y172+Y177+Y185+Y192+Y202+Y210+Y215+Y220+Y226+Y232+Y239+Y244+Y250+Y258+Y262+Y267+Y273+Y297,"0")</f>
        <v>0</v>
      </c>
      <c r="Z298" s="42"/>
      <c r="AA298" s="67"/>
      <c r="AB298" s="67"/>
      <c r="AC298" s="67"/>
    </row>
    <row r="299" spans="1:68" x14ac:dyDescent="0.2">
      <c r="A299" s="335"/>
      <c r="B299" s="335"/>
      <c r="C299" s="335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6"/>
      <c r="P299" s="332" t="s">
        <v>34</v>
      </c>
      <c r="Q299" s="333"/>
      <c r="R299" s="333"/>
      <c r="S299" s="333"/>
      <c r="T299" s="333"/>
      <c r="U299" s="333"/>
      <c r="V299" s="334"/>
      <c r="W299" s="42" t="s">
        <v>0</v>
      </c>
      <c r="X299" s="43">
        <f>IFERROR(SUM(BM22:BM295),"0")</f>
        <v>0</v>
      </c>
      <c r="Y299" s="43">
        <f>IFERROR(SUM(BN22:BN295),"0")</f>
        <v>0</v>
      </c>
      <c r="Z299" s="42"/>
      <c r="AA299" s="67"/>
      <c r="AB299" s="67"/>
      <c r="AC299" s="67"/>
    </row>
    <row r="300" spans="1:68" x14ac:dyDescent="0.2">
      <c r="A300" s="335"/>
      <c r="B300" s="335"/>
      <c r="C300" s="335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6"/>
      <c r="P300" s="332" t="s">
        <v>35</v>
      </c>
      <c r="Q300" s="333"/>
      <c r="R300" s="333"/>
      <c r="S300" s="333"/>
      <c r="T300" s="333"/>
      <c r="U300" s="333"/>
      <c r="V300" s="334"/>
      <c r="W300" s="42" t="s">
        <v>20</v>
      </c>
      <c r="X300" s="44">
        <f>ROUNDUP(SUM(BO22:BO295),0)</f>
        <v>0</v>
      </c>
      <c r="Y300" s="44">
        <f>ROUNDUP(SUM(BP22:BP295),0)</f>
        <v>0</v>
      </c>
      <c r="Z300" s="42"/>
      <c r="AA300" s="67"/>
      <c r="AB300" s="67"/>
      <c r="AC300" s="67"/>
    </row>
    <row r="301" spans="1:68" x14ac:dyDescent="0.2">
      <c r="A301" s="335"/>
      <c r="B301" s="335"/>
      <c r="C301" s="335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6"/>
      <c r="P301" s="332" t="s">
        <v>36</v>
      </c>
      <c r="Q301" s="333"/>
      <c r="R301" s="333"/>
      <c r="S301" s="333"/>
      <c r="T301" s="333"/>
      <c r="U301" s="333"/>
      <c r="V301" s="334"/>
      <c r="W301" s="42" t="s">
        <v>0</v>
      </c>
      <c r="X301" s="43">
        <f>GrossWeightTotal+PalletQtyTotal*25</f>
        <v>0</v>
      </c>
      <c r="Y301" s="43">
        <f>GrossWeightTotalR+PalletQtyTotalR*25</f>
        <v>0</v>
      </c>
      <c r="Z301" s="42"/>
      <c r="AA301" s="67"/>
      <c r="AB301" s="67"/>
      <c r="AC301" s="67"/>
    </row>
    <row r="302" spans="1:68" x14ac:dyDescent="0.2">
      <c r="A302" s="335"/>
      <c r="B302" s="335"/>
      <c r="C302" s="335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6"/>
      <c r="P302" s="332" t="s">
        <v>37</v>
      </c>
      <c r="Q302" s="333"/>
      <c r="R302" s="333"/>
      <c r="S302" s="333"/>
      <c r="T302" s="333"/>
      <c r="U302" s="333"/>
      <c r="V302" s="334"/>
      <c r="W302" s="42" t="s">
        <v>20</v>
      </c>
      <c r="X302" s="43">
        <f>IFERROR(X23+X32+X38+X43+X59+X65+X70+X76+X86+X93+X104+X110+X117+X123+X128+X133+X139+X144+X150+X158+X163+X171+X176+X184+X191+X201+X209+X214+X219+X225+X231+X238+X243+X249+X257+X261+X266+X272+X296,"0")</f>
        <v>0</v>
      </c>
      <c r="Y302" s="43">
        <f>IFERROR(Y23+Y32+Y38+Y43+Y59+Y65+Y70+Y76+Y86+Y93+Y104+Y110+Y117+Y123+Y128+Y133+Y139+Y144+Y150+Y158+Y163+Y171+Y176+Y184+Y191+Y201+Y209+Y214+Y219+Y225+Y231+Y238+Y243+Y249+Y257+Y261+Y266+Y272+Y296,"0")</f>
        <v>0</v>
      </c>
      <c r="Z302" s="42"/>
      <c r="AA302" s="67"/>
      <c r="AB302" s="67"/>
      <c r="AC302" s="67"/>
    </row>
    <row r="303" spans="1:68" ht="14.25" x14ac:dyDescent="0.2">
      <c r="A303" s="335"/>
      <c r="B303" s="335"/>
      <c r="C303" s="335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6"/>
      <c r="P303" s="332" t="s">
        <v>38</v>
      </c>
      <c r="Q303" s="333"/>
      <c r="R303" s="333"/>
      <c r="S303" s="333"/>
      <c r="T303" s="333"/>
      <c r="U303" s="333"/>
      <c r="V303" s="334"/>
      <c r="W303" s="45" t="s">
        <v>52</v>
      </c>
      <c r="X303" s="42"/>
      <c r="Y303" s="42"/>
      <c r="Z303" s="42">
        <f>IFERROR(Z23+Z32+Z38+Z43+Z59+Z65+Z70+Z76+Z86+Z93+Z104+Z110+Z117+Z123+Z128+Z133+Z139+Z144+Z150+Z158+Z163+Z171+Z176+Z184+Z191+Z201+Z209+Z214+Z219+Z225+Z231+Z238+Z243+Z249+Z257+Z261+Z266+Z272+Z296,"0")</f>
        <v>0</v>
      </c>
      <c r="AA303" s="67"/>
      <c r="AB303" s="67"/>
      <c r="AC303" s="67"/>
    </row>
    <row r="304" spans="1:68" ht="13.5" thickBot="1" x14ac:dyDescent="0.25"/>
    <row r="305" spans="1:35" ht="27" thickTop="1" thickBot="1" x14ac:dyDescent="0.25">
      <c r="A305" s="46" t="s">
        <v>9</v>
      </c>
      <c r="B305" s="88" t="s">
        <v>81</v>
      </c>
      <c r="C305" s="329" t="s">
        <v>45</v>
      </c>
      <c r="D305" s="329" t="s">
        <v>45</v>
      </c>
      <c r="E305" s="329" t="s">
        <v>45</v>
      </c>
      <c r="F305" s="329" t="s">
        <v>45</v>
      </c>
      <c r="G305" s="329" t="s">
        <v>45</v>
      </c>
      <c r="H305" s="329" t="s">
        <v>45</v>
      </c>
      <c r="I305" s="329" t="s">
        <v>45</v>
      </c>
      <c r="J305" s="329" t="s">
        <v>45</v>
      </c>
      <c r="K305" s="329" t="s">
        <v>45</v>
      </c>
      <c r="L305" s="329" t="s">
        <v>45</v>
      </c>
      <c r="M305" s="329" t="s">
        <v>45</v>
      </c>
      <c r="N305" s="337"/>
      <c r="O305" s="329" t="s">
        <v>45</v>
      </c>
      <c r="P305" s="329" t="s">
        <v>45</v>
      </c>
      <c r="Q305" s="329" t="s">
        <v>45</v>
      </c>
      <c r="R305" s="329" t="s">
        <v>45</v>
      </c>
      <c r="S305" s="329" t="s">
        <v>45</v>
      </c>
      <c r="T305" s="329" t="s">
        <v>45</v>
      </c>
      <c r="U305" s="329" t="s">
        <v>253</v>
      </c>
      <c r="V305" s="329" t="s">
        <v>253</v>
      </c>
      <c r="W305" s="88" t="s">
        <v>280</v>
      </c>
      <c r="X305" s="329" t="s">
        <v>302</v>
      </c>
      <c r="Y305" s="329" t="s">
        <v>302</v>
      </c>
      <c r="Z305" s="329" t="s">
        <v>302</v>
      </c>
      <c r="AA305" s="329" t="s">
        <v>302</v>
      </c>
      <c r="AB305" s="329" t="s">
        <v>302</v>
      </c>
      <c r="AC305" s="329" t="s">
        <v>302</v>
      </c>
      <c r="AD305" s="329" t="s">
        <v>302</v>
      </c>
      <c r="AE305" s="88" t="s">
        <v>362</v>
      </c>
      <c r="AF305" s="329" t="s">
        <v>367</v>
      </c>
      <c r="AG305" s="329" t="s">
        <v>367</v>
      </c>
      <c r="AH305" s="88" t="s">
        <v>377</v>
      </c>
      <c r="AI305" s="88" t="s">
        <v>254</v>
      </c>
    </row>
    <row r="306" spans="1:35" ht="14.25" customHeight="1" thickTop="1" x14ac:dyDescent="0.2">
      <c r="A306" s="330" t="s">
        <v>10</v>
      </c>
      <c r="B306" s="329" t="s">
        <v>81</v>
      </c>
      <c r="C306" s="329" t="s">
        <v>90</v>
      </c>
      <c r="D306" s="329" t="s">
        <v>103</v>
      </c>
      <c r="E306" s="329" t="s">
        <v>112</v>
      </c>
      <c r="F306" s="329" t="s">
        <v>118</v>
      </c>
      <c r="G306" s="329" t="s">
        <v>147</v>
      </c>
      <c r="H306" s="329" t="s">
        <v>154</v>
      </c>
      <c r="I306" s="329" t="s">
        <v>159</v>
      </c>
      <c r="J306" s="329" t="s">
        <v>167</v>
      </c>
      <c r="K306" s="329" t="s">
        <v>184</v>
      </c>
      <c r="L306" s="329" t="s">
        <v>194</v>
      </c>
      <c r="M306" s="329" t="s">
        <v>211</v>
      </c>
      <c r="N306" s="1"/>
      <c r="O306" s="329" t="s">
        <v>217</v>
      </c>
      <c r="P306" s="329" t="s">
        <v>226</v>
      </c>
      <c r="Q306" s="329" t="s">
        <v>232</v>
      </c>
      <c r="R306" s="329" t="s">
        <v>236</v>
      </c>
      <c r="S306" s="329" t="s">
        <v>241</v>
      </c>
      <c r="T306" s="329" t="s">
        <v>249</v>
      </c>
      <c r="U306" s="329" t="s">
        <v>254</v>
      </c>
      <c r="V306" s="329" t="s">
        <v>258</v>
      </c>
      <c r="W306" s="329" t="s">
        <v>281</v>
      </c>
      <c r="X306" s="329" t="s">
        <v>303</v>
      </c>
      <c r="Y306" s="329" t="s">
        <v>312</v>
      </c>
      <c r="Z306" s="329" t="s">
        <v>322</v>
      </c>
      <c r="AA306" s="329" t="s">
        <v>337</v>
      </c>
      <c r="AB306" s="329" t="s">
        <v>348</v>
      </c>
      <c r="AC306" s="329" t="s">
        <v>352</v>
      </c>
      <c r="AD306" s="329" t="s">
        <v>356</v>
      </c>
      <c r="AE306" s="329" t="s">
        <v>363</v>
      </c>
      <c r="AF306" s="329" t="s">
        <v>368</v>
      </c>
      <c r="AG306" s="329" t="s">
        <v>374</v>
      </c>
      <c r="AH306" s="329" t="s">
        <v>378</v>
      </c>
      <c r="AI306" s="329" t="s">
        <v>254</v>
      </c>
    </row>
    <row r="307" spans="1:35" ht="13.5" thickBot="1" x14ac:dyDescent="0.25">
      <c r="A307" s="331"/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1"/>
      <c r="O307" s="329"/>
      <c r="P307" s="329"/>
      <c r="Q307" s="329"/>
      <c r="R307" s="329"/>
      <c r="S307" s="329"/>
      <c r="T307" s="329"/>
      <c r="U307" s="329"/>
      <c r="V307" s="329"/>
      <c r="W307" s="329"/>
      <c r="X307" s="329"/>
      <c r="Y307" s="329"/>
      <c r="Z307" s="329"/>
      <c r="AA307" s="329"/>
      <c r="AB307" s="329"/>
      <c r="AC307" s="329"/>
      <c r="AD307" s="329"/>
      <c r="AE307" s="329"/>
      <c r="AF307" s="329"/>
      <c r="AG307" s="329"/>
      <c r="AH307" s="329"/>
      <c r="AI307" s="329"/>
    </row>
    <row r="308" spans="1:35" ht="18" thickTop="1" thickBot="1" x14ac:dyDescent="0.25">
      <c r="A308" s="46" t="s">
        <v>13</v>
      </c>
      <c r="B308" s="52">
        <f>IFERROR(X22*H22,"0")</f>
        <v>0</v>
      </c>
      <c r="C308" s="52">
        <f>IFERROR(X28*H28,"0")+IFERROR(X29*H29,"0")+IFERROR(X30*H30,"0")+IFERROR(X31*H31,"0")</f>
        <v>0</v>
      </c>
      <c r="D308" s="52">
        <f>IFERROR(X36*H36,"0")+IFERROR(X37*H37,"0")</f>
        <v>0</v>
      </c>
      <c r="E308" s="52">
        <f>IFERROR(X42*H42,"0")</f>
        <v>0</v>
      </c>
      <c r="F308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8" s="52">
        <f>IFERROR(X63*H63,"0")+IFERROR(X64*H64,"0")</f>
        <v>0</v>
      </c>
      <c r="H308" s="52">
        <f>IFERROR(X69*H69,"0")</f>
        <v>0</v>
      </c>
      <c r="I308" s="52">
        <f>IFERROR(X74*H74,"0")+IFERROR(X75*H75,"0")</f>
        <v>0</v>
      </c>
      <c r="J308" s="52">
        <f>IFERROR(X80*H80,"0")+IFERROR(X81*H81,"0")+IFERROR(X82*H82,"0")+IFERROR(X83*H83,"0")+IFERROR(X84*H84,"0")+IFERROR(X85*H85,"0")</f>
        <v>0</v>
      </c>
      <c r="K308" s="52">
        <f>IFERROR(X90*H90,"0")+IFERROR(X91*H91,"0")+IFERROR(X92*H92,"0")</f>
        <v>0</v>
      </c>
      <c r="L308" s="52">
        <f>IFERROR(X97*H97,"0")+IFERROR(X98*H98,"0")+IFERROR(X99*H99,"0")+IFERROR(X100*H100,"0")+IFERROR(X101*H101,"0")+IFERROR(X102*H102,"0")+IFERROR(X103*H103,"0")</f>
        <v>0</v>
      </c>
      <c r="M308" s="52">
        <f>IFERROR(X108*H108,"0")+IFERROR(X109*H109,"0")</f>
        <v>0</v>
      </c>
      <c r="N308" s="1"/>
      <c r="O308" s="52">
        <f>IFERROR(X114*H114,"0")+IFERROR(X115*H115,"0")+IFERROR(X116*H116,"0")</f>
        <v>0</v>
      </c>
      <c r="P308" s="52">
        <f>IFERROR(X121*H121,"0")+IFERROR(X122*H122,"0")</f>
        <v>0</v>
      </c>
      <c r="Q308" s="52">
        <f>IFERROR(X127*H127,"0")</f>
        <v>0</v>
      </c>
      <c r="R308" s="52">
        <f>IFERROR(X132*H132,"0")</f>
        <v>0</v>
      </c>
      <c r="S308" s="52">
        <f>IFERROR(X137*H137,"0")+IFERROR(X138*H138,"0")</f>
        <v>0</v>
      </c>
      <c r="T308" s="52">
        <f>IFERROR(X143*H143,"0")</f>
        <v>0</v>
      </c>
      <c r="U308" s="52">
        <f>IFERROR(X149*H149,"0")</f>
        <v>0</v>
      </c>
      <c r="V308" s="52">
        <f>IFERROR(X154*H154,"0")+IFERROR(X155*H155,"0")+IFERROR(X156*H156,"0")+IFERROR(X157*H157,"0")+IFERROR(X161*H161,"0")+IFERROR(X162*H162,"0")</f>
        <v>0</v>
      </c>
      <c r="W308" s="52">
        <f>IFERROR(X168*H168,"0")+IFERROR(X169*H169,"0")+IFERROR(X170*H170,"0")+IFERROR(X174*H174,"0")+IFERROR(X175*H175,"0")</f>
        <v>0</v>
      </c>
      <c r="X308" s="52">
        <f>IFERROR(X181*H181,"0")+IFERROR(X182*H182,"0")+IFERROR(X183*H183,"0")</f>
        <v>0</v>
      </c>
      <c r="Y308" s="52">
        <f>IFERROR(X188*H188,"0")+IFERROR(X189*H189,"0")+IFERROR(X190*H190,"0")</f>
        <v>0</v>
      </c>
      <c r="Z308" s="52">
        <f>IFERROR(X195*H195,"0")+IFERROR(X196*H196,"0")+IFERROR(X197*H197,"0")+IFERROR(X198*H198,"0")+IFERROR(X199*H199,"0")+IFERROR(X200*H200,"0")</f>
        <v>0</v>
      </c>
      <c r="AA308" s="52">
        <f>IFERROR(X205*H205,"0")+IFERROR(X206*H206,"0")+IFERROR(X207*H207,"0")+IFERROR(X208*H208,"0")</f>
        <v>0</v>
      </c>
      <c r="AB308" s="52">
        <f>IFERROR(X213*H213,"0")</f>
        <v>0</v>
      </c>
      <c r="AC308" s="52">
        <f>IFERROR(X218*H218,"0")</f>
        <v>0</v>
      </c>
      <c r="AD308" s="52">
        <f>IFERROR(X223*H223,"0")+IFERROR(X224*H224,"0")</f>
        <v>0</v>
      </c>
      <c r="AE308" s="52">
        <f>IFERROR(X230*H230,"0")</f>
        <v>0</v>
      </c>
      <c r="AF308" s="52">
        <f>IFERROR(X236*H236,"0")+IFERROR(X237*H237,"0")</f>
        <v>0</v>
      </c>
      <c r="AG308" s="52">
        <f>IFERROR(X242*H242,"0")</f>
        <v>0</v>
      </c>
      <c r="AH308" s="52">
        <f>IFERROR(X248*H248,"0")</f>
        <v>0</v>
      </c>
      <c r="AI308" s="52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0</v>
      </c>
    </row>
    <row r="309" spans="1:35" ht="13.5" thickTop="1" x14ac:dyDescent="0.2">
      <c r="C309" s="1"/>
    </row>
    <row r="310" spans="1:35" ht="19.5" customHeight="1" x14ac:dyDescent="0.2">
      <c r="A310" s="70" t="s">
        <v>62</v>
      </c>
      <c r="B310" s="70" t="s">
        <v>63</v>
      </c>
      <c r="C310" s="70" t="s">
        <v>65</v>
      </c>
    </row>
    <row r="311" spans="1:35" x14ac:dyDescent="0.2">
      <c r="A311" s="71">
        <f>SUMPRODUCT(--(BB:BB="ЗПФ"),--(W:W="кор"),H:H,Y:Y)+SUMPRODUCT(--(BB:BB="ЗПФ"),--(W:W="кг"),Y:Y)</f>
        <v>0</v>
      </c>
      <c r="B311" s="72">
        <f>SUMPRODUCT(--(BB:BB="ПГП"),--(W:W="кор"),H:H,Y:Y)+SUMPRODUCT(--(BB:BB="ПГП"),--(W:W="кг"),Y:Y)</f>
        <v>0</v>
      </c>
      <c r="C311" s="72">
        <f>SUMPRODUCT(--(BB:BB="КИЗ"),--(W:W="кор"),H:H,Y:Y)+SUMPRODUCT(--(BB:BB="КИЗ"),--(W:W="кг"),Y:Y)</f>
        <v>0</v>
      </c>
    </row>
  </sheetData>
  <sheetProtection algorithmName="SHA-512" hashValue="JfBwscWFU9SuaT3gy6L+8LM55gxF5ofJENkiLb9PCbhD0yCtEUnLNBSlHIJ831OV9yONJV7wD1tZYzs0sWqFsg==" saltValue="VaT3zabz5A54MVdxDLk1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P298:V298"/>
    <mergeCell ref="A298:O303"/>
    <mergeCell ref="P299:V299"/>
    <mergeCell ref="P300:V300"/>
    <mergeCell ref="P301:V301"/>
    <mergeCell ref="P302:V302"/>
    <mergeCell ref="P303:V303"/>
    <mergeCell ref="C305:T305"/>
    <mergeCell ref="U305:V305"/>
    <mergeCell ref="X305:AD305"/>
    <mergeCell ref="AF305:AG305"/>
    <mergeCell ref="A306:A307"/>
    <mergeCell ref="B306:B307"/>
    <mergeCell ref="C306:C307"/>
    <mergeCell ref="D306:D307"/>
    <mergeCell ref="E306:E307"/>
    <mergeCell ref="F306:F307"/>
    <mergeCell ref="G306:G307"/>
    <mergeCell ref="H306:H307"/>
    <mergeCell ref="I306:I307"/>
    <mergeCell ref="J306:J307"/>
    <mergeCell ref="K306:K307"/>
    <mergeCell ref="L306:L307"/>
    <mergeCell ref="M306:M307"/>
    <mergeCell ref="O306:O307"/>
    <mergeCell ref="P306:P307"/>
    <mergeCell ref="Q306:Q307"/>
    <mergeCell ref="R306:R307"/>
    <mergeCell ref="S306:S307"/>
    <mergeCell ref="T306:T307"/>
    <mergeCell ref="U306:U307"/>
    <mergeCell ref="V306:V307"/>
    <mergeCell ref="W306:W307"/>
    <mergeCell ref="AG306:AG307"/>
    <mergeCell ref="AH306:AH307"/>
    <mergeCell ref="AI306:AI307"/>
    <mergeCell ref="X306:X307"/>
    <mergeCell ref="Y306:Y307"/>
    <mergeCell ref="Z306:Z307"/>
    <mergeCell ref="AA306:AA307"/>
    <mergeCell ref="AB306:AB307"/>
    <mergeCell ref="AC306:AC307"/>
    <mergeCell ref="AD306:AD307"/>
    <mergeCell ref="AE306:AE307"/>
    <mergeCell ref="AF306:AF307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3:X295 X291 X275:X289 X265 X260 X256 X248 X242 X236:X237 X230 X223:X224 X218 X213 X205:X207 X197:X199 X195 X189 X181:X183 X174:X175 X161:X162 X154:X157 X143 X137:X138 X132 X127 X121:X122 X114:X116 X108:X109 X101:X102 X99 X97 X90:X92 X80:X85 X74:X75 X69 X58 X56 X54 X52 X50 X47:X48 X36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92 X290 X271 X269 X264 X254:X255 X200 X196 X190 X170 X149 X103 X100 X57 X55 X53 X51 X42" xr:uid="{00000000-0002-0000-0000-000017000000}">
      <formula1>IF(AK37&gt;0,OR(X37=0,AND(IF(X37-AK37&gt;=0,TRUE,FALSE),X37&gt;0,IF(X37/K37=ROUND(X37/K37,0),TRUE,FALSE))),FALSE)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 X270 X208 X188 X168:X169 X98 X63:X64" xr:uid="{00000000-0002-0000-0000-00001B000000}">
      <formula1>IF(AK49&gt;0,OR(X49=0,AND(IF(X49-AK49&gt;=0,TRUE,FALSE),X49&gt;0,IF(X49/J49=ROUND(X49/J49,0),TRUE,FALSE))),FALSE)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9"/>
    </row>
    <row r="3" spans="2:8" x14ac:dyDescent="0.2">
      <c r="B3" s="53" t="s">
        <v>487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489</v>
      </c>
      <c r="D6" s="53" t="s">
        <v>490</v>
      </c>
      <c r="E6" s="53" t="s">
        <v>46</v>
      </c>
    </row>
    <row r="8" spans="2:8" x14ac:dyDescent="0.2">
      <c r="B8" s="53" t="s">
        <v>80</v>
      </c>
      <c r="C8" s="53" t="s">
        <v>489</v>
      </c>
      <c r="D8" s="53" t="s">
        <v>46</v>
      </c>
      <c r="E8" s="53" t="s">
        <v>46</v>
      </c>
    </row>
    <row r="10" spans="2:8" x14ac:dyDescent="0.2">
      <c r="B10" s="53" t="s">
        <v>491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501</v>
      </c>
      <c r="C20" s="53" t="s">
        <v>46</v>
      </c>
      <c r="D20" s="53" t="s">
        <v>46</v>
      </c>
      <c r="E20" s="53" t="s">
        <v>46</v>
      </c>
    </row>
  </sheetData>
  <sheetProtection algorithmName="SHA-512" hashValue="RGw0nE9JRy+96i+1GKYdMPweDvDS6vFBSPfk5KK6ivzPfds1sj4kbEG66KY3tF2IPAqU8Cs2mpKAjRwfhLXmTg==" saltValue="wQ7z0sWH1QYTzt8/1duX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2021-11-12T12:13:19Z</dcterms:created>
  <dcterms:modified xsi:type="dcterms:W3CDTF">2024-12-01T16:21:23Z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