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12568E2-2A7B-4F55-B29F-DBD1EFC93D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2" l="1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X293" i="2"/>
  <c r="X292" i="2"/>
  <c r="BP291" i="2"/>
  <c r="BO291" i="2"/>
  <c r="BN291" i="2"/>
  <c r="BM291" i="2"/>
  <c r="Z291" i="2"/>
  <c r="Y291" i="2"/>
  <c r="BO290" i="2"/>
  <c r="BM290" i="2"/>
  <c r="Z290" i="2"/>
  <c r="Y290" i="2"/>
  <c r="BN290" i="2" s="1"/>
  <c r="BP289" i="2"/>
  <c r="BO289" i="2"/>
  <c r="BN289" i="2"/>
  <c r="BM289" i="2"/>
  <c r="Z289" i="2"/>
  <c r="Y289" i="2"/>
  <c r="BO288" i="2"/>
  <c r="BM288" i="2"/>
  <c r="Z288" i="2"/>
  <c r="Y288" i="2"/>
  <c r="BN288" i="2" s="1"/>
  <c r="BP287" i="2"/>
  <c r="BO287" i="2"/>
  <c r="BN287" i="2"/>
  <c r="BM287" i="2"/>
  <c r="Z287" i="2"/>
  <c r="Y287" i="2"/>
  <c r="BO286" i="2"/>
  <c r="BM286" i="2"/>
  <c r="Z286" i="2"/>
  <c r="Y286" i="2"/>
  <c r="BN286" i="2" s="1"/>
  <c r="BP285" i="2"/>
  <c r="BO285" i="2"/>
  <c r="BN285" i="2"/>
  <c r="BM285" i="2"/>
  <c r="Z285" i="2"/>
  <c r="Y285" i="2"/>
  <c r="BO284" i="2"/>
  <c r="BM284" i="2"/>
  <c r="Z284" i="2"/>
  <c r="Y284" i="2"/>
  <c r="BN284" i="2" s="1"/>
  <c r="BP283" i="2"/>
  <c r="BO283" i="2"/>
  <c r="BN283" i="2"/>
  <c r="BM283" i="2"/>
  <c r="Z283" i="2"/>
  <c r="Y283" i="2"/>
  <c r="BO282" i="2"/>
  <c r="BM282" i="2"/>
  <c r="Z282" i="2"/>
  <c r="Y282" i="2"/>
  <c r="BN282" i="2" s="1"/>
  <c r="BP281" i="2"/>
  <c r="BO281" i="2"/>
  <c r="BN281" i="2"/>
  <c r="BM281" i="2"/>
  <c r="Z281" i="2"/>
  <c r="Y281" i="2"/>
  <c r="BO280" i="2"/>
  <c r="BM280" i="2"/>
  <c r="Z280" i="2"/>
  <c r="Y280" i="2"/>
  <c r="BP280" i="2" s="1"/>
  <c r="BP279" i="2"/>
  <c r="BO279" i="2"/>
  <c r="BN279" i="2"/>
  <c r="BM279" i="2"/>
  <c r="Z279" i="2"/>
  <c r="Y279" i="2"/>
  <c r="BO278" i="2"/>
  <c r="BM278" i="2"/>
  <c r="Z278" i="2"/>
  <c r="Y278" i="2"/>
  <c r="BN278" i="2" s="1"/>
  <c r="BP277" i="2"/>
  <c r="BO277" i="2"/>
  <c r="BN277" i="2"/>
  <c r="BM277" i="2"/>
  <c r="Z277" i="2"/>
  <c r="Y277" i="2"/>
  <c r="BO276" i="2"/>
  <c r="BM276" i="2"/>
  <c r="Z276" i="2"/>
  <c r="Y276" i="2"/>
  <c r="BN276" i="2" s="1"/>
  <c r="BP275" i="2"/>
  <c r="BO275" i="2"/>
  <c r="BN275" i="2"/>
  <c r="BM275" i="2"/>
  <c r="Z275" i="2"/>
  <c r="Y275" i="2"/>
  <c r="BO274" i="2"/>
  <c r="BM274" i="2"/>
  <c r="Z274" i="2"/>
  <c r="Y274" i="2"/>
  <c r="BN274" i="2" s="1"/>
  <c r="BP273" i="2"/>
  <c r="BO273" i="2"/>
  <c r="BN273" i="2"/>
  <c r="BM273" i="2"/>
  <c r="Z273" i="2"/>
  <c r="Y273" i="2"/>
  <c r="BO272" i="2"/>
  <c r="BM272" i="2"/>
  <c r="Z272" i="2"/>
  <c r="Z292" i="2" s="1"/>
  <c r="Y272" i="2"/>
  <c r="BN272" i="2" s="1"/>
  <c r="X270" i="2"/>
  <c r="X269" i="2"/>
  <c r="BO268" i="2"/>
  <c r="BM268" i="2"/>
  <c r="Z268" i="2"/>
  <c r="Y268" i="2"/>
  <c r="BP268" i="2" s="1"/>
  <c r="P268" i="2"/>
  <c r="BO267" i="2"/>
  <c r="BM267" i="2"/>
  <c r="Z267" i="2"/>
  <c r="Y267" i="2"/>
  <c r="BO266" i="2"/>
  <c r="BM266" i="2"/>
  <c r="Z266" i="2"/>
  <c r="Y266" i="2"/>
  <c r="Y270" i="2" s="1"/>
  <c r="X264" i="2"/>
  <c r="X263" i="2"/>
  <c r="BO262" i="2"/>
  <c r="BM262" i="2"/>
  <c r="Z262" i="2"/>
  <c r="Y262" i="2"/>
  <c r="BP262" i="2" s="1"/>
  <c r="BO261" i="2"/>
  <c r="BM261" i="2"/>
  <c r="Z261" i="2"/>
  <c r="Z263" i="2" s="1"/>
  <c r="Y261" i="2"/>
  <c r="X259" i="2"/>
  <c r="X258" i="2"/>
  <c r="BO257" i="2"/>
  <c r="BM257" i="2"/>
  <c r="Z257" i="2"/>
  <c r="Z258" i="2" s="1"/>
  <c r="Y257" i="2"/>
  <c r="BN257" i="2" s="1"/>
  <c r="X255" i="2"/>
  <c r="X254" i="2"/>
  <c r="BP253" i="2"/>
  <c r="BO253" i="2"/>
  <c r="BN253" i="2"/>
  <c r="BM253" i="2"/>
  <c r="Z253" i="2"/>
  <c r="Y253" i="2"/>
  <c r="BO252" i="2"/>
  <c r="BM252" i="2"/>
  <c r="Z252" i="2"/>
  <c r="Y252" i="2"/>
  <c r="BP252" i="2" s="1"/>
  <c r="BP251" i="2"/>
  <c r="BO251" i="2"/>
  <c r="BN251" i="2"/>
  <c r="BM251" i="2"/>
  <c r="Z251" i="2"/>
  <c r="Z254" i="2" s="1"/>
  <c r="Y251" i="2"/>
  <c r="X247" i="2"/>
  <c r="X246" i="2"/>
  <c r="BP245" i="2"/>
  <c r="BO245" i="2"/>
  <c r="BN245" i="2"/>
  <c r="BM245" i="2"/>
  <c r="Z245" i="2"/>
  <c r="Z246" i="2" s="1"/>
  <c r="Y245" i="2"/>
  <c r="Y247" i="2" s="1"/>
  <c r="X241" i="2"/>
  <c r="X240" i="2"/>
  <c r="BO239" i="2"/>
  <c r="BM239" i="2"/>
  <c r="Z239" i="2"/>
  <c r="Z240" i="2" s="1"/>
  <c r="Y239" i="2"/>
  <c r="P239" i="2"/>
  <c r="X236" i="2"/>
  <c r="X235" i="2"/>
  <c r="BP234" i="2"/>
  <c r="BO234" i="2"/>
  <c r="BN234" i="2"/>
  <c r="BM234" i="2"/>
  <c r="Z234" i="2"/>
  <c r="Z235" i="2" s="1"/>
  <c r="Y234" i="2"/>
  <c r="P234" i="2"/>
  <c r="BO233" i="2"/>
  <c r="BM233" i="2"/>
  <c r="Z233" i="2"/>
  <c r="Y233" i="2"/>
  <c r="Y236" i="2" s="1"/>
  <c r="P233" i="2"/>
  <c r="Y229" i="2"/>
  <c r="X229" i="2"/>
  <c r="X228" i="2"/>
  <c r="BO227" i="2"/>
  <c r="BM227" i="2"/>
  <c r="Z227" i="2"/>
  <c r="Z228" i="2" s="1"/>
  <c r="Y227" i="2"/>
  <c r="Y228" i="2" s="1"/>
  <c r="Y223" i="2"/>
  <c r="X223" i="2"/>
  <c r="Z222" i="2"/>
  <c r="X222" i="2"/>
  <c r="BO221" i="2"/>
  <c r="BM221" i="2"/>
  <c r="Z221" i="2"/>
  <c r="Y221" i="2"/>
  <c r="P221" i="2"/>
  <c r="BP220" i="2"/>
  <c r="BO220" i="2"/>
  <c r="BN220" i="2"/>
  <c r="BM220" i="2"/>
  <c r="Z220" i="2"/>
  <c r="Y220" i="2"/>
  <c r="Y222" i="2" s="1"/>
  <c r="X217" i="2"/>
  <c r="X216" i="2"/>
  <c r="BO215" i="2"/>
  <c r="BM215" i="2"/>
  <c r="Z215" i="2"/>
  <c r="Z216" i="2" s="1"/>
  <c r="Y215" i="2"/>
  <c r="P215" i="2"/>
  <c r="X212" i="2"/>
  <c r="X211" i="2"/>
  <c r="BO210" i="2"/>
  <c r="BM210" i="2"/>
  <c r="Z210" i="2"/>
  <c r="Z211" i="2" s="1"/>
  <c r="Y210" i="2"/>
  <c r="P210" i="2"/>
  <c r="X207" i="2"/>
  <c r="X206" i="2"/>
  <c r="BP205" i="2"/>
  <c r="BO205" i="2"/>
  <c r="BN205" i="2"/>
  <c r="BM205" i="2"/>
  <c r="Z205" i="2"/>
  <c r="Y205" i="2"/>
  <c r="P205" i="2"/>
  <c r="BO204" i="2"/>
  <c r="BM204" i="2"/>
  <c r="Z204" i="2"/>
  <c r="Y204" i="2"/>
  <c r="BP204" i="2" s="1"/>
  <c r="P204" i="2"/>
  <c r="BP203" i="2"/>
  <c r="BO203" i="2"/>
  <c r="BN203" i="2"/>
  <c r="BM203" i="2"/>
  <c r="Z203" i="2"/>
  <c r="Y203" i="2"/>
  <c r="P203" i="2"/>
  <c r="BO202" i="2"/>
  <c r="BM202" i="2"/>
  <c r="Z202" i="2"/>
  <c r="Y202" i="2"/>
  <c r="Y207" i="2" s="1"/>
  <c r="P202" i="2"/>
  <c r="X199" i="2"/>
  <c r="X198" i="2"/>
  <c r="BO197" i="2"/>
  <c r="BM197" i="2"/>
  <c r="Z197" i="2"/>
  <c r="Y197" i="2"/>
  <c r="BP197" i="2" s="1"/>
  <c r="P197" i="2"/>
  <c r="BO196" i="2"/>
  <c r="BM196" i="2"/>
  <c r="Z196" i="2"/>
  <c r="Y196" i="2"/>
  <c r="P196" i="2"/>
  <c r="BO195" i="2"/>
  <c r="BM195" i="2"/>
  <c r="Z195" i="2"/>
  <c r="Y195" i="2"/>
  <c r="BN195" i="2" s="1"/>
  <c r="P195" i="2"/>
  <c r="BO194" i="2"/>
  <c r="BM194" i="2"/>
  <c r="Z194" i="2"/>
  <c r="Y194" i="2"/>
  <c r="P194" i="2"/>
  <c r="BP193" i="2"/>
  <c r="BO193" i="2"/>
  <c r="BN193" i="2"/>
  <c r="BM193" i="2"/>
  <c r="Z193" i="2"/>
  <c r="Y193" i="2"/>
  <c r="P193" i="2"/>
  <c r="BO192" i="2"/>
  <c r="BM192" i="2"/>
  <c r="Z192" i="2"/>
  <c r="Y192" i="2"/>
  <c r="Y198" i="2" s="1"/>
  <c r="P192" i="2"/>
  <c r="X189" i="2"/>
  <c r="X188" i="2"/>
  <c r="BO187" i="2"/>
  <c r="BM187" i="2"/>
  <c r="Z187" i="2"/>
  <c r="Y187" i="2"/>
  <c r="BP187" i="2" s="1"/>
  <c r="P187" i="2"/>
  <c r="BO186" i="2"/>
  <c r="BM186" i="2"/>
  <c r="Z186" i="2"/>
  <c r="Y186" i="2"/>
  <c r="BN186" i="2" s="1"/>
  <c r="P186" i="2"/>
  <c r="BO185" i="2"/>
  <c r="BM185" i="2"/>
  <c r="Z185" i="2"/>
  <c r="Y185" i="2"/>
  <c r="Y188" i="2" s="1"/>
  <c r="P185" i="2"/>
  <c r="X182" i="2"/>
  <c r="X181" i="2"/>
  <c r="BO180" i="2"/>
  <c r="BM180" i="2"/>
  <c r="Z180" i="2"/>
  <c r="Y180" i="2"/>
  <c r="BP180" i="2" s="1"/>
  <c r="BP179" i="2"/>
  <c r="BO179" i="2"/>
  <c r="BN179" i="2"/>
  <c r="BM179" i="2"/>
  <c r="Z179" i="2"/>
  <c r="Y179" i="2"/>
  <c r="BO178" i="2"/>
  <c r="BM178" i="2"/>
  <c r="Z178" i="2"/>
  <c r="Z181" i="2" s="1"/>
  <c r="Y178" i="2"/>
  <c r="Y182" i="2" s="1"/>
  <c r="X174" i="2"/>
  <c r="X173" i="2"/>
  <c r="BO172" i="2"/>
  <c r="BM172" i="2"/>
  <c r="Z172" i="2"/>
  <c r="Y172" i="2"/>
  <c r="BP172" i="2" s="1"/>
  <c r="P172" i="2"/>
  <c r="BP171" i="2"/>
  <c r="BO171" i="2"/>
  <c r="BN171" i="2"/>
  <c r="BM171" i="2"/>
  <c r="Z171" i="2"/>
  <c r="Y171" i="2"/>
  <c r="X169" i="2"/>
  <c r="X168" i="2"/>
  <c r="BO167" i="2"/>
  <c r="BM167" i="2"/>
  <c r="Z167" i="2"/>
  <c r="Y167" i="2"/>
  <c r="BN167" i="2" s="1"/>
  <c r="P167" i="2"/>
  <c r="BO166" i="2"/>
  <c r="BM166" i="2"/>
  <c r="Z166" i="2"/>
  <c r="Y166" i="2"/>
  <c r="P166" i="2"/>
  <c r="BO165" i="2"/>
  <c r="BN165" i="2"/>
  <c r="BM165" i="2"/>
  <c r="Z165" i="2"/>
  <c r="Z168" i="2" s="1"/>
  <c r="Y165" i="2"/>
  <c r="BP165" i="2" s="1"/>
  <c r="P165" i="2"/>
  <c r="X161" i="2"/>
  <c r="X160" i="2"/>
  <c r="BO159" i="2"/>
  <c r="BN159" i="2"/>
  <c r="BM159" i="2"/>
  <c r="Z159" i="2"/>
  <c r="Y159" i="2"/>
  <c r="BP159" i="2" s="1"/>
  <c r="P159" i="2"/>
  <c r="BO158" i="2"/>
  <c r="BM158" i="2"/>
  <c r="Z158" i="2"/>
  <c r="Y158" i="2"/>
  <c r="P158" i="2"/>
  <c r="X156" i="2"/>
  <c r="X155" i="2"/>
  <c r="BO154" i="2"/>
  <c r="BM154" i="2"/>
  <c r="Z154" i="2"/>
  <c r="Y154" i="2"/>
  <c r="BO153" i="2"/>
  <c r="BM153" i="2"/>
  <c r="Z153" i="2"/>
  <c r="Y153" i="2"/>
  <c r="BO152" i="2"/>
  <c r="BM152" i="2"/>
  <c r="Z152" i="2"/>
  <c r="Y152" i="2"/>
  <c r="BO151" i="2"/>
  <c r="BM151" i="2"/>
  <c r="Z151" i="2"/>
  <c r="Y151" i="2"/>
  <c r="X148" i="2"/>
  <c r="Y147" i="2"/>
  <c r="X147" i="2"/>
  <c r="BO146" i="2"/>
  <c r="BM146" i="2"/>
  <c r="Z146" i="2"/>
  <c r="Z147" i="2" s="1"/>
  <c r="Y146" i="2"/>
  <c r="X142" i="2"/>
  <c r="Z141" i="2"/>
  <c r="X141" i="2"/>
  <c r="BO140" i="2"/>
  <c r="BM140" i="2"/>
  <c r="Z140" i="2"/>
  <c r="Y140" i="2"/>
  <c r="P140" i="2"/>
  <c r="X137" i="2"/>
  <c r="X136" i="2"/>
  <c r="BP135" i="2"/>
  <c r="BO135" i="2"/>
  <c r="BN135" i="2"/>
  <c r="BM135" i="2"/>
  <c r="Z135" i="2"/>
  <c r="Y135" i="2"/>
  <c r="P135" i="2"/>
  <c r="BO134" i="2"/>
  <c r="BM134" i="2"/>
  <c r="Z134" i="2"/>
  <c r="Y134" i="2"/>
  <c r="Y136" i="2" s="1"/>
  <c r="X131" i="2"/>
  <c r="X130" i="2"/>
  <c r="BO129" i="2"/>
  <c r="BM129" i="2"/>
  <c r="Z129" i="2"/>
  <c r="Z130" i="2" s="1"/>
  <c r="Y129" i="2"/>
  <c r="Y131" i="2" s="1"/>
  <c r="P129" i="2"/>
  <c r="X126" i="2"/>
  <c r="X125" i="2"/>
  <c r="BO124" i="2"/>
  <c r="BM124" i="2"/>
  <c r="Z124" i="2"/>
  <c r="Y124" i="2"/>
  <c r="P124" i="2"/>
  <c r="BO123" i="2"/>
  <c r="BN123" i="2"/>
  <c r="BM123" i="2"/>
  <c r="Z123" i="2"/>
  <c r="Y123" i="2"/>
  <c r="BP123" i="2" s="1"/>
  <c r="P123" i="2"/>
  <c r="BO122" i="2"/>
  <c r="BM122" i="2"/>
  <c r="Z122" i="2"/>
  <c r="Y122" i="2"/>
  <c r="P122" i="2"/>
  <c r="X119" i="2"/>
  <c r="X118" i="2"/>
  <c r="BP117" i="2"/>
  <c r="BO117" i="2"/>
  <c r="BN117" i="2"/>
  <c r="BM117" i="2"/>
  <c r="Z117" i="2"/>
  <c r="Y117" i="2"/>
  <c r="P117" i="2"/>
  <c r="BO116" i="2"/>
  <c r="BN116" i="2"/>
  <c r="BM116" i="2"/>
  <c r="Z116" i="2"/>
  <c r="Y116" i="2"/>
  <c r="BP116" i="2" s="1"/>
  <c r="BP115" i="2"/>
  <c r="BO115" i="2"/>
  <c r="BN115" i="2"/>
  <c r="BM115" i="2"/>
  <c r="Z115" i="2"/>
  <c r="Y115" i="2"/>
  <c r="Y119" i="2" s="1"/>
  <c r="P115" i="2"/>
  <c r="X112" i="2"/>
  <c r="X111" i="2"/>
  <c r="BP110" i="2"/>
  <c r="BO110" i="2"/>
  <c r="BN110" i="2"/>
  <c r="BM110" i="2"/>
  <c r="Z110" i="2"/>
  <c r="Z111" i="2" s="1"/>
  <c r="Y110" i="2"/>
  <c r="BO109" i="2"/>
  <c r="BM109" i="2"/>
  <c r="Z109" i="2"/>
  <c r="Y109" i="2"/>
  <c r="X106" i="2"/>
  <c r="X105" i="2"/>
  <c r="BP104" i="2"/>
  <c r="BO104" i="2"/>
  <c r="BN104" i="2"/>
  <c r="BM104" i="2"/>
  <c r="Z104" i="2"/>
  <c r="Y104" i="2"/>
  <c r="P104" i="2"/>
  <c r="BO103" i="2"/>
  <c r="BM103" i="2"/>
  <c r="Z103" i="2"/>
  <c r="Y103" i="2"/>
  <c r="P103" i="2"/>
  <c r="BO102" i="2"/>
  <c r="BM102" i="2"/>
  <c r="Z102" i="2"/>
  <c r="Y102" i="2"/>
  <c r="BP102" i="2" s="1"/>
  <c r="P102" i="2"/>
  <c r="BO101" i="2"/>
  <c r="BM101" i="2"/>
  <c r="Z101" i="2"/>
  <c r="Y101" i="2"/>
  <c r="BN101" i="2" s="1"/>
  <c r="P101" i="2"/>
  <c r="BO100" i="2"/>
  <c r="BM100" i="2"/>
  <c r="Z100" i="2"/>
  <c r="Y100" i="2"/>
  <c r="Y106" i="2" s="1"/>
  <c r="P100" i="2"/>
  <c r="BO99" i="2"/>
  <c r="BM99" i="2"/>
  <c r="Z99" i="2"/>
  <c r="Y99" i="2"/>
  <c r="P99" i="2"/>
  <c r="BP98" i="2"/>
  <c r="BO98" i="2"/>
  <c r="BN98" i="2"/>
  <c r="BM98" i="2"/>
  <c r="Z98" i="2"/>
  <c r="Y98" i="2"/>
  <c r="P98" i="2"/>
  <c r="BO97" i="2"/>
  <c r="BN97" i="2"/>
  <c r="BM97" i="2"/>
  <c r="Z97" i="2"/>
  <c r="Y97" i="2"/>
  <c r="BP97" i="2" s="1"/>
  <c r="P97" i="2"/>
  <c r="X94" i="2"/>
  <c r="X93" i="2"/>
  <c r="BO92" i="2"/>
  <c r="BM92" i="2"/>
  <c r="Z92" i="2"/>
  <c r="Y92" i="2"/>
  <c r="P92" i="2"/>
  <c r="BP91" i="2"/>
  <c r="BO91" i="2"/>
  <c r="BN91" i="2"/>
  <c r="BM91" i="2"/>
  <c r="Z91" i="2"/>
  <c r="Z93" i="2" s="1"/>
  <c r="Y91" i="2"/>
  <c r="P91" i="2"/>
  <c r="BO90" i="2"/>
  <c r="BM90" i="2"/>
  <c r="Z90" i="2"/>
  <c r="Y90" i="2"/>
  <c r="Y93" i="2" s="1"/>
  <c r="P90" i="2"/>
  <c r="X87" i="2"/>
  <c r="X86" i="2"/>
  <c r="BO85" i="2"/>
  <c r="BM85" i="2"/>
  <c r="Z85" i="2"/>
  <c r="Y85" i="2"/>
  <c r="BP85" i="2" s="1"/>
  <c r="P85" i="2"/>
  <c r="BP84" i="2"/>
  <c r="BO84" i="2"/>
  <c r="BN84" i="2"/>
  <c r="BM84" i="2"/>
  <c r="Z84" i="2"/>
  <c r="Y84" i="2"/>
  <c r="BO83" i="2"/>
  <c r="BM83" i="2"/>
  <c r="Z83" i="2"/>
  <c r="Y83" i="2"/>
  <c r="BP83" i="2" s="1"/>
  <c r="P83" i="2"/>
  <c r="BO82" i="2"/>
  <c r="BN82" i="2"/>
  <c r="BM82" i="2"/>
  <c r="Z82" i="2"/>
  <c r="Y82" i="2"/>
  <c r="BP82" i="2" s="1"/>
  <c r="BO81" i="2"/>
  <c r="BM81" i="2"/>
  <c r="Z81" i="2"/>
  <c r="Z86" i="2" s="1"/>
  <c r="Y81" i="2"/>
  <c r="P81" i="2"/>
  <c r="BO80" i="2"/>
  <c r="BM80" i="2"/>
  <c r="Z80" i="2"/>
  <c r="Y80" i="2"/>
  <c r="P80" i="2"/>
  <c r="Y77" i="2"/>
  <c r="X77" i="2"/>
  <c r="Z76" i="2"/>
  <c r="X76" i="2"/>
  <c r="BO75" i="2"/>
  <c r="BM75" i="2"/>
  <c r="Z75" i="2"/>
  <c r="Y75" i="2"/>
  <c r="P75" i="2"/>
  <c r="BP74" i="2"/>
  <c r="BO74" i="2"/>
  <c r="BN74" i="2"/>
  <c r="BM74" i="2"/>
  <c r="Z74" i="2"/>
  <c r="Y74" i="2"/>
  <c r="Y76" i="2" s="1"/>
  <c r="P74" i="2"/>
  <c r="X71" i="2"/>
  <c r="X70" i="2"/>
  <c r="BP69" i="2"/>
  <c r="BO69" i="2"/>
  <c r="BN69" i="2"/>
  <c r="BM69" i="2"/>
  <c r="Z69" i="2"/>
  <c r="Z70" i="2" s="1"/>
  <c r="Y69" i="2"/>
  <c r="Y71" i="2" s="1"/>
  <c r="P69" i="2"/>
  <c r="X66" i="2"/>
  <c r="X65" i="2"/>
  <c r="BO64" i="2"/>
  <c r="BM64" i="2"/>
  <c r="Z64" i="2"/>
  <c r="Y64" i="2"/>
  <c r="P64" i="2"/>
  <c r="BO63" i="2"/>
  <c r="BM63" i="2"/>
  <c r="Z63" i="2"/>
  <c r="Z65" i="2" s="1"/>
  <c r="Y63" i="2"/>
  <c r="P63" i="2"/>
  <c r="X60" i="2"/>
  <c r="X59" i="2"/>
  <c r="BO58" i="2"/>
  <c r="BM58" i="2"/>
  <c r="Z58" i="2"/>
  <c r="Y58" i="2"/>
  <c r="BP58" i="2" s="1"/>
  <c r="P58" i="2"/>
  <c r="BO57" i="2"/>
  <c r="BM57" i="2"/>
  <c r="Z57" i="2"/>
  <c r="Y57" i="2"/>
  <c r="BN57" i="2" s="1"/>
  <c r="P57" i="2"/>
  <c r="BO56" i="2"/>
  <c r="BM56" i="2"/>
  <c r="Z56" i="2"/>
  <c r="Y56" i="2"/>
  <c r="BP56" i="2" s="1"/>
  <c r="P56" i="2"/>
  <c r="BO55" i="2"/>
  <c r="BN55" i="2"/>
  <c r="BM55" i="2"/>
  <c r="Z55" i="2"/>
  <c r="Y55" i="2"/>
  <c r="BP55" i="2" s="1"/>
  <c r="P55" i="2"/>
  <c r="BO54" i="2"/>
  <c r="BM54" i="2"/>
  <c r="Z54" i="2"/>
  <c r="Y54" i="2"/>
  <c r="P54" i="2"/>
  <c r="BO53" i="2"/>
  <c r="BM53" i="2"/>
  <c r="Z53" i="2"/>
  <c r="Y53" i="2"/>
  <c r="P53" i="2"/>
  <c r="BP52" i="2"/>
  <c r="BO52" i="2"/>
  <c r="BN52" i="2"/>
  <c r="BM52" i="2"/>
  <c r="Z52" i="2"/>
  <c r="Y52" i="2"/>
  <c r="BO51" i="2"/>
  <c r="BM51" i="2"/>
  <c r="Z51" i="2"/>
  <c r="Y51" i="2"/>
  <c r="BP51" i="2" s="1"/>
  <c r="P51" i="2"/>
  <c r="BO50" i="2"/>
  <c r="BM50" i="2"/>
  <c r="Z50" i="2"/>
  <c r="Y50" i="2"/>
  <c r="BN50" i="2" s="1"/>
  <c r="P50" i="2"/>
  <c r="BO49" i="2"/>
  <c r="BM49" i="2"/>
  <c r="Z49" i="2"/>
  <c r="Y49" i="2"/>
  <c r="P49" i="2"/>
  <c r="BO48" i="2"/>
  <c r="BM48" i="2"/>
  <c r="Z48" i="2"/>
  <c r="Y48" i="2"/>
  <c r="P48" i="2"/>
  <c r="BP47" i="2"/>
  <c r="BO47" i="2"/>
  <c r="BN47" i="2"/>
  <c r="BM47" i="2"/>
  <c r="Z47" i="2"/>
  <c r="Z59" i="2" s="1"/>
  <c r="Y47" i="2"/>
  <c r="P47" i="2"/>
  <c r="X44" i="2"/>
  <c r="X43" i="2"/>
  <c r="BO42" i="2"/>
  <c r="BM42" i="2"/>
  <c r="Z42" i="2"/>
  <c r="Z43" i="2" s="1"/>
  <c r="Y42" i="2"/>
  <c r="P42" i="2"/>
  <c r="X39" i="2"/>
  <c r="X38" i="2"/>
  <c r="BP37" i="2"/>
  <c r="BO37" i="2"/>
  <c r="BN37" i="2"/>
  <c r="BM37" i="2"/>
  <c r="Z37" i="2"/>
  <c r="Y37" i="2"/>
  <c r="P37" i="2"/>
  <c r="BO36" i="2"/>
  <c r="BN36" i="2"/>
  <c r="BM36" i="2"/>
  <c r="Z36" i="2"/>
  <c r="Y36" i="2"/>
  <c r="Y39" i="2" s="1"/>
  <c r="P36" i="2"/>
  <c r="X33" i="2"/>
  <c r="X32" i="2"/>
  <c r="BO31" i="2"/>
  <c r="BN31" i="2"/>
  <c r="BM31" i="2"/>
  <c r="Z31" i="2"/>
  <c r="Y31" i="2"/>
  <c r="BP31" i="2" s="1"/>
  <c r="P31" i="2"/>
  <c r="BO30" i="2"/>
  <c r="BM30" i="2"/>
  <c r="Z30" i="2"/>
  <c r="Y30" i="2"/>
  <c r="P30" i="2"/>
  <c r="BO29" i="2"/>
  <c r="BM29" i="2"/>
  <c r="Z29" i="2"/>
  <c r="Y29" i="2"/>
  <c r="BP29" i="2" s="1"/>
  <c r="P29" i="2"/>
  <c r="BO28" i="2"/>
  <c r="BM28" i="2"/>
  <c r="Z28" i="2"/>
  <c r="Y28" i="2"/>
  <c r="P28" i="2"/>
  <c r="X24" i="2"/>
  <c r="X294" i="2" s="1"/>
  <c r="X23" i="2"/>
  <c r="BO22" i="2"/>
  <c r="BM22" i="2"/>
  <c r="Z22" i="2"/>
  <c r="Z23" i="2" s="1"/>
  <c r="Y22" i="2"/>
  <c r="Y24" i="2" s="1"/>
  <c r="P22" i="2"/>
  <c r="H10" i="2"/>
  <c r="A9" i="2"/>
  <c r="J9" i="2" s="1"/>
  <c r="D7" i="2"/>
  <c r="Q6" i="2"/>
  <c r="P2" i="2"/>
  <c r="BN22" i="2" l="1"/>
  <c r="BP22" i="2"/>
  <c r="Y23" i="2"/>
  <c r="Z32" i="2"/>
  <c r="Y59" i="2"/>
  <c r="BP54" i="2"/>
  <c r="BN54" i="2"/>
  <c r="BP57" i="2"/>
  <c r="BP64" i="2"/>
  <c r="BN64" i="2"/>
  <c r="BP75" i="2"/>
  <c r="BN75" i="2"/>
  <c r="Z105" i="2"/>
  <c r="BP99" i="2"/>
  <c r="BN99" i="2"/>
  <c r="BP103" i="2"/>
  <c r="BN103" i="2"/>
  <c r="Y105" i="2"/>
  <c r="BP109" i="2"/>
  <c r="BN109" i="2"/>
  <c r="BP146" i="2"/>
  <c r="Y148" i="2"/>
  <c r="BN146" i="2"/>
  <c r="BP194" i="2"/>
  <c r="BN194" i="2"/>
  <c r="Z198" i="2"/>
  <c r="BP196" i="2"/>
  <c r="BN196" i="2"/>
  <c r="Y211" i="2"/>
  <c r="BP210" i="2"/>
  <c r="BN210" i="2"/>
  <c r="Y212" i="2"/>
  <c r="Y216" i="2"/>
  <c r="BP215" i="2"/>
  <c r="BN215" i="2"/>
  <c r="Y217" i="2"/>
  <c r="BP221" i="2"/>
  <c r="BN221" i="2"/>
  <c r="Y32" i="2"/>
  <c r="Y33" i="2"/>
  <c r="BP28" i="2"/>
  <c r="BN28" i="2"/>
  <c r="BP30" i="2"/>
  <c r="BN30" i="2"/>
  <c r="Z38" i="2"/>
  <c r="Y44" i="2"/>
  <c r="Y43" i="2"/>
  <c r="BP42" i="2"/>
  <c r="BN42" i="2"/>
  <c r="BP48" i="2"/>
  <c r="BN48" i="2"/>
  <c r="BP53" i="2"/>
  <c r="BN53" i="2"/>
  <c r="BP80" i="2"/>
  <c r="BN80" i="2"/>
  <c r="Y87" i="2"/>
  <c r="BP92" i="2"/>
  <c r="BN92" i="2"/>
  <c r="Z118" i="2"/>
  <c r="Y126" i="2"/>
  <c r="BP122" i="2"/>
  <c r="BN122" i="2"/>
  <c r="Y142" i="2"/>
  <c r="Y141" i="2"/>
  <c r="BP140" i="2"/>
  <c r="BN140" i="2"/>
  <c r="Y155" i="2"/>
  <c r="BP151" i="2"/>
  <c r="BN151" i="2"/>
  <c r="BP152" i="2"/>
  <c r="BN152" i="2"/>
  <c r="BP153" i="2"/>
  <c r="BN153" i="2"/>
  <c r="BP154" i="2"/>
  <c r="BN154" i="2"/>
  <c r="Y156" i="2"/>
  <c r="Y161" i="2"/>
  <c r="Y160" i="2"/>
  <c r="BP158" i="2"/>
  <c r="BN158" i="2"/>
  <c r="BP167" i="2"/>
  <c r="Y174" i="2"/>
  <c r="Y240" i="2"/>
  <c r="BP239" i="2"/>
  <c r="BN239" i="2"/>
  <c r="Y241" i="2"/>
  <c r="Y264" i="2"/>
  <c r="BP261" i="2"/>
  <c r="BN261" i="2"/>
  <c r="BP267" i="2"/>
  <c r="BN267" i="2"/>
  <c r="X295" i="2"/>
  <c r="X296" i="2"/>
  <c r="X298" i="2"/>
  <c r="BP50" i="2"/>
  <c r="Y66" i="2"/>
  <c r="Y86" i="2"/>
  <c r="BP101" i="2"/>
  <c r="Z125" i="2"/>
  <c r="Y125" i="2"/>
  <c r="Z136" i="2"/>
  <c r="Z155" i="2"/>
  <c r="Z160" i="2"/>
  <c r="Y168" i="2"/>
  <c r="Y173" i="2"/>
  <c r="Z173" i="2"/>
  <c r="Z188" i="2"/>
  <c r="BP186" i="2"/>
  <c r="Z206" i="2"/>
  <c r="BP257" i="2"/>
  <c r="Y258" i="2"/>
  <c r="Z269" i="2"/>
  <c r="F9" i="2"/>
  <c r="F10" i="2"/>
  <c r="A10" i="2"/>
  <c r="H9" i="2"/>
  <c r="X297" i="2"/>
  <c r="Z299" i="2"/>
  <c r="BN134" i="2"/>
  <c r="BN280" i="2"/>
  <c r="BN83" i="2"/>
  <c r="BN100" i="2"/>
  <c r="Y199" i="2"/>
  <c r="Y60" i="2"/>
  <c r="BN29" i="2"/>
  <c r="Y65" i="2"/>
  <c r="Y70" i="2"/>
  <c r="BP81" i="2"/>
  <c r="BN85" i="2"/>
  <c r="BN90" i="2"/>
  <c r="Y111" i="2"/>
  <c r="BP134" i="2"/>
  <c r="Y137" i="2"/>
  <c r="BN172" i="2"/>
  <c r="BP195" i="2"/>
  <c r="BN197" i="2"/>
  <c r="BN202" i="2"/>
  <c r="Y246" i="2"/>
  <c r="BP266" i="2"/>
  <c r="BP272" i="2"/>
  <c r="BP274" i="2"/>
  <c r="BP276" i="2"/>
  <c r="BP278" i="2"/>
  <c r="BP282" i="2"/>
  <c r="BP284" i="2"/>
  <c r="BP286" i="2"/>
  <c r="BP288" i="2"/>
  <c r="BP290" i="2"/>
  <c r="BN49" i="2"/>
  <c r="BN56" i="2"/>
  <c r="BN124" i="2"/>
  <c r="BN129" i="2"/>
  <c r="BN166" i="2"/>
  <c r="BN178" i="2"/>
  <c r="BN180" i="2"/>
  <c r="BN185" i="2"/>
  <c r="Y254" i="2"/>
  <c r="BN262" i="2"/>
  <c r="BN268" i="2"/>
  <c r="Y293" i="2"/>
  <c r="Y38" i="2"/>
  <c r="BP49" i="2"/>
  <c r="BN51" i="2"/>
  <c r="BN58" i="2"/>
  <c r="BN63" i="2"/>
  <c r="BP100" i="2"/>
  <c r="BN102" i="2"/>
  <c r="Y118" i="2"/>
  <c r="BP124" i="2"/>
  <c r="BP129" i="2"/>
  <c r="BP166" i="2"/>
  <c r="Y169" i="2"/>
  <c r="BP178" i="2"/>
  <c r="BP185" i="2"/>
  <c r="BN187" i="2"/>
  <c r="BN192" i="2"/>
  <c r="Y206" i="2"/>
  <c r="Y235" i="2"/>
  <c r="BN252" i="2"/>
  <c r="Y259" i="2"/>
  <c r="Y292" i="2"/>
  <c r="BP202" i="2"/>
  <c r="BN204" i="2"/>
  <c r="BN227" i="2"/>
  <c r="BN233" i="2"/>
  <c r="Y255" i="2"/>
  <c r="BP63" i="2"/>
  <c r="Y181" i="2"/>
  <c r="Y263" i="2"/>
  <c r="Y269" i="2"/>
  <c r="BN81" i="2"/>
  <c r="BN266" i="2"/>
  <c r="BP90" i="2"/>
  <c r="Y112" i="2"/>
  <c r="Y130" i="2"/>
  <c r="BP192" i="2"/>
  <c r="BP36" i="2"/>
  <c r="BP227" i="2"/>
  <c r="BP233" i="2"/>
  <c r="Y189" i="2"/>
  <c r="Y94" i="2"/>
  <c r="Y295" i="2" l="1"/>
  <c r="Y294" i="2"/>
  <c r="Y296" i="2"/>
  <c r="Y298" i="2"/>
  <c r="C307" i="2"/>
  <c r="A307" i="2"/>
  <c r="Y297" i="2"/>
  <c r="B307" i="2" s="1"/>
</calcChain>
</file>

<file path=xl/sharedStrings.xml><?xml version="1.0" encoding="utf-8"?>
<sst xmlns="http://schemas.openxmlformats.org/spreadsheetml/2006/main" count="2077" uniqueCount="522">
  <si>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</si>
  <si>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</si>
  <si>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</si>
  <si>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</si>
  <si>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</si>
  <si>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</si>
  <si>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</si>
  <si>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</si>
  <si>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</si>
  <si>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</si>
  <si>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</si>
  <si>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</si>
  <si>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</si>
  <si>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</si>
  <si>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</si>
  <si>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</si>
  <si>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</si>
  <si>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</si>
  <si>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</si>
  <si>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</si>
  <si>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</si>
  <si>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</si>
  <si>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</si>
  <si>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</si>
  <si>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</si>
  <si>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</si>
  <si>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</si>
  <si>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</si>
  <si>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</si>
  <si>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</si>
  <si>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</si>
  <si>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</si>
  <si>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</si>
  <si>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</si>
  <si>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</si>
  <si>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</si>
  <si>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</si>
  <si>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</si>
  <si>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</si>
  <si>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</si>
  <si>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</si>
  <si>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</si>
  <si>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</si>
  <si>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</si>
  <si>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</si>
  <si>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</si>
  <si>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</si>
  <si>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</si>
  <si>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</si>
  <si>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</si>
  <si>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</si>
  <si>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</si>
  <si>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</si>
  <si>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</si>
  <si>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</si>
  <si>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</si>
  <si>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</si>
  <si>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</si>
  <si>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</si>
  <si>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</si>
  <si>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</si>
  <si>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</si>
  <si>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</si>
  <si>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</si>
  <si>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</si>
  <si>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</si>
  <si>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</si>
  <si>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</si>
  <si>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</si>
  <si>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</si>
  <si>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</si>
  <si>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12.11.2024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</si>
  <si>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</si>
  <si>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</si>
  <si>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</si>
  <si>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</si>
  <si>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</si>
  <si>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</si>
  <si>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</si>
  <si>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</si>
  <si>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</si>
  <si>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</si>
  <si>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</si>
  <si>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</si>
  <si>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</si>
  <si>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</si>
  <si>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</si>
  <si>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</si>
  <si>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</si>
  <si>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</si>
  <si>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</si>
  <si>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</si>
  <si>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</si>
  <si>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</si>
  <si>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</si>
  <si>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</si>
  <si>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</si>
  <si>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</si>
  <si>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</si>
  <si>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</si>
  <si>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</si>
  <si>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</si>
  <si>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</si>
  <si>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</si>
  <si>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</si>
  <si>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</si>
  <si>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</si>
  <si>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</si>
  <si>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</si>
  <si>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</si>
  <si>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</si>
  <si>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</si>
  <si>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</si>
  <si>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</si>
  <si>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</si>
  <si>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</si>
  <si>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</si>
  <si>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</si>
  <si>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</si>
  <si>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</si>
  <si>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</si>
  <si>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</si>
  <si>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</si>
  <si>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</si>
  <si>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</si>
  <si>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</si>
  <si>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</si>
  <si>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</si>
  <si>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</si>
  <si>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</si>
  <si>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</si>
  <si>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</si>
  <si>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</si>
  <si>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</si>
  <si>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</si>
  <si>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</si>
  <si>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</si>
  <si>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</si>
  <si>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</si>
  <si>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</si>
  <si>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</si>
  <si>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</si>
  <si>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</si>
  <si>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</si>
  <si>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</si>
  <si>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</si>
  <si>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</si>
  <si>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</si>
  <si>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</si>
  <si>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</si>
  <si>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</si>
  <si>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</si>
  <si>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</si>
  <si>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</si>
  <si>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</si>
  <si>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</si>
  <si>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</si>
  <si>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</si>
  <si>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</si>
  <si>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</si>
  <si>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</si>
  <si>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</si>
  <si>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</si>
  <si>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</si>
  <si>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</si>
  <si>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</si>
  <si>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</si>
  <si>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</si>
  <si>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</si>
  <si>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</si>
  <si>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</si>
  <si>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</si>
  <si>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</si>
  <si>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</si>
  <si>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</si>
  <si>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</si>
  <si>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</si>
  <si>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</si>
  <si>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</si>
  <si>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</si>
  <si>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</si>
  <si>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</si>
  <si>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</si>
  <si>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</si>
  <si>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</si>
  <si>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</si>
  <si>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</si>
  <si>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</si>
  <si>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</si>
  <si>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</si>
  <si>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</si>
  <si>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</si>
  <si>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</si>
  <si>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</si>
  <si>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</si>
  <si>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</si>
  <si>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</si>
  <si>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</si>
  <si>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</si>
  <si>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</si>
  <si>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</si>
  <si>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</si>
  <si>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</si>
  <si>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</si>
  <si>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</si>
  <si>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</si>
  <si>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</si>
  <si>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</si>
  <si>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</si>
  <si>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</si>
  <si>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</si>
  <si>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</si>
  <si>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</si>
  <si>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</si>
  <si>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</si>
  <si>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</si>
  <si>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</si>
  <si>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</si>
  <si>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</si>
  <si>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</si>
  <si>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</si>
  <si>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</si>
  <si>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</si>
  <si>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</si>
  <si>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</si>
  <si>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</si>
  <si>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</si>
  <si>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</si>
  <si>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</si>
  <si>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</si>
  <si>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</si>
  <si>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</si>
  <si>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</si>
  <si>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</si>
  <si>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</si>
  <si>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</si>
  <si>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</si>
  <si>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</si>
  <si>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</si>
  <si>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</si>
  <si>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</si>
  <si>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</si>
  <si>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</si>
  <si>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</si>
  <si>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</si>
  <si>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</si>
  <si>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</si>
  <si>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</si>
  <si>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</si>
  <si>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</si>
  <si>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</si>
  <si>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</si>
  <si>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</si>
  <si>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</si>
  <si>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</si>
  <si>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</si>
  <si>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</si>
  <si>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</si>
  <si>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</si>
  <si>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</si>
  <si>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</si>
  <si>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</si>
  <si>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</si>
  <si>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</si>
  <si>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</si>
  <si>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</si>
  <si>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</si>
  <si>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</si>
  <si>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</si>
  <si>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</si>
  <si>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</si>
  <si>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</si>
  <si>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</si>
  <si>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</si>
  <si>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</si>
  <si>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</si>
  <si>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</si>
  <si>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</si>
  <si>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</si>
  <si>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</si>
  <si>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</si>
  <si>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</si>
  <si>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</si>
  <si>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</si>
  <si>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</si>
  <si>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</si>
  <si>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</si>
  <si>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</si>
  <si>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</si>
  <si>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</si>
  <si>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</si>
  <si>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</si>
  <si>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</si>
  <si>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</si>
  <si>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</si>
  <si>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</si>
  <si>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</si>
  <si>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</si>
  <si>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</si>
  <si>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</si>
  <si>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</si>
  <si>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</si>
  <si>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</si>
  <si>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</si>
  <si>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</si>
  <si>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</si>
  <si>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</si>
  <si>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ЕАЭС N RU Д-RU.РА08.В.93674/24</t>
  </si>
  <si>
    <t>Новинка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</si>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</sst>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7"/>
  <sheetViews>
    <sheetView showGridLines="0" tabSelected="1" topLeftCell="A3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9" t="s">
        <v>26</v>
      </c>
      <c r="E1" s="329"/>
      <c r="F1" s="329"/>
      <c r="G1" s="14" t="s">
        <v>70</v>
      </c>
      <c r="H1" s="329" t="s">
        <v>47</v>
      </c>
      <c r="I1" s="329"/>
      <c r="J1" s="329"/>
      <c r="K1" s="329"/>
      <c r="L1" s="329"/>
      <c r="M1" s="329"/>
      <c r="N1" s="329"/>
      <c r="O1" s="329"/>
      <c r="P1" s="329"/>
      <c r="Q1" s="329"/>
      <c r="R1" s="330" t="s">
        <v>71</v>
      </c>
      <c r="S1" s="331"/>
      <c r="T1" s="33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2"/>
      <c r="R2" s="332"/>
      <c r="S2" s="332"/>
      <c r="T2" s="332"/>
      <c r="U2" s="332"/>
      <c r="V2" s="332"/>
      <c r="W2" s="33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2"/>
      <c r="Q3" s="332"/>
      <c r="R3" s="332"/>
      <c r="S3" s="332"/>
      <c r="T3" s="332"/>
      <c r="U3" s="332"/>
      <c r="V3" s="332"/>
      <c r="W3" s="33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3" t="s">
        <v>8</v>
      </c>
      <c r="B5" s="333"/>
      <c r="C5" s="333"/>
      <c r="D5" s="334"/>
      <c r="E5" s="334"/>
      <c r="F5" s="335" t="s">
        <v>14</v>
      </c>
      <c r="G5" s="335"/>
      <c r="H5" s="334"/>
      <c r="I5" s="334"/>
      <c r="J5" s="334"/>
      <c r="K5" s="334"/>
      <c r="L5" s="334"/>
      <c r="M5" s="334"/>
      <c r="N5" s="75"/>
      <c r="P5" s="27" t="s">
        <v>4</v>
      </c>
      <c r="Q5" s="336">
        <v>45614</v>
      </c>
      <c r="R5" s="336"/>
      <c r="T5" s="337" t="s">
        <v>3</v>
      </c>
      <c r="U5" s="338"/>
      <c r="V5" s="339" t="s">
        <v>490</v>
      </c>
      <c r="W5" s="340"/>
      <c r="AB5" s="59"/>
      <c r="AC5" s="59"/>
      <c r="AD5" s="59"/>
      <c r="AE5" s="59"/>
    </row>
    <row r="6" spans="1:32" s="17" customFormat="1" ht="24" customHeight="1" x14ac:dyDescent="0.2">
      <c r="A6" s="333" t="s">
        <v>1</v>
      </c>
      <c r="B6" s="333"/>
      <c r="C6" s="333"/>
      <c r="D6" s="341" t="s">
        <v>503</v>
      </c>
      <c r="E6" s="341"/>
      <c r="F6" s="341"/>
      <c r="G6" s="341"/>
      <c r="H6" s="341"/>
      <c r="I6" s="341"/>
      <c r="J6" s="341"/>
      <c r="K6" s="341"/>
      <c r="L6" s="341"/>
      <c r="M6" s="341"/>
      <c r="N6" s="76"/>
      <c r="P6" s="27" t="s">
        <v>27</v>
      </c>
      <c r="Q6" s="342" t="str">
        <f>IF(Q5=0," ",CHOOSE(WEEKDAY(Q5,2),"Понедельник","Вторник","Среда","Четверг","Пятница","Суббота","Воскресенье"))</f>
        <v>Понедельник</v>
      </c>
      <c r="R6" s="342"/>
      <c r="T6" s="343" t="s">
        <v>5</v>
      </c>
      <c r="U6" s="344"/>
      <c r="V6" s="345" t="s">
        <v>72</v>
      </c>
      <c r="W6" s="34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1" t="str">
        <f>IFERROR(VLOOKUP(DeliveryAddress,Table,3,0),1)</f>
        <v>5</v>
      </c>
      <c r="E7" s="352"/>
      <c r="F7" s="352"/>
      <c r="G7" s="352"/>
      <c r="H7" s="352"/>
      <c r="I7" s="352"/>
      <c r="J7" s="352"/>
      <c r="K7" s="352"/>
      <c r="L7" s="352"/>
      <c r="M7" s="353"/>
      <c r="N7" s="77"/>
      <c r="P7" s="29"/>
      <c r="Q7" s="48"/>
      <c r="R7" s="48"/>
      <c r="T7" s="343"/>
      <c r="U7" s="344"/>
      <c r="V7" s="347"/>
      <c r="W7" s="348"/>
      <c r="AB7" s="59"/>
      <c r="AC7" s="59"/>
      <c r="AD7" s="59"/>
      <c r="AE7" s="59"/>
    </row>
    <row r="8" spans="1:32" s="17" customFormat="1" ht="25.5" customHeight="1" x14ac:dyDescent="0.2">
      <c r="A8" s="354" t="s">
        <v>58</v>
      </c>
      <c r="B8" s="354"/>
      <c r="C8" s="354"/>
      <c r="D8" s="355"/>
      <c r="E8" s="355"/>
      <c r="F8" s="355"/>
      <c r="G8" s="355"/>
      <c r="H8" s="355"/>
      <c r="I8" s="355"/>
      <c r="J8" s="355"/>
      <c r="K8" s="355"/>
      <c r="L8" s="355"/>
      <c r="M8" s="355"/>
      <c r="N8" s="78"/>
      <c r="P8" s="27" t="s">
        <v>11</v>
      </c>
      <c r="Q8" s="356">
        <v>0.41666666666666669</v>
      </c>
      <c r="R8" s="356"/>
      <c r="T8" s="343"/>
      <c r="U8" s="344"/>
      <c r="V8" s="347"/>
      <c r="W8" s="348"/>
      <c r="AB8" s="59"/>
      <c r="AC8" s="59"/>
      <c r="AD8" s="59"/>
      <c r="AE8" s="59"/>
    </row>
    <row r="9" spans="1:32" s="17" customFormat="1" ht="39.950000000000003" customHeight="1" x14ac:dyDescent="0.2">
      <c r="A9" s="3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358" t="s">
        <v>46</v>
      </c>
      <c r="E9" s="359"/>
      <c r="F9" s="3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73"/>
      <c r="P9" s="31" t="s">
        <v>15</v>
      </c>
      <c r="Q9" s="361"/>
      <c r="R9" s="361"/>
      <c r="T9" s="343"/>
      <c r="U9" s="344"/>
      <c r="V9" s="349"/>
      <c r="W9" s="35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358"/>
      <c r="E10" s="359"/>
      <c r="F10" s="3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362" t="str">
        <f>IFERROR(VLOOKUP($D$10,Proxy,2,FALSE),"")</f>
        <v/>
      </c>
      <c r="I10" s="362"/>
      <c r="J10" s="362"/>
      <c r="K10" s="362"/>
      <c r="L10" s="362"/>
      <c r="M10" s="362"/>
      <c r="N10" s="74"/>
      <c r="P10" s="31" t="s">
        <v>32</v>
      </c>
      <c r="Q10" s="363"/>
      <c r="R10" s="363"/>
      <c r="U10" s="29" t="s">
        <v>12</v>
      </c>
      <c r="V10" s="364" t="s">
        <v>73</v>
      </c>
      <c r="W10" s="36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6"/>
      <c r="R11" s="366"/>
      <c r="U11" s="29" t="s">
        <v>28</v>
      </c>
      <c r="V11" s="367" t="s">
        <v>55</v>
      </c>
      <c r="W11" s="36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8" t="s">
        <v>74</v>
      </c>
      <c r="B12" s="368"/>
      <c r="C12" s="368"/>
      <c r="D12" s="368"/>
      <c r="E12" s="368"/>
      <c r="F12" s="368"/>
      <c r="G12" s="368"/>
      <c r="H12" s="368"/>
      <c r="I12" s="368"/>
      <c r="J12" s="368"/>
      <c r="K12" s="368"/>
      <c r="L12" s="368"/>
      <c r="M12" s="368"/>
      <c r="N12" s="79"/>
      <c r="P12" s="27" t="s">
        <v>30</v>
      </c>
      <c r="Q12" s="356"/>
      <c r="R12" s="356"/>
      <c r="S12" s="28"/>
      <c r="T12"/>
      <c r="U12" s="29" t="s">
        <v>46</v>
      </c>
      <c r="V12" s="369"/>
      <c r="W12" s="369"/>
      <c r="X12"/>
      <c r="AB12" s="59"/>
      <c r="AC12" s="59"/>
      <c r="AD12" s="59"/>
      <c r="AE12" s="59"/>
    </row>
    <row r="13" spans="1:32" s="17" customFormat="1" ht="23.25" customHeight="1" x14ac:dyDescent="0.2">
      <c r="A13" s="368" t="s">
        <v>75</v>
      </c>
      <c r="B13" s="368"/>
      <c r="C13" s="368"/>
      <c r="D13" s="368"/>
      <c r="E13" s="368"/>
      <c r="F13" s="368"/>
      <c r="G13" s="368"/>
      <c r="H13" s="368"/>
      <c r="I13" s="368"/>
      <c r="J13" s="368"/>
      <c r="K13" s="368"/>
      <c r="L13" s="368"/>
      <c r="M13" s="368"/>
      <c r="N13" s="79"/>
      <c r="O13" s="31"/>
      <c r="P13" s="31" t="s">
        <v>31</v>
      </c>
      <c r="Q13" s="367"/>
      <c r="R13" s="36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8" t="s">
        <v>76</v>
      </c>
      <c r="B14" s="368"/>
      <c r="C14" s="368"/>
      <c r="D14" s="368"/>
      <c r="E14" s="368"/>
      <c r="F14" s="368"/>
      <c r="G14" s="368"/>
      <c r="H14" s="368"/>
      <c r="I14" s="368"/>
      <c r="J14" s="368"/>
      <c r="K14" s="368"/>
      <c r="L14" s="368"/>
      <c r="M14" s="368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0" t="s">
        <v>77</v>
      </c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370"/>
      <c r="N15" s="80"/>
      <c r="O15"/>
      <c r="P15" s="371" t="s">
        <v>61</v>
      </c>
      <c r="Q15" s="371"/>
      <c r="R15" s="371"/>
      <c r="S15" s="371"/>
      <c r="T15" s="37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2"/>
      <c r="Q16" s="372"/>
      <c r="R16" s="372"/>
      <c r="S16" s="372"/>
      <c r="T16" s="37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75" t="s">
        <v>59</v>
      </c>
      <c r="B17" s="375" t="s">
        <v>49</v>
      </c>
      <c r="C17" s="377" t="s">
        <v>48</v>
      </c>
      <c r="D17" s="379" t="s">
        <v>50</v>
      </c>
      <c r="E17" s="380"/>
      <c r="F17" s="375" t="s">
        <v>21</v>
      </c>
      <c r="G17" s="375" t="s">
        <v>24</v>
      </c>
      <c r="H17" s="375" t="s">
        <v>22</v>
      </c>
      <c r="I17" s="375" t="s">
        <v>23</v>
      </c>
      <c r="J17" s="375" t="s">
        <v>16</v>
      </c>
      <c r="K17" s="375" t="s">
        <v>66</v>
      </c>
      <c r="L17" s="375" t="s">
        <v>68</v>
      </c>
      <c r="M17" s="375" t="s">
        <v>2</v>
      </c>
      <c r="N17" s="375" t="s">
        <v>67</v>
      </c>
      <c r="O17" s="375" t="s">
        <v>25</v>
      </c>
      <c r="P17" s="379" t="s">
        <v>17</v>
      </c>
      <c r="Q17" s="383"/>
      <c r="R17" s="383"/>
      <c r="S17" s="383"/>
      <c r="T17" s="380"/>
      <c r="U17" s="373" t="s">
        <v>56</v>
      </c>
      <c r="V17" s="374"/>
      <c r="W17" s="375" t="s">
        <v>6</v>
      </c>
      <c r="X17" s="375" t="s">
        <v>41</v>
      </c>
      <c r="Y17" s="385" t="s">
        <v>54</v>
      </c>
      <c r="Z17" s="387" t="s">
        <v>18</v>
      </c>
      <c r="AA17" s="389" t="s">
        <v>60</v>
      </c>
      <c r="AB17" s="389" t="s">
        <v>19</v>
      </c>
      <c r="AC17" s="389" t="s">
        <v>69</v>
      </c>
      <c r="AD17" s="391" t="s">
        <v>57</v>
      </c>
      <c r="AE17" s="392"/>
      <c r="AF17" s="393"/>
      <c r="AG17" s="85"/>
      <c r="BD17" s="84" t="s">
        <v>64</v>
      </c>
    </row>
    <row r="18" spans="1:68" ht="14.25" customHeight="1" x14ac:dyDescent="0.2">
      <c r="A18" s="376"/>
      <c r="B18" s="376"/>
      <c r="C18" s="378"/>
      <c r="D18" s="381"/>
      <c r="E18" s="382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81"/>
      <c r="Q18" s="384"/>
      <c r="R18" s="384"/>
      <c r="S18" s="384"/>
      <c r="T18" s="382"/>
      <c r="U18" s="86" t="s">
        <v>44</v>
      </c>
      <c r="V18" s="86" t="s">
        <v>43</v>
      </c>
      <c r="W18" s="376"/>
      <c r="X18" s="376"/>
      <c r="Y18" s="386"/>
      <c r="Z18" s="388"/>
      <c r="AA18" s="390"/>
      <c r="AB18" s="390"/>
      <c r="AC18" s="390"/>
      <c r="AD18" s="394"/>
      <c r="AE18" s="395"/>
      <c r="AF18" s="396"/>
      <c r="AG18" s="85"/>
      <c r="BD18" s="84"/>
    </row>
    <row r="19" spans="1:68" ht="27.75" customHeight="1" x14ac:dyDescent="0.2">
      <c r="A19" s="397" t="s">
        <v>78</v>
      </c>
      <c r="B19" s="397"/>
      <c r="C19" s="397"/>
      <c r="D19" s="397"/>
      <c r="E19" s="397"/>
      <c r="F19" s="397"/>
      <c r="G19" s="397"/>
      <c r="H19" s="397"/>
      <c r="I19" s="397"/>
      <c r="J19" s="397"/>
      <c r="K19" s="397"/>
      <c r="L19" s="397"/>
      <c r="M19" s="397"/>
      <c r="N19" s="397"/>
      <c r="O19" s="397"/>
      <c r="P19" s="397"/>
      <c r="Q19" s="397"/>
      <c r="R19" s="397"/>
      <c r="S19" s="397"/>
      <c r="T19" s="397"/>
      <c r="U19" s="397"/>
      <c r="V19" s="397"/>
      <c r="W19" s="397"/>
      <c r="X19" s="397"/>
      <c r="Y19" s="397"/>
      <c r="Z19" s="397"/>
      <c r="AA19" s="54"/>
      <c r="AB19" s="54"/>
      <c r="AC19" s="54"/>
    </row>
    <row r="20" spans="1:68" ht="16.5" customHeight="1" x14ac:dyDescent="0.25">
      <c r="A20" s="398" t="s">
        <v>78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65"/>
      <c r="AB20" s="65"/>
      <c r="AC20" s="82"/>
    </row>
    <row r="21" spans="1:68" ht="14.25" customHeight="1" x14ac:dyDescent="0.25">
      <c r="A21" s="399" t="s">
        <v>79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66"/>
      <c r="AB21" s="66"/>
      <c r="AC21" s="83"/>
    </row>
    <row r="22" spans="1:68" ht="27" customHeight="1" x14ac:dyDescent="0.25">
      <c r="A22" s="63" t="s">
        <v>80</v>
      </c>
      <c r="B22" s="63" t="s">
        <v>81</v>
      </c>
      <c r="C22" s="36">
        <v>4301070899</v>
      </c>
      <c r="D22" s="400">
        <v>4607111035752</v>
      </c>
      <c r="E22" s="40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84</v>
      </c>
      <c r="L22" s="37" t="s">
        <v>85</v>
      </c>
      <c r="M22" s="38" t="s">
        <v>83</v>
      </c>
      <c r="N22" s="38"/>
      <c r="O22" s="37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2"/>
      <c r="R22" s="402"/>
      <c r="S22" s="402"/>
      <c r="T22" s="40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82</v>
      </c>
      <c r="AG22" s="81"/>
      <c r="AJ22" s="87" t="s">
        <v>86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7"/>
      <c r="B23" s="407"/>
      <c r="C23" s="407"/>
      <c r="D23" s="407"/>
      <c r="E23" s="407"/>
      <c r="F23" s="407"/>
      <c r="G23" s="407"/>
      <c r="H23" s="407"/>
      <c r="I23" s="407"/>
      <c r="J23" s="407"/>
      <c r="K23" s="407"/>
      <c r="L23" s="407"/>
      <c r="M23" s="407"/>
      <c r="N23" s="407"/>
      <c r="O23" s="408"/>
      <c r="P23" s="404" t="s">
        <v>40</v>
      </c>
      <c r="Q23" s="405"/>
      <c r="R23" s="405"/>
      <c r="S23" s="405"/>
      <c r="T23" s="405"/>
      <c r="U23" s="405"/>
      <c r="V23" s="406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7"/>
      <c r="B24" s="407"/>
      <c r="C24" s="407"/>
      <c r="D24" s="407"/>
      <c r="E24" s="407"/>
      <c r="F24" s="407"/>
      <c r="G24" s="407"/>
      <c r="H24" s="407"/>
      <c r="I24" s="407"/>
      <c r="J24" s="407"/>
      <c r="K24" s="407"/>
      <c r="L24" s="407"/>
      <c r="M24" s="407"/>
      <c r="N24" s="407"/>
      <c r="O24" s="408"/>
      <c r="P24" s="404" t="s">
        <v>40</v>
      </c>
      <c r="Q24" s="405"/>
      <c r="R24" s="405"/>
      <c r="S24" s="405"/>
      <c r="T24" s="405"/>
      <c r="U24" s="405"/>
      <c r="V24" s="406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7" t="s">
        <v>45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54"/>
      <c r="AB25" s="54"/>
      <c r="AC25" s="54"/>
    </row>
    <row r="26" spans="1:68" ht="16.5" customHeight="1" x14ac:dyDescent="0.25">
      <c r="A26" s="398" t="s">
        <v>87</v>
      </c>
      <c r="B26" s="398"/>
      <c r="C26" s="398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8"/>
      <c r="X26" s="398"/>
      <c r="Y26" s="398"/>
      <c r="Z26" s="398"/>
      <c r="AA26" s="65"/>
      <c r="AB26" s="65"/>
      <c r="AC26" s="82"/>
    </row>
    <row r="27" spans="1:68" ht="14.25" customHeight="1" x14ac:dyDescent="0.25">
      <c r="A27" s="399" t="s">
        <v>88</v>
      </c>
      <c r="B27" s="399"/>
      <c r="C27" s="399"/>
      <c r="D27" s="399"/>
      <c r="E27" s="399"/>
      <c r="F27" s="399"/>
      <c r="G27" s="399"/>
      <c r="H27" s="399"/>
      <c r="I27" s="399"/>
      <c r="J27" s="399"/>
      <c r="K27" s="399"/>
      <c r="L27" s="399"/>
      <c r="M27" s="399"/>
      <c r="N27" s="399"/>
      <c r="O27" s="399"/>
      <c r="P27" s="399"/>
      <c r="Q27" s="399"/>
      <c r="R27" s="399"/>
      <c r="S27" s="399"/>
      <c r="T27" s="399"/>
      <c r="U27" s="399"/>
      <c r="V27" s="399"/>
      <c r="W27" s="399"/>
      <c r="X27" s="399"/>
      <c r="Y27" s="399"/>
      <c r="Z27" s="399"/>
      <c r="AA27" s="66"/>
      <c r="AB27" s="66"/>
      <c r="AC27" s="83"/>
    </row>
    <row r="28" spans="1:68" ht="27" customHeight="1" x14ac:dyDescent="0.25">
      <c r="A28" s="63" t="s">
        <v>89</v>
      </c>
      <c r="B28" s="63" t="s">
        <v>90</v>
      </c>
      <c r="C28" s="36">
        <v>4301132095</v>
      </c>
      <c r="D28" s="400">
        <v>4607111036605</v>
      </c>
      <c r="E28" s="40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93</v>
      </c>
      <c r="L28" s="37" t="s">
        <v>85</v>
      </c>
      <c r="M28" s="38" t="s">
        <v>83</v>
      </c>
      <c r="N28" s="38"/>
      <c r="O28" s="37">
        <v>180</v>
      </c>
      <c r="P28" s="40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402"/>
      <c r="R28" s="402"/>
      <c r="S28" s="402"/>
      <c r="T28" s="40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91</v>
      </c>
      <c r="AG28" s="81"/>
      <c r="AJ28" s="87" t="s">
        <v>86</v>
      </c>
      <c r="AK28" s="87">
        <v>1</v>
      </c>
      <c r="BB28" s="92" t="s">
        <v>92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94</v>
      </c>
      <c r="B29" s="63" t="s">
        <v>95</v>
      </c>
      <c r="C29" s="36">
        <v>4301132093</v>
      </c>
      <c r="D29" s="400">
        <v>4607111036520</v>
      </c>
      <c r="E29" s="40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93</v>
      </c>
      <c r="L29" s="37" t="s">
        <v>85</v>
      </c>
      <c r="M29" s="38" t="s">
        <v>83</v>
      </c>
      <c r="N29" s="38"/>
      <c r="O29" s="37">
        <v>180</v>
      </c>
      <c r="P29" s="41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402"/>
      <c r="R29" s="402"/>
      <c r="S29" s="402"/>
      <c r="T29" s="40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91</v>
      </c>
      <c r="AG29" s="81"/>
      <c r="AJ29" s="87" t="s">
        <v>86</v>
      </c>
      <c r="AK29" s="87">
        <v>1</v>
      </c>
      <c r="BB29" s="94" t="s">
        <v>92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96</v>
      </c>
      <c r="B30" s="63" t="s">
        <v>97</v>
      </c>
      <c r="C30" s="36">
        <v>4301132092</v>
      </c>
      <c r="D30" s="400">
        <v>4607111036537</v>
      </c>
      <c r="E30" s="400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93</v>
      </c>
      <c r="L30" s="37" t="s">
        <v>85</v>
      </c>
      <c r="M30" s="38" t="s">
        <v>83</v>
      </c>
      <c r="N30" s="38"/>
      <c r="O30" s="37">
        <v>180</v>
      </c>
      <c r="P30" s="41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402"/>
      <c r="R30" s="402"/>
      <c r="S30" s="402"/>
      <c r="T30" s="403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91</v>
      </c>
      <c r="AG30" s="81"/>
      <c r="AJ30" s="87" t="s">
        <v>86</v>
      </c>
      <c r="AK30" s="87">
        <v>1</v>
      </c>
      <c r="BB30" s="96" t="s">
        <v>92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98</v>
      </c>
      <c r="B31" s="63" t="s">
        <v>99</v>
      </c>
      <c r="C31" s="36">
        <v>4301132094</v>
      </c>
      <c r="D31" s="400">
        <v>4607111036599</v>
      </c>
      <c r="E31" s="400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93</v>
      </c>
      <c r="L31" s="37" t="s">
        <v>85</v>
      </c>
      <c r="M31" s="38" t="s">
        <v>83</v>
      </c>
      <c r="N31" s="38"/>
      <c r="O31" s="37">
        <v>180</v>
      </c>
      <c r="P31" s="41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402"/>
      <c r="R31" s="402"/>
      <c r="S31" s="402"/>
      <c r="T31" s="403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91</v>
      </c>
      <c r="AG31" s="81"/>
      <c r="AJ31" s="87" t="s">
        <v>86</v>
      </c>
      <c r="AK31" s="87">
        <v>1</v>
      </c>
      <c r="BB31" s="98" t="s">
        <v>92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7"/>
      <c r="B32" s="407"/>
      <c r="C32" s="407"/>
      <c r="D32" s="407"/>
      <c r="E32" s="407"/>
      <c r="F32" s="407"/>
      <c r="G32" s="407"/>
      <c r="H32" s="407"/>
      <c r="I32" s="407"/>
      <c r="J32" s="407"/>
      <c r="K32" s="407"/>
      <c r="L32" s="407"/>
      <c r="M32" s="407"/>
      <c r="N32" s="407"/>
      <c r="O32" s="408"/>
      <c r="P32" s="404" t="s">
        <v>40</v>
      </c>
      <c r="Q32" s="405"/>
      <c r="R32" s="405"/>
      <c r="S32" s="405"/>
      <c r="T32" s="405"/>
      <c r="U32" s="405"/>
      <c r="V32" s="406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7"/>
      <c r="B33" s="407"/>
      <c r="C33" s="407"/>
      <c r="D33" s="407"/>
      <c r="E33" s="407"/>
      <c r="F33" s="407"/>
      <c r="G33" s="407"/>
      <c r="H33" s="407"/>
      <c r="I33" s="407"/>
      <c r="J33" s="407"/>
      <c r="K33" s="407"/>
      <c r="L33" s="407"/>
      <c r="M33" s="407"/>
      <c r="N33" s="407"/>
      <c r="O33" s="408"/>
      <c r="P33" s="404" t="s">
        <v>40</v>
      </c>
      <c r="Q33" s="405"/>
      <c r="R33" s="405"/>
      <c r="S33" s="405"/>
      <c r="T33" s="405"/>
      <c r="U33" s="405"/>
      <c r="V33" s="406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8" t="s">
        <v>100</v>
      </c>
      <c r="B34" s="398"/>
      <c r="C34" s="398"/>
      <c r="D34" s="398"/>
      <c r="E34" s="398"/>
      <c r="F34" s="398"/>
      <c r="G34" s="398"/>
      <c r="H34" s="398"/>
      <c r="I34" s="398"/>
      <c r="J34" s="398"/>
      <c r="K34" s="398"/>
      <c r="L34" s="398"/>
      <c r="M34" s="398"/>
      <c r="N34" s="398"/>
      <c r="O34" s="398"/>
      <c r="P34" s="398"/>
      <c r="Q34" s="398"/>
      <c r="R34" s="398"/>
      <c r="S34" s="398"/>
      <c r="T34" s="398"/>
      <c r="U34" s="398"/>
      <c r="V34" s="398"/>
      <c r="W34" s="398"/>
      <c r="X34" s="398"/>
      <c r="Y34" s="398"/>
      <c r="Z34" s="398"/>
      <c r="AA34" s="65"/>
      <c r="AB34" s="65"/>
      <c r="AC34" s="82"/>
    </row>
    <row r="35" spans="1:68" ht="14.25" customHeight="1" x14ac:dyDescent="0.25">
      <c r="A35" s="399" t="s">
        <v>79</v>
      </c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399"/>
      <c r="O35" s="399"/>
      <c r="P35" s="399"/>
      <c r="Q35" s="399"/>
      <c r="R35" s="399"/>
      <c r="S35" s="399"/>
      <c r="T35" s="399"/>
      <c r="U35" s="399"/>
      <c r="V35" s="399"/>
      <c r="W35" s="399"/>
      <c r="X35" s="399"/>
      <c r="Y35" s="399"/>
      <c r="Z35" s="399"/>
      <c r="AA35" s="66"/>
      <c r="AB35" s="66"/>
      <c r="AC35" s="83"/>
    </row>
    <row r="36" spans="1:68" ht="27" customHeight="1" x14ac:dyDescent="0.25">
      <c r="A36" s="63" t="s">
        <v>101</v>
      </c>
      <c r="B36" s="63" t="s">
        <v>102</v>
      </c>
      <c r="C36" s="36">
        <v>4301070884</v>
      </c>
      <c r="D36" s="400">
        <v>4607111036315</v>
      </c>
      <c r="E36" s="400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84</v>
      </c>
      <c r="L36" s="37" t="s">
        <v>85</v>
      </c>
      <c r="M36" s="38" t="s">
        <v>83</v>
      </c>
      <c r="N36" s="38"/>
      <c r="O36" s="37">
        <v>180</v>
      </c>
      <c r="P36" s="41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402"/>
      <c r="R36" s="402"/>
      <c r="S36" s="402"/>
      <c r="T36" s="40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103</v>
      </c>
      <c r="AG36" s="81"/>
      <c r="AJ36" s="87" t="s">
        <v>86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104</v>
      </c>
      <c r="B37" s="63" t="s">
        <v>105</v>
      </c>
      <c r="C37" s="36">
        <v>4301070864</v>
      </c>
      <c r="D37" s="400">
        <v>4607111036292</v>
      </c>
      <c r="E37" s="400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84</v>
      </c>
      <c r="L37" s="37" t="s">
        <v>85</v>
      </c>
      <c r="M37" s="38" t="s">
        <v>83</v>
      </c>
      <c r="N37" s="38"/>
      <c r="O37" s="37">
        <v>180</v>
      </c>
      <c r="P37" s="41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402"/>
      <c r="R37" s="402"/>
      <c r="S37" s="402"/>
      <c r="T37" s="403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106</v>
      </c>
      <c r="AG37" s="81"/>
      <c r="AJ37" s="87" t="s">
        <v>86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07"/>
      <c r="B38" s="407"/>
      <c r="C38" s="407"/>
      <c r="D38" s="407"/>
      <c r="E38" s="407"/>
      <c r="F38" s="407"/>
      <c r="G38" s="407"/>
      <c r="H38" s="407"/>
      <c r="I38" s="407"/>
      <c r="J38" s="407"/>
      <c r="K38" s="407"/>
      <c r="L38" s="407"/>
      <c r="M38" s="407"/>
      <c r="N38" s="407"/>
      <c r="O38" s="408"/>
      <c r="P38" s="404" t="s">
        <v>40</v>
      </c>
      <c r="Q38" s="405"/>
      <c r="R38" s="405"/>
      <c r="S38" s="405"/>
      <c r="T38" s="405"/>
      <c r="U38" s="405"/>
      <c r="V38" s="406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407"/>
      <c r="B39" s="407"/>
      <c r="C39" s="407"/>
      <c r="D39" s="407"/>
      <c r="E39" s="407"/>
      <c r="F39" s="407"/>
      <c r="G39" s="407"/>
      <c r="H39" s="407"/>
      <c r="I39" s="407"/>
      <c r="J39" s="407"/>
      <c r="K39" s="407"/>
      <c r="L39" s="407"/>
      <c r="M39" s="407"/>
      <c r="N39" s="407"/>
      <c r="O39" s="408"/>
      <c r="P39" s="404" t="s">
        <v>40</v>
      </c>
      <c r="Q39" s="405"/>
      <c r="R39" s="405"/>
      <c r="S39" s="405"/>
      <c r="T39" s="405"/>
      <c r="U39" s="405"/>
      <c r="V39" s="406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98" t="s">
        <v>107</v>
      </c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398"/>
      <c r="P40" s="398"/>
      <c r="Q40" s="398"/>
      <c r="R40" s="398"/>
      <c r="S40" s="398"/>
      <c r="T40" s="398"/>
      <c r="U40" s="398"/>
      <c r="V40" s="398"/>
      <c r="W40" s="398"/>
      <c r="X40" s="398"/>
      <c r="Y40" s="398"/>
      <c r="Z40" s="398"/>
      <c r="AA40" s="65"/>
      <c r="AB40" s="65"/>
      <c r="AC40" s="82"/>
    </row>
    <row r="41" spans="1:68" ht="14.25" customHeight="1" x14ac:dyDescent="0.25">
      <c r="A41" s="399" t="s">
        <v>108</v>
      </c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399"/>
      <c r="AA41" s="66"/>
      <c r="AB41" s="66"/>
      <c r="AC41" s="83"/>
    </row>
    <row r="42" spans="1:68" ht="27" customHeight="1" x14ac:dyDescent="0.25">
      <c r="A42" s="63" t="s">
        <v>109</v>
      </c>
      <c r="B42" s="63" t="s">
        <v>110</v>
      </c>
      <c r="C42" s="36">
        <v>4301190022</v>
      </c>
      <c r="D42" s="400">
        <v>4607111037053</v>
      </c>
      <c r="E42" s="400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112</v>
      </c>
      <c r="L42" s="37" t="s">
        <v>85</v>
      </c>
      <c r="M42" s="38" t="s">
        <v>83</v>
      </c>
      <c r="N42" s="38"/>
      <c r="O42" s="37">
        <v>365</v>
      </c>
      <c r="P42" s="41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402"/>
      <c r="R42" s="402"/>
      <c r="S42" s="402"/>
      <c r="T42" s="403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111</v>
      </c>
      <c r="AG42" s="81"/>
      <c r="AJ42" s="87" t="s">
        <v>86</v>
      </c>
      <c r="AK42" s="87">
        <v>1</v>
      </c>
      <c r="BB42" s="104" t="s">
        <v>92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407"/>
      <c r="B43" s="407"/>
      <c r="C43" s="407"/>
      <c r="D43" s="407"/>
      <c r="E43" s="407"/>
      <c r="F43" s="407"/>
      <c r="G43" s="407"/>
      <c r="H43" s="407"/>
      <c r="I43" s="407"/>
      <c r="J43" s="407"/>
      <c r="K43" s="407"/>
      <c r="L43" s="407"/>
      <c r="M43" s="407"/>
      <c r="N43" s="407"/>
      <c r="O43" s="408"/>
      <c r="P43" s="404" t="s">
        <v>40</v>
      </c>
      <c r="Q43" s="405"/>
      <c r="R43" s="405"/>
      <c r="S43" s="405"/>
      <c r="T43" s="405"/>
      <c r="U43" s="405"/>
      <c r="V43" s="406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407"/>
      <c r="B44" s="407"/>
      <c r="C44" s="407"/>
      <c r="D44" s="407"/>
      <c r="E44" s="407"/>
      <c r="F44" s="407"/>
      <c r="G44" s="407"/>
      <c r="H44" s="407"/>
      <c r="I44" s="407"/>
      <c r="J44" s="407"/>
      <c r="K44" s="407"/>
      <c r="L44" s="407"/>
      <c r="M44" s="407"/>
      <c r="N44" s="407"/>
      <c r="O44" s="408"/>
      <c r="P44" s="404" t="s">
        <v>40</v>
      </c>
      <c r="Q44" s="405"/>
      <c r="R44" s="405"/>
      <c r="S44" s="405"/>
      <c r="T44" s="405"/>
      <c r="U44" s="405"/>
      <c r="V44" s="406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98" t="s">
        <v>113</v>
      </c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398"/>
      <c r="P45" s="398"/>
      <c r="Q45" s="398"/>
      <c r="R45" s="398"/>
      <c r="S45" s="398"/>
      <c r="T45" s="398"/>
      <c r="U45" s="398"/>
      <c r="V45" s="398"/>
      <c r="W45" s="398"/>
      <c r="X45" s="398"/>
      <c r="Y45" s="398"/>
      <c r="Z45" s="398"/>
      <c r="AA45" s="65"/>
      <c r="AB45" s="65"/>
      <c r="AC45" s="82"/>
    </row>
    <row r="46" spans="1:68" ht="14.25" customHeight="1" x14ac:dyDescent="0.25">
      <c r="A46" s="399" t="s">
        <v>79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66"/>
      <c r="AB46" s="66"/>
      <c r="AC46" s="83"/>
    </row>
    <row r="47" spans="1:68" ht="27" customHeight="1" x14ac:dyDescent="0.25">
      <c r="A47" s="63" t="s">
        <v>114</v>
      </c>
      <c r="B47" s="63" t="s">
        <v>115</v>
      </c>
      <c r="C47" s="36">
        <v>4301070989</v>
      </c>
      <c r="D47" s="400">
        <v>4607111037190</v>
      </c>
      <c r="E47" s="400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84</v>
      </c>
      <c r="L47" s="37" t="s">
        <v>85</v>
      </c>
      <c r="M47" s="38" t="s">
        <v>83</v>
      </c>
      <c r="N47" s="38"/>
      <c r="O47" s="37">
        <v>180</v>
      </c>
      <c r="P47" s="41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402"/>
      <c r="R47" s="402"/>
      <c r="S47" s="402"/>
      <c r="T47" s="403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116</v>
      </c>
      <c r="AG47" s="81"/>
      <c r="AJ47" s="87" t="s">
        <v>86</v>
      </c>
      <c r="AK47" s="87">
        <v>1</v>
      </c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117</v>
      </c>
      <c r="B48" s="63" t="s">
        <v>118</v>
      </c>
      <c r="C48" s="36">
        <v>4301071032</v>
      </c>
      <c r="D48" s="400">
        <v>4607111038999</v>
      </c>
      <c r="E48" s="400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84</v>
      </c>
      <c r="L48" s="37" t="s">
        <v>85</v>
      </c>
      <c r="M48" s="38" t="s">
        <v>83</v>
      </c>
      <c r="N48" s="38"/>
      <c r="O48" s="37">
        <v>180</v>
      </c>
      <c r="P48" s="41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402"/>
      <c r="R48" s="402"/>
      <c r="S48" s="402"/>
      <c r="T48" s="403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116</v>
      </c>
      <c r="AG48" s="81"/>
      <c r="AJ48" s="87" t="s">
        <v>86</v>
      </c>
      <c r="AK48" s="87">
        <v>1</v>
      </c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119</v>
      </c>
      <c r="B49" s="63" t="s">
        <v>120</v>
      </c>
      <c r="C49" s="36">
        <v>4301070972</v>
      </c>
      <c r="D49" s="400">
        <v>4607111037183</v>
      </c>
      <c r="E49" s="400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84</v>
      </c>
      <c r="L49" s="37" t="s">
        <v>85</v>
      </c>
      <c r="M49" s="38" t="s">
        <v>83</v>
      </c>
      <c r="N49" s="38"/>
      <c r="O49" s="37">
        <v>180</v>
      </c>
      <c r="P49" s="41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402"/>
      <c r="R49" s="402"/>
      <c r="S49" s="402"/>
      <c r="T49" s="403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116</v>
      </c>
      <c r="AG49" s="81"/>
      <c r="AJ49" s="87" t="s">
        <v>86</v>
      </c>
      <c r="AK49" s="87">
        <v>1</v>
      </c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121</v>
      </c>
      <c r="B50" s="63" t="s">
        <v>122</v>
      </c>
      <c r="C50" s="36">
        <v>4301071044</v>
      </c>
      <c r="D50" s="400">
        <v>4607111039385</v>
      </c>
      <c r="E50" s="400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84</v>
      </c>
      <c r="L50" s="37" t="s">
        <v>85</v>
      </c>
      <c r="M50" s="38" t="s">
        <v>83</v>
      </c>
      <c r="N50" s="38"/>
      <c r="O50" s="37">
        <v>180</v>
      </c>
      <c r="P50" s="41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402"/>
      <c r="R50" s="402"/>
      <c r="S50" s="402"/>
      <c r="T50" s="403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116</v>
      </c>
      <c r="AG50" s="81"/>
      <c r="AJ50" s="87" t="s">
        <v>86</v>
      </c>
      <c r="AK50" s="87">
        <v>1</v>
      </c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123</v>
      </c>
      <c r="B51" s="63" t="s">
        <v>124</v>
      </c>
      <c r="C51" s="36">
        <v>4301070970</v>
      </c>
      <c r="D51" s="400">
        <v>4607111037091</v>
      </c>
      <c r="E51" s="400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84</v>
      </c>
      <c r="L51" s="37" t="s">
        <v>85</v>
      </c>
      <c r="M51" s="38" t="s">
        <v>83</v>
      </c>
      <c r="N51" s="38"/>
      <c r="O51" s="37">
        <v>180</v>
      </c>
      <c r="P51" s="42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402"/>
      <c r="R51" s="402"/>
      <c r="S51" s="402"/>
      <c r="T51" s="403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125</v>
      </c>
      <c r="AG51" s="81"/>
      <c r="AJ51" s="87" t="s">
        <v>86</v>
      </c>
      <c r="AK51" s="87">
        <v>1</v>
      </c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126</v>
      </c>
      <c r="B52" s="63" t="s">
        <v>127</v>
      </c>
      <c r="C52" s="36">
        <v>4301071045</v>
      </c>
      <c r="D52" s="400">
        <v>4607111039392</v>
      </c>
      <c r="E52" s="400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84</v>
      </c>
      <c r="L52" s="37" t="s">
        <v>85</v>
      </c>
      <c r="M52" s="38" t="s">
        <v>83</v>
      </c>
      <c r="N52" s="38"/>
      <c r="O52" s="37">
        <v>180</v>
      </c>
      <c r="P52" s="421" t="s">
        <v>128</v>
      </c>
      <c r="Q52" s="402"/>
      <c r="R52" s="402"/>
      <c r="S52" s="402"/>
      <c r="T52" s="403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125</v>
      </c>
      <c r="AG52" s="81"/>
      <c r="AJ52" s="87" t="s">
        <v>86</v>
      </c>
      <c r="AK52" s="87">
        <v>1</v>
      </c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129</v>
      </c>
      <c r="B53" s="63" t="s">
        <v>130</v>
      </c>
      <c r="C53" s="36">
        <v>4301070971</v>
      </c>
      <c r="D53" s="400">
        <v>4607111036902</v>
      </c>
      <c r="E53" s="400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84</v>
      </c>
      <c r="L53" s="37" t="s">
        <v>85</v>
      </c>
      <c r="M53" s="38" t="s">
        <v>83</v>
      </c>
      <c r="N53" s="38"/>
      <c r="O53" s="37">
        <v>180</v>
      </c>
      <c r="P53" s="42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402"/>
      <c r="R53" s="402"/>
      <c r="S53" s="402"/>
      <c r="T53" s="403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125</v>
      </c>
      <c r="AG53" s="81"/>
      <c r="AJ53" s="87" t="s">
        <v>86</v>
      </c>
      <c r="AK53" s="87">
        <v>1</v>
      </c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131</v>
      </c>
      <c r="B54" s="63" t="s">
        <v>132</v>
      </c>
      <c r="C54" s="36">
        <v>4301071031</v>
      </c>
      <c r="D54" s="400">
        <v>4607111038982</v>
      </c>
      <c r="E54" s="400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84</v>
      </c>
      <c r="L54" s="37" t="s">
        <v>85</v>
      </c>
      <c r="M54" s="38" t="s">
        <v>83</v>
      </c>
      <c r="N54" s="38"/>
      <c r="O54" s="37">
        <v>180</v>
      </c>
      <c r="P54" s="4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402"/>
      <c r="R54" s="402"/>
      <c r="S54" s="402"/>
      <c r="T54" s="403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125</v>
      </c>
      <c r="AG54" s="81"/>
      <c r="AJ54" s="87" t="s">
        <v>86</v>
      </c>
      <c r="AK54" s="87">
        <v>1</v>
      </c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133</v>
      </c>
      <c r="B55" s="63" t="s">
        <v>134</v>
      </c>
      <c r="C55" s="36">
        <v>4301070969</v>
      </c>
      <c r="D55" s="400">
        <v>4607111036858</v>
      </c>
      <c r="E55" s="400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84</v>
      </c>
      <c r="L55" s="37" t="s">
        <v>85</v>
      </c>
      <c r="M55" s="38" t="s">
        <v>83</v>
      </c>
      <c r="N55" s="38"/>
      <c r="O55" s="37">
        <v>180</v>
      </c>
      <c r="P55" s="42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402"/>
      <c r="R55" s="402"/>
      <c r="S55" s="402"/>
      <c r="T55" s="403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125</v>
      </c>
      <c r="AG55" s="81"/>
      <c r="AJ55" s="87" t="s">
        <v>86</v>
      </c>
      <c r="AK55" s="87">
        <v>1</v>
      </c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135</v>
      </c>
      <c r="B56" s="63" t="s">
        <v>136</v>
      </c>
      <c r="C56" s="36">
        <v>4301071046</v>
      </c>
      <c r="D56" s="400">
        <v>4607111039354</v>
      </c>
      <c r="E56" s="400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84</v>
      </c>
      <c r="L56" s="37" t="s">
        <v>85</v>
      </c>
      <c r="M56" s="38" t="s">
        <v>83</v>
      </c>
      <c r="N56" s="38"/>
      <c r="O56" s="37">
        <v>180</v>
      </c>
      <c r="P56" s="42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402"/>
      <c r="R56" s="402"/>
      <c r="S56" s="402"/>
      <c r="T56" s="403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125</v>
      </c>
      <c r="AG56" s="81"/>
      <c r="AJ56" s="87" t="s">
        <v>86</v>
      </c>
      <c r="AK56" s="87">
        <v>1</v>
      </c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137</v>
      </c>
      <c r="B57" s="63" t="s">
        <v>138</v>
      </c>
      <c r="C57" s="36">
        <v>4301070968</v>
      </c>
      <c r="D57" s="400">
        <v>4607111036889</v>
      </c>
      <c r="E57" s="400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84</v>
      </c>
      <c r="L57" s="37" t="s">
        <v>85</v>
      </c>
      <c r="M57" s="38" t="s">
        <v>83</v>
      </c>
      <c r="N57" s="38"/>
      <c r="O57" s="37">
        <v>180</v>
      </c>
      <c r="P57" s="42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402"/>
      <c r="R57" s="402"/>
      <c r="S57" s="402"/>
      <c r="T57" s="403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125</v>
      </c>
      <c r="AG57" s="81"/>
      <c r="AJ57" s="87" t="s">
        <v>86</v>
      </c>
      <c r="AK57" s="87">
        <v>1</v>
      </c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139</v>
      </c>
      <c r="B58" s="63" t="s">
        <v>140</v>
      </c>
      <c r="C58" s="36">
        <v>4301071047</v>
      </c>
      <c r="D58" s="400">
        <v>4607111039330</v>
      </c>
      <c r="E58" s="400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84</v>
      </c>
      <c r="L58" s="37" t="s">
        <v>85</v>
      </c>
      <c r="M58" s="38" t="s">
        <v>83</v>
      </c>
      <c r="N58" s="38"/>
      <c r="O58" s="37">
        <v>180</v>
      </c>
      <c r="P58" s="42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402"/>
      <c r="R58" s="402"/>
      <c r="S58" s="402"/>
      <c r="T58" s="403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125</v>
      </c>
      <c r="AG58" s="81"/>
      <c r="AJ58" s="87" t="s">
        <v>86</v>
      </c>
      <c r="AK58" s="87">
        <v>1</v>
      </c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407"/>
      <c r="B59" s="407"/>
      <c r="C59" s="407"/>
      <c r="D59" s="407"/>
      <c r="E59" s="407"/>
      <c r="F59" s="407"/>
      <c r="G59" s="407"/>
      <c r="H59" s="407"/>
      <c r="I59" s="407"/>
      <c r="J59" s="407"/>
      <c r="K59" s="407"/>
      <c r="L59" s="407"/>
      <c r="M59" s="407"/>
      <c r="N59" s="407"/>
      <c r="O59" s="408"/>
      <c r="P59" s="404" t="s">
        <v>40</v>
      </c>
      <c r="Q59" s="405"/>
      <c r="R59" s="405"/>
      <c r="S59" s="405"/>
      <c r="T59" s="405"/>
      <c r="U59" s="405"/>
      <c r="V59" s="406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407"/>
      <c r="B60" s="407"/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  <c r="O60" s="408"/>
      <c r="P60" s="404" t="s">
        <v>40</v>
      </c>
      <c r="Q60" s="405"/>
      <c r="R60" s="405"/>
      <c r="S60" s="405"/>
      <c r="T60" s="405"/>
      <c r="U60" s="405"/>
      <c r="V60" s="406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98" t="s">
        <v>141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65"/>
      <c r="AB61" s="65"/>
      <c r="AC61" s="82"/>
    </row>
    <row r="62" spans="1:68" ht="14.25" customHeight="1" x14ac:dyDescent="0.25">
      <c r="A62" s="399" t="s">
        <v>79</v>
      </c>
      <c r="B62" s="399"/>
      <c r="C62" s="399"/>
      <c r="D62" s="399"/>
      <c r="E62" s="399"/>
      <c r="F62" s="399"/>
      <c r="G62" s="399"/>
      <c r="H62" s="399"/>
      <c r="I62" s="399"/>
      <c r="J62" s="399"/>
      <c r="K62" s="399"/>
      <c r="L62" s="399"/>
      <c r="M62" s="399"/>
      <c r="N62" s="399"/>
      <c r="O62" s="399"/>
      <c r="P62" s="399"/>
      <c r="Q62" s="399"/>
      <c r="R62" s="399"/>
      <c r="S62" s="399"/>
      <c r="T62" s="399"/>
      <c r="U62" s="399"/>
      <c r="V62" s="399"/>
      <c r="W62" s="399"/>
      <c r="X62" s="399"/>
      <c r="Y62" s="399"/>
      <c r="Z62" s="399"/>
      <c r="AA62" s="66"/>
      <c r="AB62" s="66"/>
      <c r="AC62" s="83"/>
    </row>
    <row r="63" spans="1:68" ht="27" customHeight="1" x14ac:dyDescent="0.25">
      <c r="A63" s="63" t="s">
        <v>142</v>
      </c>
      <c r="B63" s="63" t="s">
        <v>143</v>
      </c>
      <c r="C63" s="36">
        <v>4301070977</v>
      </c>
      <c r="D63" s="400">
        <v>4607111037411</v>
      </c>
      <c r="E63" s="400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145</v>
      </c>
      <c r="L63" s="37" t="s">
        <v>85</v>
      </c>
      <c r="M63" s="38" t="s">
        <v>83</v>
      </c>
      <c r="N63" s="38"/>
      <c r="O63" s="37">
        <v>180</v>
      </c>
      <c r="P63" s="42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402"/>
      <c r="R63" s="402"/>
      <c r="S63" s="402"/>
      <c r="T63" s="403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144</v>
      </c>
      <c r="AG63" s="81"/>
      <c r="AJ63" s="87" t="s">
        <v>86</v>
      </c>
      <c r="AK63" s="87">
        <v>1</v>
      </c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146</v>
      </c>
      <c r="B64" s="63" t="s">
        <v>147</v>
      </c>
      <c r="C64" s="36">
        <v>4301070981</v>
      </c>
      <c r="D64" s="400">
        <v>4607111036728</v>
      </c>
      <c r="E64" s="400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84</v>
      </c>
      <c r="L64" s="37" t="s">
        <v>85</v>
      </c>
      <c r="M64" s="38" t="s">
        <v>83</v>
      </c>
      <c r="N64" s="38"/>
      <c r="O64" s="37">
        <v>180</v>
      </c>
      <c r="P64" s="42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402"/>
      <c r="R64" s="402"/>
      <c r="S64" s="402"/>
      <c r="T64" s="403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144</v>
      </c>
      <c r="AG64" s="81"/>
      <c r="AJ64" s="87" t="s">
        <v>86</v>
      </c>
      <c r="AK64" s="87">
        <v>1</v>
      </c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407"/>
      <c r="B65" s="407"/>
      <c r="C65" s="407"/>
      <c r="D65" s="407"/>
      <c r="E65" s="407"/>
      <c r="F65" s="407"/>
      <c r="G65" s="407"/>
      <c r="H65" s="407"/>
      <c r="I65" s="407"/>
      <c r="J65" s="407"/>
      <c r="K65" s="407"/>
      <c r="L65" s="407"/>
      <c r="M65" s="407"/>
      <c r="N65" s="407"/>
      <c r="O65" s="408"/>
      <c r="P65" s="404" t="s">
        <v>40</v>
      </c>
      <c r="Q65" s="405"/>
      <c r="R65" s="405"/>
      <c r="S65" s="405"/>
      <c r="T65" s="405"/>
      <c r="U65" s="405"/>
      <c r="V65" s="406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407"/>
      <c r="B66" s="407"/>
      <c r="C66" s="407"/>
      <c r="D66" s="407"/>
      <c r="E66" s="407"/>
      <c r="F66" s="407"/>
      <c r="G66" s="407"/>
      <c r="H66" s="407"/>
      <c r="I66" s="407"/>
      <c r="J66" s="407"/>
      <c r="K66" s="407"/>
      <c r="L66" s="407"/>
      <c r="M66" s="407"/>
      <c r="N66" s="407"/>
      <c r="O66" s="408"/>
      <c r="P66" s="404" t="s">
        <v>40</v>
      </c>
      <c r="Q66" s="405"/>
      <c r="R66" s="405"/>
      <c r="S66" s="405"/>
      <c r="T66" s="405"/>
      <c r="U66" s="405"/>
      <c r="V66" s="406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98" t="s">
        <v>148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65"/>
      <c r="AB67" s="65"/>
      <c r="AC67" s="82"/>
    </row>
    <row r="68" spans="1:68" ht="14.25" customHeight="1" x14ac:dyDescent="0.25">
      <c r="A68" s="399" t="s">
        <v>149</v>
      </c>
      <c r="B68" s="399"/>
      <c r="C68" s="399"/>
      <c r="D68" s="399"/>
      <c r="E68" s="399"/>
      <c r="F68" s="399"/>
      <c r="G68" s="399"/>
      <c r="H68" s="399"/>
      <c r="I68" s="399"/>
      <c r="J68" s="399"/>
      <c r="K68" s="399"/>
      <c r="L68" s="399"/>
      <c r="M68" s="399"/>
      <c r="N68" s="399"/>
      <c r="O68" s="399"/>
      <c r="P68" s="399"/>
      <c r="Q68" s="399"/>
      <c r="R68" s="399"/>
      <c r="S68" s="399"/>
      <c r="T68" s="399"/>
      <c r="U68" s="399"/>
      <c r="V68" s="399"/>
      <c r="W68" s="399"/>
      <c r="X68" s="399"/>
      <c r="Y68" s="399"/>
      <c r="Z68" s="399"/>
      <c r="AA68" s="66"/>
      <c r="AB68" s="66"/>
      <c r="AC68" s="83"/>
    </row>
    <row r="69" spans="1:68" ht="27" customHeight="1" x14ac:dyDescent="0.25">
      <c r="A69" s="63" t="s">
        <v>150</v>
      </c>
      <c r="B69" s="63" t="s">
        <v>151</v>
      </c>
      <c r="C69" s="36">
        <v>4301135271</v>
      </c>
      <c r="D69" s="400">
        <v>4607111033659</v>
      </c>
      <c r="E69" s="400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93</v>
      </c>
      <c r="L69" s="37" t="s">
        <v>85</v>
      </c>
      <c r="M69" s="38" t="s">
        <v>83</v>
      </c>
      <c r="N69" s="38"/>
      <c r="O69" s="37">
        <v>180</v>
      </c>
      <c r="P69" s="43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402"/>
      <c r="R69" s="402"/>
      <c r="S69" s="402"/>
      <c r="T69" s="403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152</v>
      </c>
      <c r="AG69" s="81"/>
      <c r="AJ69" s="87" t="s">
        <v>86</v>
      </c>
      <c r="AK69" s="87">
        <v>1</v>
      </c>
      <c r="BB69" s="134" t="s">
        <v>92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407"/>
      <c r="B70" s="407"/>
      <c r="C70" s="407"/>
      <c r="D70" s="407"/>
      <c r="E70" s="407"/>
      <c r="F70" s="407"/>
      <c r="G70" s="407"/>
      <c r="H70" s="407"/>
      <c r="I70" s="407"/>
      <c r="J70" s="407"/>
      <c r="K70" s="407"/>
      <c r="L70" s="407"/>
      <c r="M70" s="407"/>
      <c r="N70" s="407"/>
      <c r="O70" s="408"/>
      <c r="P70" s="404" t="s">
        <v>40</v>
      </c>
      <c r="Q70" s="405"/>
      <c r="R70" s="405"/>
      <c r="S70" s="405"/>
      <c r="T70" s="405"/>
      <c r="U70" s="405"/>
      <c r="V70" s="406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407"/>
      <c r="B71" s="407"/>
      <c r="C71" s="407"/>
      <c r="D71" s="407"/>
      <c r="E71" s="407"/>
      <c r="F71" s="407"/>
      <c r="G71" s="407"/>
      <c r="H71" s="407"/>
      <c r="I71" s="407"/>
      <c r="J71" s="407"/>
      <c r="K71" s="407"/>
      <c r="L71" s="407"/>
      <c r="M71" s="407"/>
      <c r="N71" s="407"/>
      <c r="O71" s="408"/>
      <c r="P71" s="404" t="s">
        <v>40</v>
      </c>
      <c r="Q71" s="405"/>
      <c r="R71" s="405"/>
      <c r="S71" s="405"/>
      <c r="T71" s="405"/>
      <c r="U71" s="405"/>
      <c r="V71" s="406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98" t="s">
        <v>153</v>
      </c>
      <c r="B72" s="398"/>
      <c r="C72" s="398"/>
      <c r="D72" s="398"/>
      <c r="E72" s="398"/>
      <c r="F72" s="398"/>
      <c r="G72" s="398"/>
      <c r="H72" s="398"/>
      <c r="I72" s="398"/>
      <c r="J72" s="398"/>
      <c r="K72" s="398"/>
      <c r="L72" s="398"/>
      <c r="M72" s="398"/>
      <c r="N72" s="398"/>
      <c r="O72" s="398"/>
      <c r="P72" s="398"/>
      <c r="Q72" s="398"/>
      <c r="R72" s="398"/>
      <c r="S72" s="398"/>
      <c r="T72" s="398"/>
      <c r="U72" s="398"/>
      <c r="V72" s="398"/>
      <c r="W72" s="398"/>
      <c r="X72" s="398"/>
      <c r="Y72" s="398"/>
      <c r="Z72" s="398"/>
      <c r="AA72" s="65"/>
      <c r="AB72" s="65"/>
      <c r="AC72" s="82"/>
    </row>
    <row r="73" spans="1:68" ht="14.25" customHeight="1" x14ac:dyDescent="0.25">
      <c r="A73" s="399" t="s">
        <v>154</v>
      </c>
      <c r="B73" s="399"/>
      <c r="C73" s="399"/>
      <c r="D73" s="399"/>
      <c r="E73" s="399"/>
      <c r="F73" s="399"/>
      <c r="G73" s="399"/>
      <c r="H73" s="399"/>
      <c r="I73" s="399"/>
      <c r="J73" s="399"/>
      <c r="K73" s="399"/>
      <c r="L73" s="399"/>
      <c r="M73" s="399"/>
      <c r="N73" s="399"/>
      <c r="O73" s="399"/>
      <c r="P73" s="399"/>
      <c r="Q73" s="399"/>
      <c r="R73" s="399"/>
      <c r="S73" s="399"/>
      <c r="T73" s="399"/>
      <c r="U73" s="399"/>
      <c r="V73" s="399"/>
      <c r="W73" s="399"/>
      <c r="X73" s="399"/>
      <c r="Y73" s="399"/>
      <c r="Z73" s="399"/>
      <c r="AA73" s="66"/>
      <c r="AB73" s="66"/>
      <c r="AC73" s="83"/>
    </row>
    <row r="74" spans="1:68" ht="27" customHeight="1" x14ac:dyDescent="0.25">
      <c r="A74" s="63" t="s">
        <v>155</v>
      </c>
      <c r="B74" s="63" t="s">
        <v>156</v>
      </c>
      <c r="C74" s="36">
        <v>4301131021</v>
      </c>
      <c r="D74" s="400">
        <v>4607111034137</v>
      </c>
      <c r="E74" s="400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93</v>
      </c>
      <c r="L74" s="37" t="s">
        <v>85</v>
      </c>
      <c r="M74" s="38" t="s">
        <v>83</v>
      </c>
      <c r="N74" s="38"/>
      <c r="O74" s="37">
        <v>180</v>
      </c>
      <c r="P74" s="4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402"/>
      <c r="R74" s="402"/>
      <c r="S74" s="402"/>
      <c r="T74" s="403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157</v>
      </c>
      <c r="AG74" s="81"/>
      <c r="AJ74" s="87" t="s">
        <v>86</v>
      </c>
      <c r="AK74" s="87">
        <v>1</v>
      </c>
      <c r="BB74" s="136" t="s">
        <v>92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158</v>
      </c>
      <c r="B75" s="63" t="s">
        <v>159</v>
      </c>
      <c r="C75" s="36">
        <v>4301131022</v>
      </c>
      <c r="D75" s="400">
        <v>4607111034120</v>
      </c>
      <c r="E75" s="400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93</v>
      </c>
      <c r="L75" s="37" t="s">
        <v>85</v>
      </c>
      <c r="M75" s="38" t="s">
        <v>83</v>
      </c>
      <c r="N75" s="38"/>
      <c r="O75" s="37">
        <v>180</v>
      </c>
      <c r="P75" s="43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402"/>
      <c r="R75" s="402"/>
      <c r="S75" s="402"/>
      <c r="T75" s="403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160</v>
      </c>
      <c r="AG75" s="81"/>
      <c r="AJ75" s="87" t="s">
        <v>86</v>
      </c>
      <c r="AK75" s="87">
        <v>1</v>
      </c>
      <c r="BB75" s="138" t="s">
        <v>92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407"/>
      <c r="B76" s="407"/>
      <c r="C76" s="407"/>
      <c r="D76" s="407"/>
      <c r="E76" s="407"/>
      <c r="F76" s="407"/>
      <c r="G76" s="407"/>
      <c r="H76" s="407"/>
      <c r="I76" s="407"/>
      <c r="J76" s="407"/>
      <c r="K76" s="407"/>
      <c r="L76" s="407"/>
      <c r="M76" s="407"/>
      <c r="N76" s="407"/>
      <c r="O76" s="408"/>
      <c r="P76" s="404" t="s">
        <v>40</v>
      </c>
      <c r="Q76" s="405"/>
      <c r="R76" s="405"/>
      <c r="S76" s="405"/>
      <c r="T76" s="405"/>
      <c r="U76" s="405"/>
      <c r="V76" s="406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407"/>
      <c r="B77" s="407"/>
      <c r="C77" s="407"/>
      <c r="D77" s="407"/>
      <c r="E77" s="407"/>
      <c r="F77" s="407"/>
      <c r="G77" s="407"/>
      <c r="H77" s="407"/>
      <c r="I77" s="407"/>
      <c r="J77" s="407"/>
      <c r="K77" s="407"/>
      <c r="L77" s="407"/>
      <c r="M77" s="407"/>
      <c r="N77" s="407"/>
      <c r="O77" s="408"/>
      <c r="P77" s="404" t="s">
        <v>40</v>
      </c>
      <c r="Q77" s="405"/>
      <c r="R77" s="405"/>
      <c r="S77" s="405"/>
      <c r="T77" s="405"/>
      <c r="U77" s="405"/>
      <c r="V77" s="406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98" t="s">
        <v>161</v>
      </c>
      <c r="B78" s="398"/>
      <c r="C78" s="398"/>
      <c r="D78" s="398"/>
      <c r="E78" s="398"/>
      <c r="F78" s="398"/>
      <c r="G78" s="398"/>
      <c r="H78" s="398"/>
      <c r="I78" s="398"/>
      <c r="J78" s="398"/>
      <c r="K78" s="398"/>
      <c r="L78" s="398"/>
      <c r="M78" s="398"/>
      <c r="N78" s="398"/>
      <c r="O78" s="398"/>
      <c r="P78" s="398"/>
      <c r="Q78" s="398"/>
      <c r="R78" s="398"/>
      <c r="S78" s="398"/>
      <c r="T78" s="398"/>
      <c r="U78" s="398"/>
      <c r="V78" s="398"/>
      <c r="W78" s="398"/>
      <c r="X78" s="398"/>
      <c r="Y78" s="398"/>
      <c r="Z78" s="398"/>
      <c r="AA78" s="65"/>
      <c r="AB78" s="65"/>
      <c r="AC78" s="82"/>
    </row>
    <row r="79" spans="1:68" ht="14.25" customHeight="1" x14ac:dyDescent="0.25">
      <c r="A79" s="399" t="s">
        <v>149</v>
      </c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399"/>
      <c r="P79" s="399"/>
      <c r="Q79" s="399"/>
      <c r="R79" s="399"/>
      <c r="S79" s="399"/>
      <c r="T79" s="399"/>
      <c r="U79" s="399"/>
      <c r="V79" s="399"/>
      <c r="W79" s="399"/>
      <c r="X79" s="399"/>
      <c r="Y79" s="399"/>
      <c r="Z79" s="399"/>
      <c r="AA79" s="66"/>
      <c r="AB79" s="66"/>
      <c r="AC79" s="83"/>
    </row>
    <row r="80" spans="1:68" ht="27" customHeight="1" x14ac:dyDescent="0.25">
      <c r="A80" s="63" t="s">
        <v>162</v>
      </c>
      <c r="B80" s="63" t="s">
        <v>163</v>
      </c>
      <c r="C80" s="36">
        <v>4301135285</v>
      </c>
      <c r="D80" s="400">
        <v>4607111036407</v>
      </c>
      <c r="E80" s="400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93</v>
      </c>
      <c r="L80" s="37" t="s">
        <v>85</v>
      </c>
      <c r="M80" s="38" t="s">
        <v>83</v>
      </c>
      <c r="N80" s="38"/>
      <c r="O80" s="37">
        <v>180</v>
      </c>
      <c r="P80" s="43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402"/>
      <c r="R80" s="402"/>
      <c r="S80" s="402"/>
      <c r="T80" s="403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164</v>
      </c>
      <c r="AG80" s="81"/>
      <c r="AJ80" s="87" t="s">
        <v>86</v>
      </c>
      <c r="AK80" s="87">
        <v>1</v>
      </c>
      <c r="BB80" s="140" t="s">
        <v>92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165</v>
      </c>
      <c r="B81" s="63" t="s">
        <v>166</v>
      </c>
      <c r="C81" s="36">
        <v>4301135286</v>
      </c>
      <c r="D81" s="400">
        <v>4607111033628</v>
      </c>
      <c r="E81" s="400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93</v>
      </c>
      <c r="L81" s="37" t="s">
        <v>85</v>
      </c>
      <c r="M81" s="38" t="s">
        <v>83</v>
      </c>
      <c r="N81" s="38"/>
      <c r="O81" s="37">
        <v>180</v>
      </c>
      <c r="P81" s="434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402"/>
      <c r="R81" s="402"/>
      <c r="S81" s="402"/>
      <c r="T81" s="403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167</v>
      </c>
      <c r="AG81" s="81"/>
      <c r="AJ81" s="87" t="s">
        <v>86</v>
      </c>
      <c r="AK81" s="87">
        <v>1</v>
      </c>
      <c r="BB81" s="142" t="s">
        <v>92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168</v>
      </c>
      <c r="B82" s="63" t="s">
        <v>169</v>
      </c>
      <c r="C82" s="36">
        <v>4301135565</v>
      </c>
      <c r="D82" s="400">
        <v>4607111033451</v>
      </c>
      <c r="E82" s="400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93</v>
      </c>
      <c r="L82" s="37" t="s">
        <v>85</v>
      </c>
      <c r="M82" s="38" t="s">
        <v>83</v>
      </c>
      <c r="N82" s="38"/>
      <c r="O82" s="37">
        <v>180</v>
      </c>
      <c r="P82" s="435" t="s">
        <v>170</v>
      </c>
      <c r="Q82" s="402"/>
      <c r="R82" s="402"/>
      <c r="S82" s="402"/>
      <c r="T82" s="403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171</v>
      </c>
      <c r="AG82" s="81"/>
      <c r="AJ82" s="87" t="s">
        <v>86</v>
      </c>
      <c r="AK82" s="87">
        <v>1</v>
      </c>
      <c r="BB82" s="144" t="s">
        <v>92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172</v>
      </c>
      <c r="B83" s="63" t="s">
        <v>173</v>
      </c>
      <c r="C83" s="36">
        <v>4301135295</v>
      </c>
      <c r="D83" s="400">
        <v>4607111035141</v>
      </c>
      <c r="E83" s="400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93</v>
      </c>
      <c r="L83" s="37" t="s">
        <v>85</v>
      </c>
      <c r="M83" s="38" t="s">
        <v>83</v>
      </c>
      <c r="N83" s="38"/>
      <c r="O83" s="37">
        <v>180</v>
      </c>
      <c r="P83" s="43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402"/>
      <c r="R83" s="402"/>
      <c r="S83" s="402"/>
      <c r="T83" s="403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174</v>
      </c>
      <c r="AG83" s="81"/>
      <c r="AJ83" s="87" t="s">
        <v>86</v>
      </c>
      <c r="AK83" s="87">
        <v>1</v>
      </c>
      <c r="BB83" s="146" t="s">
        <v>92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175</v>
      </c>
      <c r="B84" s="63" t="s">
        <v>176</v>
      </c>
      <c r="C84" s="36">
        <v>4301135578</v>
      </c>
      <c r="D84" s="400">
        <v>4607111033444</v>
      </c>
      <c r="E84" s="400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93</v>
      </c>
      <c r="L84" s="37" t="s">
        <v>85</v>
      </c>
      <c r="M84" s="38" t="s">
        <v>83</v>
      </c>
      <c r="N84" s="38"/>
      <c r="O84" s="37">
        <v>180</v>
      </c>
      <c r="P84" s="437" t="s">
        <v>177</v>
      </c>
      <c r="Q84" s="402"/>
      <c r="R84" s="402"/>
      <c r="S84" s="402"/>
      <c r="T84" s="403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171</v>
      </c>
      <c r="AG84" s="81"/>
      <c r="AJ84" s="87" t="s">
        <v>86</v>
      </c>
      <c r="AK84" s="87">
        <v>1</v>
      </c>
      <c r="BB84" s="148" t="s">
        <v>92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178</v>
      </c>
      <c r="B85" s="63" t="s">
        <v>179</v>
      </c>
      <c r="C85" s="36">
        <v>4301135290</v>
      </c>
      <c r="D85" s="400">
        <v>4607111035028</v>
      </c>
      <c r="E85" s="400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93</v>
      </c>
      <c r="L85" s="37" t="s">
        <v>85</v>
      </c>
      <c r="M85" s="38" t="s">
        <v>83</v>
      </c>
      <c r="N85" s="38"/>
      <c r="O85" s="37">
        <v>180</v>
      </c>
      <c r="P85" s="43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402"/>
      <c r="R85" s="402"/>
      <c r="S85" s="402"/>
      <c r="T85" s="403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174</v>
      </c>
      <c r="AG85" s="81"/>
      <c r="AJ85" s="87" t="s">
        <v>86</v>
      </c>
      <c r="AK85" s="87">
        <v>1</v>
      </c>
      <c r="BB85" s="150" t="s">
        <v>92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407"/>
      <c r="B86" s="407"/>
      <c r="C86" s="407"/>
      <c r="D86" s="407"/>
      <c r="E86" s="407"/>
      <c r="F86" s="407"/>
      <c r="G86" s="407"/>
      <c r="H86" s="407"/>
      <c r="I86" s="407"/>
      <c r="J86" s="407"/>
      <c r="K86" s="407"/>
      <c r="L86" s="407"/>
      <c r="M86" s="407"/>
      <c r="N86" s="407"/>
      <c r="O86" s="408"/>
      <c r="P86" s="404" t="s">
        <v>40</v>
      </c>
      <c r="Q86" s="405"/>
      <c r="R86" s="405"/>
      <c r="S86" s="405"/>
      <c r="T86" s="405"/>
      <c r="U86" s="405"/>
      <c r="V86" s="406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407"/>
      <c r="B87" s="407"/>
      <c r="C87" s="407"/>
      <c r="D87" s="407"/>
      <c r="E87" s="407"/>
      <c r="F87" s="407"/>
      <c r="G87" s="407"/>
      <c r="H87" s="407"/>
      <c r="I87" s="407"/>
      <c r="J87" s="407"/>
      <c r="K87" s="407"/>
      <c r="L87" s="407"/>
      <c r="M87" s="407"/>
      <c r="N87" s="407"/>
      <c r="O87" s="408"/>
      <c r="P87" s="404" t="s">
        <v>40</v>
      </c>
      <c r="Q87" s="405"/>
      <c r="R87" s="405"/>
      <c r="S87" s="405"/>
      <c r="T87" s="405"/>
      <c r="U87" s="405"/>
      <c r="V87" s="406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98" t="s">
        <v>180</v>
      </c>
      <c r="B88" s="398"/>
      <c r="C88" s="398"/>
      <c r="D88" s="398"/>
      <c r="E88" s="398"/>
      <c r="F88" s="398"/>
      <c r="G88" s="398"/>
      <c r="H88" s="398"/>
      <c r="I88" s="398"/>
      <c r="J88" s="398"/>
      <c r="K88" s="398"/>
      <c r="L88" s="398"/>
      <c r="M88" s="398"/>
      <c r="N88" s="398"/>
      <c r="O88" s="398"/>
      <c r="P88" s="398"/>
      <c r="Q88" s="398"/>
      <c r="R88" s="398"/>
      <c r="S88" s="398"/>
      <c r="T88" s="398"/>
      <c r="U88" s="398"/>
      <c r="V88" s="398"/>
      <c r="W88" s="398"/>
      <c r="X88" s="398"/>
      <c r="Y88" s="398"/>
      <c r="Z88" s="398"/>
      <c r="AA88" s="65"/>
      <c r="AB88" s="65"/>
      <c r="AC88" s="82"/>
    </row>
    <row r="89" spans="1:68" ht="14.25" customHeight="1" x14ac:dyDescent="0.25">
      <c r="A89" s="399" t="s">
        <v>181</v>
      </c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399"/>
      <c r="P89" s="399"/>
      <c r="Q89" s="399"/>
      <c r="R89" s="399"/>
      <c r="S89" s="399"/>
      <c r="T89" s="399"/>
      <c r="U89" s="399"/>
      <c r="V89" s="399"/>
      <c r="W89" s="399"/>
      <c r="X89" s="399"/>
      <c r="Y89" s="399"/>
      <c r="Z89" s="399"/>
      <c r="AA89" s="66"/>
      <c r="AB89" s="66"/>
      <c r="AC89" s="83"/>
    </row>
    <row r="90" spans="1:68" ht="27" customHeight="1" x14ac:dyDescent="0.25">
      <c r="A90" s="63" t="s">
        <v>182</v>
      </c>
      <c r="B90" s="63" t="s">
        <v>183</v>
      </c>
      <c r="C90" s="36">
        <v>4301136042</v>
      </c>
      <c r="D90" s="400">
        <v>4607025784012</v>
      </c>
      <c r="E90" s="400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93</v>
      </c>
      <c r="L90" s="37" t="s">
        <v>85</v>
      </c>
      <c r="M90" s="38" t="s">
        <v>83</v>
      </c>
      <c r="N90" s="38"/>
      <c r="O90" s="37">
        <v>180</v>
      </c>
      <c r="P90" s="43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402"/>
      <c r="R90" s="402"/>
      <c r="S90" s="402"/>
      <c r="T90" s="403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184</v>
      </c>
      <c r="AG90" s="81"/>
      <c r="AJ90" s="87" t="s">
        <v>86</v>
      </c>
      <c r="AK90" s="87">
        <v>1</v>
      </c>
      <c r="BB90" s="152" t="s">
        <v>92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185</v>
      </c>
      <c r="B91" s="63" t="s">
        <v>186</v>
      </c>
      <c r="C91" s="36">
        <v>4301136040</v>
      </c>
      <c r="D91" s="400">
        <v>4607025784319</v>
      </c>
      <c r="E91" s="400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93</v>
      </c>
      <c r="L91" s="37" t="s">
        <v>85</v>
      </c>
      <c r="M91" s="38" t="s">
        <v>83</v>
      </c>
      <c r="N91" s="38"/>
      <c r="O91" s="37">
        <v>180</v>
      </c>
      <c r="P91" s="44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402"/>
      <c r="R91" s="402"/>
      <c r="S91" s="402"/>
      <c r="T91" s="403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167</v>
      </c>
      <c r="AG91" s="81"/>
      <c r="AJ91" s="87" t="s">
        <v>86</v>
      </c>
      <c r="AK91" s="87">
        <v>1</v>
      </c>
      <c r="BB91" s="154" t="s">
        <v>92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187</v>
      </c>
      <c r="B92" s="63" t="s">
        <v>188</v>
      </c>
      <c r="C92" s="36">
        <v>4301136039</v>
      </c>
      <c r="D92" s="400">
        <v>4607111035370</v>
      </c>
      <c r="E92" s="400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84</v>
      </c>
      <c r="L92" s="37" t="s">
        <v>85</v>
      </c>
      <c r="M92" s="38" t="s">
        <v>83</v>
      </c>
      <c r="N92" s="38"/>
      <c r="O92" s="37">
        <v>180</v>
      </c>
      <c r="P92" s="44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402"/>
      <c r="R92" s="402"/>
      <c r="S92" s="402"/>
      <c r="T92" s="403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189</v>
      </c>
      <c r="AG92" s="81"/>
      <c r="AJ92" s="87" t="s">
        <v>86</v>
      </c>
      <c r="AK92" s="87">
        <v>1</v>
      </c>
      <c r="BB92" s="156" t="s">
        <v>92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407"/>
      <c r="B93" s="407"/>
      <c r="C93" s="407"/>
      <c r="D93" s="407"/>
      <c r="E93" s="407"/>
      <c r="F93" s="407"/>
      <c r="G93" s="407"/>
      <c r="H93" s="407"/>
      <c r="I93" s="407"/>
      <c r="J93" s="407"/>
      <c r="K93" s="407"/>
      <c r="L93" s="407"/>
      <c r="M93" s="407"/>
      <c r="N93" s="407"/>
      <c r="O93" s="408"/>
      <c r="P93" s="404" t="s">
        <v>40</v>
      </c>
      <c r="Q93" s="405"/>
      <c r="R93" s="405"/>
      <c r="S93" s="405"/>
      <c r="T93" s="405"/>
      <c r="U93" s="405"/>
      <c r="V93" s="406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407"/>
      <c r="B94" s="407"/>
      <c r="C94" s="407"/>
      <c r="D94" s="407"/>
      <c r="E94" s="407"/>
      <c r="F94" s="407"/>
      <c r="G94" s="407"/>
      <c r="H94" s="407"/>
      <c r="I94" s="407"/>
      <c r="J94" s="407"/>
      <c r="K94" s="407"/>
      <c r="L94" s="407"/>
      <c r="M94" s="407"/>
      <c r="N94" s="407"/>
      <c r="O94" s="408"/>
      <c r="P94" s="404" t="s">
        <v>40</v>
      </c>
      <c r="Q94" s="405"/>
      <c r="R94" s="405"/>
      <c r="S94" s="405"/>
      <c r="T94" s="405"/>
      <c r="U94" s="405"/>
      <c r="V94" s="406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98" t="s">
        <v>190</v>
      </c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398"/>
      <c r="P95" s="398"/>
      <c r="Q95" s="398"/>
      <c r="R95" s="398"/>
      <c r="S95" s="398"/>
      <c r="T95" s="398"/>
      <c r="U95" s="398"/>
      <c r="V95" s="398"/>
      <c r="W95" s="398"/>
      <c r="X95" s="398"/>
      <c r="Y95" s="398"/>
      <c r="Z95" s="398"/>
      <c r="AA95" s="65"/>
      <c r="AB95" s="65"/>
      <c r="AC95" s="82"/>
    </row>
    <row r="96" spans="1:68" ht="14.25" customHeight="1" x14ac:dyDescent="0.25">
      <c r="A96" s="399" t="s">
        <v>79</v>
      </c>
      <c r="B96" s="399"/>
      <c r="C96" s="399"/>
      <c r="D96" s="399"/>
      <c r="E96" s="399"/>
      <c r="F96" s="399"/>
      <c r="G96" s="399"/>
      <c r="H96" s="399"/>
      <c r="I96" s="399"/>
      <c r="J96" s="399"/>
      <c r="K96" s="399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399"/>
      <c r="AA96" s="66"/>
      <c r="AB96" s="66"/>
      <c r="AC96" s="83"/>
    </row>
    <row r="97" spans="1:68" ht="27" customHeight="1" x14ac:dyDescent="0.25">
      <c r="A97" s="63" t="s">
        <v>191</v>
      </c>
      <c r="B97" s="63" t="s">
        <v>192</v>
      </c>
      <c r="C97" s="36">
        <v>4301070975</v>
      </c>
      <c r="D97" s="400">
        <v>4607111033970</v>
      </c>
      <c r="E97" s="400"/>
      <c r="F97" s="62">
        <v>0.43</v>
      </c>
      <c r="G97" s="37">
        <v>16</v>
      </c>
      <c r="H97" s="62">
        <v>6.88</v>
      </c>
      <c r="I97" s="62">
        <v>7.1996000000000002</v>
      </c>
      <c r="J97" s="37">
        <v>84</v>
      </c>
      <c r="K97" s="37" t="s">
        <v>84</v>
      </c>
      <c r="L97" s="37" t="s">
        <v>85</v>
      </c>
      <c r="M97" s="38" t="s">
        <v>83</v>
      </c>
      <c r="N97" s="38"/>
      <c r="O97" s="37">
        <v>180</v>
      </c>
      <c r="P97" s="44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402"/>
      <c r="R97" s="402"/>
      <c r="S97" s="402"/>
      <c r="T97" s="403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4" si="12">IFERROR(IF(X97="","",X97),"")</f>
        <v>0</v>
      </c>
      <c r="Z97" s="41">
        <f t="shared" ref="Z97:Z104" si="13">IFERROR(IF(X97="","",X97*0.0155),"")</f>
        <v>0</v>
      </c>
      <c r="AA97" s="68" t="s">
        <v>46</v>
      </c>
      <c r="AB97" s="69" t="s">
        <v>46</v>
      </c>
      <c r="AC97" s="157" t="s">
        <v>144</v>
      </c>
      <c r="AG97" s="81"/>
      <c r="AJ97" s="87" t="s">
        <v>86</v>
      </c>
      <c r="AK97" s="87">
        <v>1</v>
      </c>
      <c r="BB97" s="158" t="s">
        <v>70</v>
      </c>
      <c r="BM97" s="81">
        <f t="shared" ref="BM97:BM104" si="14">IFERROR(X97*I97,"0")</f>
        <v>0</v>
      </c>
      <c r="BN97" s="81">
        <f t="shared" ref="BN97:BN104" si="15">IFERROR(Y97*I97,"0")</f>
        <v>0</v>
      </c>
      <c r="BO97" s="81">
        <f t="shared" ref="BO97:BO104" si="16">IFERROR(X97/J97,"0")</f>
        <v>0</v>
      </c>
      <c r="BP97" s="81">
        <f t="shared" ref="BP97:BP104" si="17">IFERROR(Y97/J97,"0")</f>
        <v>0</v>
      </c>
    </row>
    <row r="98" spans="1:68" ht="27" customHeight="1" x14ac:dyDescent="0.25">
      <c r="A98" s="63" t="s">
        <v>193</v>
      </c>
      <c r="B98" s="63" t="s">
        <v>194</v>
      </c>
      <c r="C98" s="36">
        <v>4301071051</v>
      </c>
      <c r="D98" s="400">
        <v>4607111039262</v>
      </c>
      <c r="E98" s="400"/>
      <c r="F98" s="62">
        <v>0.4</v>
      </c>
      <c r="G98" s="37">
        <v>16</v>
      </c>
      <c r="H98" s="62">
        <v>6.4</v>
      </c>
      <c r="I98" s="62">
        <v>6.7195999999999998</v>
      </c>
      <c r="J98" s="37">
        <v>84</v>
      </c>
      <c r="K98" s="37" t="s">
        <v>84</v>
      </c>
      <c r="L98" s="37" t="s">
        <v>85</v>
      </c>
      <c r="M98" s="38" t="s">
        <v>83</v>
      </c>
      <c r="N98" s="38"/>
      <c r="O98" s="37">
        <v>180</v>
      </c>
      <c r="P98" s="44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402"/>
      <c r="R98" s="402"/>
      <c r="S98" s="402"/>
      <c r="T98" s="403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144</v>
      </c>
      <c r="AG98" s="81"/>
      <c r="AJ98" s="87" t="s">
        <v>86</v>
      </c>
      <c r="AK98" s="87">
        <v>1</v>
      </c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195</v>
      </c>
      <c r="B99" s="63" t="s">
        <v>196</v>
      </c>
      <c r="C99" s="36">
        <v>4301070976</v>
      </c>
      <c r="D99" s="400">
        <v>4607111034144</v>
      </c>
      <c r="E99" s="400"/>
      <c r="F99" s="62">
        <v>0.9</v>
      </c>
      <c r="G99" s="37">
        <v>8</v>
      </c>
      <c r="H99" s="62">
        <v>7.2</v>
      </c>
      <c r="I99" s="62">
        <v>7.4859999999999998</v>
      </c>
      <c r="J99" s="37">
        <v>84</v>
      </c>
      <c r="K99" s="37" t="s">
        <v>84</v>
      </c>
      <c r="L99" s="37" t="s">
        <v>85</v>
      </c>
      <c r="M99" s="38" t="s">
        <v>83</v>
      </c>
      <c r="N99" s="38"/>
      <c r="O99" s="37">
        <v>180</v>
      </c>
      <c r="P99" s="4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402"/>
      <c r="R99" s="402"/>
      <c r="S99" s="402"/>
      <c r="T99" s="403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144</v>
      </c>
      <c r="AG99" s="81"/>
      <c r="AJ99" s="87" t="s">
        <v>86</v>
      </c>
      <c r="AK99" s="87">
        <v>1</v>
      </c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197</v>
      </c>
      <c r="B100" s="63" t="s">
        <v>198</v>
      </c>
      <c r="C100" s="36">
        <v>4301071038</v>
      </c>
      <c r="D100" s="400">
        <v>4607111039248</v>
      </c>
      <c r="E100" s="400"/>
      <c r="F100" s="62">
        <v>0.7</v>
      </c>
      <c r="G100" s="37">
        <v>10</v>
      </c>
      <c r="H100" s="62">
        <v>7</v>
      </c>
      <c r="I100" s="62">
        <v>7.3</v>
      </c>
      <c r="J100" s="37">
        <v>84</v>
      </c>
      <c r="K100" s="37" t="s">
        <v>84</v>
      </c>
      <c r="L100" s="37" t="s">
        <v>85</v>
      </c>
      <c r="M100" s="38" t="s">
        <v>83</v>
      </c>
      <c r="N100" s="38"/>
      <c r="O100" s="37">
        <v>180</v>
      </c>
      <c r="P100" s="44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402"/>
      <c r="R100" s="402"/>
      <c r="S100" s="402"/>
      <c r="T100" s="403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144</v>
      </c>
      <c r="AG100" s="81"/>
      <c r="AJ100" s="87" t="s">
        <v>86</v>
      </c>
      <c r="AK100" s="87">
        <v>1</v>
      </c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199</v>
      </c>
      <c r="B101" s="63" t="s">
        <v>200</v>
      </c>
      <c r="C101" s="36">
        <v>4301070973</v>
      </c>
      <c r="D101" s="400">
        <v>4607111033987</v>
      </c>
      <c r="E101" s="400"/>
      <c r="F101" s="62">
        <v>0.43</v>
      </c>
      <c r="G101" s="37">
        <v>16</v>
      </c>
      <c r="H101" s="62">
        <v>6.88</v>
      </c>
      <c r="I101" s="62">
        <v>7.1996000000000002</v>
      </c>
      <c r="J101" s="37">
        <v>84</v>
      </c>
      <c r="K101" s="37" t="s">
        <v>84</v>
      </c>
      <c r="L101" s="37" t="s">
        <v>85</v>
      </c>
      <c r="M101" s="38" t="s">
        <v>83</v>
      </c>
      <c r="N101" s="38"/>
      <c r="O101" s="37">
        <v>180</v>
      </c>
      <c r="P101" s="44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402"/>
      <c r="R101" s="402"/>
      <c r="S101" s="402"/>
      <c r="T101" s="403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201</v>
      </c>
      <c r="AG101" s="81"/>
      <c r="AJ101" s="87" t="s">
        <v>86</v>
      </c>
      <c r="AK101" s="87">
        <v>1</v>
      </c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202</v>
      </c>
      <c r="B102" s="63" t="s">
        <v>203</v>
      </c>
      <c r="C102" s="36">
        <v>4301071049</v>
      </c>
      <c r="D102" s="400">
        <v>4607111039293</v>
      </c>
      <c r="E102" s="400"/>
      <c r="F102" s="62">
        <v>0.4</v>
      </c>
      <c r="G102" s="37">
        <v>16</v>
      </c>
      <c r="H102" s="62">
        <v>6.4</v>
      </c>
      <c r="I102" s="62">
        <v>6.7195999999999998</v>
      </c>
      <c r="J102" s="37">
        <v>84</v>
      </c>
      <c r="K102" s="37" t="s">
        <v>84</v>
      </c>
      <c r="L102" s="37" t="s">
        <v>85</v>
      </c>
      <c r="M102" s="38" t="s">
        <v>83</v>
      </c>
      <c r="N102" s="38"/>
      <c r="O102" s="37">
        <v>180</v>
      </c>
      <c r="P102" s="44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402"/>
      <c r="R102" s="402"/>
      <c r="S102" s="402"/>
      <c r="T102" s="403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204</v>
      </c>
      <c r="AG102" s="81"/>
      <c r="AJ102" s="87" t="s">
        <v>86</v>
      </c>
      <c r="AK102" s="87">
        <v>1</v>
      </c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205</v>
      </c>
      <c r="B103" s="63" t="s">
        <v>206</v>
      </c>
      <c r="C103" s="36">
        <v>4301070974</v>
      </c>
      <c r="D103" s="400">
        <v>4607111034151</v>
      </c>
      <c r="E103" s="400"/>
      <c r="F103" s="62">
        <v>0.9</v>
      </c>
      <c r="G103" s="37">
        <v>8</v>
      </c>
      <c r="H103" s="62">
        <v>7.2</v>
      </c>
      <c r="I103" s="62">
        <v>7.4859999999999998</v>
      </c>
      <c r="J103" s="37">
        <v>84</v>
      </c>
      <c r="K103" s="37" t="s">
        <v>84</v>
      </c>
      <c r="L103" s="37" t="s">
        <v>85</v>
      </c>
      <c r="M103" s="38" t="s">
        <v>83</v>
      </c>
      <c r="N103" s="38"/>
      <c r="O103" s="37">
        <v>180</v>
      </c>
      <c r="P103" s="44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402"/>
      <c r="R103" s="402"/>
      <c r="S103" s="402"/>
      <c r="T103" s="403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201</v>
      </c>
      <c r="AG103" s="81"/>
      <c r="AJ103" s="87" t="s">
        <v>86</v>
      </c>
      <c r="AK103" s="87">
        <v>1</v>
      </c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207</v>
      </c>
      <c r="B104" s="63" t="s">
        <v>208</v>
      </c>
      <c r="C104" s="36">
        <v>4301071039</v>
      </c>
      <c r="D104" s="400">
        <v>4607111039279</v>
      </c>
      <c r="E104" s="400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84</v>
      </c>
      <c r="L104" s="37" t="s">
        <v>85</v>
      </c>
      <c r="M104" s="38" t="s">
        <v>83</v>
      </c>
      <c r="N104" s="38"/>
      <c r="O104" s="37">
        <v>180</v>
      </c>
      <c r="P104" s="44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402"/>
      <c r="R104" s="402"/>
      <c r="S104" s="402"/>
      <c r="T104" s="403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144</v>
      </c>
      <c r="AG104" s="81"/>
      <c r="AJ104" s="87" t="s">
        <v>86</v>
      </c>
      <c r="AK104" s="87">
        <v>1</v>
      </c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x14ac:dyDescent="0.2">
      <c r="A105" s="407"/>
      <c r="B105" s="407"/>
      <c r="C105" s="407"/>
      <c r="D105" s="407"/>
      <c r="E105" s="407"/>
      <c r="F105" s="407"/>
      <c r="G105" s="407"/>
      <c r="H105" s="407"/>
      <c r="I105" s="407"/>
      <c r="J105" s="407"/>
      <c r="K105" s="407"/>
      <c r="L105" s="407"/>
      <c r="M105" s="407"/>
      <c r="N105" s="407"/>
      <c r="O105" s="408"/>
      <c r="P105" s="404" t="s">
        <v>40</v>
      </c>
      <c r="Q105" s="405"/>
      <c r="R105" s="405"/>
      <c r="S105" s="405"/>
      <c r="T105" s="405"/>
      <c r="U105" s="405"/>
      <c r="V105" s="406"/>
      <c r="W105" s="42" t="s">
        <v>39</v>
      </c>
      <c r="X105" s="43">
        <f>IFERROR(SUM(X97:X104),"0")</f>
        <v>0</v>
      </c>
      <c r="Y105" s="43">
        <f>IFERROR(SUM(Y97:Y104),"0")</f>
        <v>0</v>
      </c>
      <c r="Z105" s="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407"/>
      <c r="B106" s="407"/>
      <c r="C106" s="407"/>
      <c r="D106" s="407"/>
      <c r="E106" s="407"/>
      <c r="F106" s="407"/>
      <c r="G106" s="407"/>
      <c r="H106" s="407"/>
      <c r="I106" s="407"/>
      <c r="J106" s="407"/>
      <c r="K106" s="407"/>
      <c r="L106" s="407"/>
      <c r="M106" s="407"/>
      <c r="N106" s="407"/>
      <c r="O106" s="408"/>
      <c r="P106" s="404" t="s">
        <v>40</v>
      </c>
      <c r="Q106" s="405"/>
      <c r="R106" s="405"/>
      <c r="S106" s="405"/>
      <c r="T106" s="405"/>
      <c r="U106" s="405"/>
      <c r="V106" s="406"/>
      <c r="W106" s="42" t="s">
        <v>0</v>
      </c>
      <c r="X106" s="43">
        <f>IFERROR(SUMPRODUCT(X97:X104*H97:H104),"0")</f>
        <v>0</v>
      </c>
      <c r="Y106" s="43">
        <f>IFERROR(SUMPRODUCT(Y97:Y104*H97:H104),"0")</f>
        <v>0</v>
      </c>
      <c r="Z106" s="42"/>
      <c r="AA106" s="67"/>
      <c r="AB106" s="67"/>
      <c r="AC106" s="67"/>
    </row>
    <row r="107" spans="1:68" ht="16.5" customHeight="1" x14ac:dyDescent="0.25">
      <c r="A107" s="398" t="s">
        <v>209</v>
      </c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  <c r="T107" s="398"/>
      <c r="U107" s="398"/>
      <c r="V107" s="398"/>
      <c r="W107" s="398"/>
      <c r="X107" s="398"/>
      <c r="Y107" s="398"/>
      <c r="Z107" s="398"/>
      <c r="AA107" s="65"/>
      <c r="AB107" s="65"/>
      <c r="AC107" s="82"/>
    </row>
    <row r="108" spans="1:68" ht="14.25" customHeight="1" x14ac:dyDescent="0.25">
      <c r="A108" s="399" t="s">
        <v>149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66"/>
      <c r="AB108" s="66"/>
      <c r="AC108" s="83"/>
    </row>
    <row r="109" spans="1:68" ht="27" customHeight="1" x14ac:dyDescent="0.25">
      <c r="A109" s="63" t="s">
        <v>210</v>
      </c>
      <c r="B109" s="63" t="s">
        <v>211</v>
      </c>
      <c r="C109" s="36">
        <v>4301135533</v>
      </c>
      <c r="D109" s="400">
        <v>4607111034014</v>
      </c>
      <c r="E109" s="400"/>
      <c r="F109" s="62">
        <v>0.25</v>
      </c>
      <c r="G109" s="37">
        <v>12</v>
      </c>
      <c r="H109" s="62">
        <v>3</v>
      </c>
      <c r="I109" s="62">
        <v>3.7035999999999998</v>
      </c>
      <c r="J109" s="37">
        <v>70</v>
      </c>
      <c r="K109" s="37" t="s">
        <v>93</v>
      </c>
      <c r="L109" s="37" t="s">
        <v>85</v>
      </c>
      <c r="M109" s="38" t="s">
        <v>83</v>
      </c>
      <c r="N109" s="38"/>
      <c r="O109" s="37">
        <v>180</v>
      </c>
      <c r="P109" s="450" t="s">
        <v>212</v>
      </c>
      <c r="Q109" s="402"/>
      <c r="R109" s="402"/>
      <c r="S109" s="402"/>
      <c r="T109" s="403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73" t="s">
        <v>213</v>
      </c>
      <c r="AG109" s="81"/>
      <c r="AJ109" s="87" t="s">
        <v>86</v>
      </c>
      <c r="AK109" s="87">
        <v>1</v>
      </c>
      <c r="BB109" s="174" t="s">
        <v>92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214</v>
      </c>
      <c r="B110" s="63" t="s">
        <v>215</v>
      </c>
      <c r="C110" s="36">
        <v>4301135532</v>
      </c>
      <c r="D110" s="400">
        <v>4607111033994</v>
      </c>
      <c r="E110" s="400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93</v>
      </c>
      <c r="L110" s="37" t="s">
        <v>85</v>
      </c>
      <c r="M110" s="38" t="s">
        <v>83</v>
      </c>
      <c r="N110" s="38"/>
      <c r="O110" s="37">
        <v>180</v>
      </c>
      <c r="P110" s="451" t="s">
        <v>216</v>
      </c>
      <c r="Q110" s="402"/>
      <c r="R110" s="402"/>
      <c r="S110" s="402"/>
      <c r="T110" s="403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75" t="s">
        <v>171</v>
      </c>
      <c r="AG110" s="81"/>
      <c r="AJ110" s="87" t="s">
        <v>86</v>
      </c>
      <c r="AK110" s="87">
        <v>1</v>
      </c>
      <c r="BB110" s="176" t="s">
        <v>92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407"/>
      <c r="B111" s="407"/>
      <c r="C111" s="407"/>
      <c r="D111" s="407"/>
      <c r="E111" s="407"/>
      <c r="F111" s="407"/>
      <c r="G111" s="407"/>
      <c r="H111" s="407"/>
      <c r="I111" s="407"/>
      <c r="J111" s="407"/>
      <c r="K111" s="407"/>
      <c r="L111" s="407"/>
      <c r="M111" s="407"/>
      <c r="N111" s="407"/>
      <c r="O111" s="408"/>
      <c r="P111" s="404" t="s">
        <v>40</v>
      </c>
      <c r="Q111" s="405"/>
      <c r="R111" s="405"/>
      <c r="S111" s="405"/>
      <c r="T111" s="405"/>
      <c r="U111" s="405"/>
      <c r="V111" s="406"/>
      <c r="W111" s="42" t="s">
        <v>39</v>
      </c>
      <c r="X111" s="43">
        <f>IFERROR(SUM(X109:X110),"0")</f>
        <v>0</v>
      </c>
      <c r="Y111" s="43">
        <f>IFERROR(SUM(Y109:Y110),"0")</f>
        <v>0</v>
      </c>
      <c r="Z111" s="43">
        <f>IFERROR(IF(Z109="",0,Z109),"0")+IFERROR(IF(Z110="",0,Z110),"0")</f>
        <v>0</v>
      </c>
      <c r="AA111" s="67"/>
      <c r="AB111" s="67"/>
      <c r="AC111" s="67"/>
    </row>
    <row r="112" spans="1:68" x14ac:dyDescent="0.2">
      <c r="A112" s="407"/>
      <c r="B112" s="407"/>
      <c r="C112" s="407"/>
      <c r="D112" s="407"/>
      <c r="E112" s="407"/>
      <c r="F112" s="407"/>
      <c r="G112" s="407"/>
      <c r="H112" s="407"/>
      <c r="I112" s="407"/>
      <c r="J112" s="407"/>
      <c r="K112" s="407"/>
      <c r="L112" s="407"/>
      <c r="M112" s="407"/>
      <c r="N112" s="407"/>
      <c r="O112" s="408"/>
      <c r="P112" s="404" t="s">
        <v>40</v>
      </c>
      <c r="Q112" s="405"/>
      <c r="R112" s="405"/>
      <c r="S112" s="405"/>
      <c r="T112" s="405"/>
      <c r="U112" s="405"/>
      <c r="V112" s="406"/>
      <c r="W112" s="42" t="s">
        <v>0</v>
      </c>
      <c r="X112" s="43">
        <f>IFERROR(SUMPRODUCT(X109:X110*H109:H110),"0")</f>
        <v>0</v>
      </c>
      <c r="Y112" s="43">
        <f>IFERROR(SUMPRODUCT(Y109:Y110*H109:H110),"0")</f>
        <v>0</v>
      </c>
      <c r="Z112" s="42"/>
      <c r="AA112" s="67"/>
      <c r="AB112" s="67"/>
      <c r="AC112" s="67"/>
    </row>
    <row r="113" spans="1:68" ht="16.5" customHeight="1" x14ac:dyDescent="0.25">
      <c r="A113" s="398" t="s">
        <v>217</v>
      </c>
      <c r="B113" s="398"/>
      <c r="C113" s="398"/>
      <c r="D113" s="398"/>
      <c r="E113" s="398"/>
      <c r="F113" s="398"/>
      <c r="G113" s="398"/>
      <c r="H113" s="398"/>
      <c r="I113" s="398"/>
      <c r="J113" s="398"/>
      <c r="K113" s="398"/>
      <c r="L113" s="398"/>
      <c r="M113" s="398"/>
      <c r="N113" s="398"/>
      <c r="O113" s="398"/>
      <c r="P113" s="398"/>
      <c r="Q113" s="398"/>
      <c r="R113" s="398"/>
      <c r="S113" s="398"/>
      <c r="T113" s="398"/>
      <c r="U113" s="398"/>
      <c r="V113" s="398"/>
      <c r="W113" s="398"/>
      <c r="X113" s="398"/>
      <c r="Y113" s="398"/>
      <c r="Z113" s="398"/>
      <c r="AA113" s="65"/>
      <c r="AB113" s="65"/>
      <c r="AC113" s="82"/>
    </row>
    <row r="114" spans="1:68" ht="14.25" customHeight="1" x14ac:dyDescent="0.25">
      <c r="A114" s="399" t="s">
        <v>149</v>
      </c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399"/>
      <c r="P114" s="399"/>
      <c r="Q114" s="399"/>
      <c r="R114" s="399"/>
      <c r="S114" s="399"/>
      <c r="T114" s="399"/>
      <c r="U114" s="399"/>
      <c r="V114" s="399"/>
      <c r="W114" s="399"/>
      <c r="X114" s="399"/>
      <c r="Y114" s="399"/>
      <c r="Z114" s="399"/>
      <c r="AA114" s="66"/>
      <c r="AB114" s="66"/>
      <c r="AC114" s="83"/>
    </row>
    <row r="115" spans="1:68" ht="27" customHeight="1" x14ac:dyDescent="0.25">
      <c r="A115" s="63" t="s">
        <v>218</v>
      </c>
      <c r="B115" s="63" t="s">
        <v>219</v>
      </c>
      <c r="C115" s="36">
        <v>4301135311</v>
      </c>
      <c r="D115" s="400">
        <v>4607111039095</v>
      </c>
      <c r="E115" s="400"/>
      <c r="F115" s="62">
        <v>0.25</v>
      </c>
      <c r="G115" s="37">
        <v>12</v>
      </c>
      <c r="H115" s="62">
        <v>3</v>
      </c>
      <c r="I115" s="62">
        <v>3.7480000000000002</v>
      </c>
      <c r="J115" s="37">
        <v>70</v>
      </c>
      <c r="K115" s="37" t="s">
        <v>93</v>
      </c>
      <c r="L115" s="37" t="s">
        <v>85</v>
      </c>
      <c r="M115" s="38" t="s">
        <v>83</v>
      </c>
      <c r="N115" s="38"/>
      <c r="O115" s="37">
        <v>180</v>
      </c>
      <c r="P115" s="45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402"/>
      <c r="R115" s="402"/>
      <c r="S115" s="402"/>
      <c r="T115" s="403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220</v>
      </c>
      <c r="AG115" s="81"/>
      <c r="AJ115" s="87" t="s">
        <v>86</v>
      </c>
      <c r="AK115" s="87">
        <v>1</v>
      </c>
      <c r="BB115" s="178" t="s">
        <v>92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27" customHeight="1" x14ac:dyDescent="0.25">
      <c r="A116" s="63" t="s">
        <v>221</v>
      </c>
      <c r="B116" s="63" t="s">
        <v>222</v>
      </c>
      <c r="C116" s="36">
        <v>4301135300</v>
      </c>
      <c r="D116" s="400">
        <v>4607111039101</v>
      </c>
      <c r="E116" s="400"/>
      <c r="F116" s="62">
        <v>0.45</v>
      </c>
      <c r="G116" s="37">
        <v>8</v>
      </c>
      <c r="H116" s="62">
        <v>3.6</v>
      </c>
      <c r="I116" s="62">
        <v>4.26</v>
      </c>
      <c r="J116" s="37">
        <v>70</v>
      </c>
      <c r="K116" s="37" t="s">
        <v>93</v>
      </c>
      <c r="L116" s="37" t="s">
        <v>85</v>
      </c>
      <c r="M116" s="38" t="s">
        <v>83</v>
      </c>
      <c r="N116" s="38"/>
      <c r="O116" s="37">
        <v>180</v>
      </c>
      <c r="P116" s="453" t="s">
        <v>223</v>
      </c>
      <c r="Q116" s="402"/>
      <c r="R116" s="402"/>
      <c r="S116" s="402"/>
      <c r="T116" s="403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220</v>
      </c>
      <c r="AG116" s="81"/>
      <c r="AJ116" s="87" t="s">
        <v>86</v>
      </c>
      <c r="AK116" s="87">
        <v>1</v>
      </c>
      <c r="BB116" s="180" t="s">
        <v>92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16.5" customHeight="1" x14ac:dyDescent="0.25">
      <c r="A117" s="63" t="s">
        <v>224</v>
      </c>
      <c r="B117" s="63" t="s">
        <v>225</v>
      </c>
      <c r="C117" s="36">
        <v>4301135282</v>
      </c>
      <c r="D117" s="400">
        <v>4607111034199</v>
      </c>
      <c r="E117" s="400"/>
      <c r="F117" s="62">
        <v>0.25</v>
      </c>
      <c r="G117" s="37">
        <v>12</v>
      </c>
      <c r="H117" s="62">
        <v>3</v>
      </c>
      <c r="I117" s="62">
        <v>3.7035999999999998</v>
      </c>
      <c r="J117" s="37">
        <v>70</v>
      </c>
      <c r="K117" s="37" t="s">
        <v>93</v>
      </c>
      <c r="L117" s="37" t="s">
        <v>85</v>
      </c>
      <c r="M117" s="38" t="s">
        <v>83</v>
      </c>
      <c r="N117" s="38"/>
      <c r="O117" s="37">
        <v>180</v>
      </c>
      <c r="P117" s="454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402"/>
      <c r="R117" s="402"/>
      <c r="S117" s="402"/>
      <c r="T117" s="403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81" t="s">
        <v>226</v>
      </c>
      <c r="AG117" s="81"/>
      <c r="AJ117" s="87" t="s">
        <v>86</v>
      </c>
      <c r="AK117" s="87">
        <v>1</v>
      </c>
      <c r="BB117" s="182" t="s">
        <v>92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407"/>
      <c r="B118" s="407"/>
      <c r="C118" s="407"/>
      <c r="D118" s="407"/>
      <c r="E118" s="407"/>
      <c r="F118" s="407"/>
      <c r="G118" s="407"/>
      <c r="H118" s="407"/>
      <c r="I118" s="407"/>
      <c r="J118" s="407"/>
      <c r="K118" s="407"/>
      <c r="L118" s="407"/>
      <c r="M118" s="407"/>
      <c r="N118" s="407"/>
      <c r="O118" s="408"/>
      <c r="P118" s="404" t="s">
        <v>40</v>
      </c>
      <c r="Q118" s="405"/>
      <c r="R118" s="405"/>
      <c r="S118" s="405"/>
      <c r="T118" s="405"/>
      <c r="U118" s="405"/>
      <c r="V118" s="406"/>
      <c r="W118" s="42" t="s">
        <v>39</v>
      </c>
      <c r="X118" s="43">
        <f>IFERROR(SUM(X115:X117),"0")</f>
        <v>0</v>
      </c>
      <c r="Y118" s="43">
        <f>IFERROR(SUM(Y115:Y117),"0")</f>
        <v>0</v>
      </c>
      <c r="Z118" s="43">
        <f>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407"/>
      <c r="B119" s="407"/>
      <c r="C119" s="407"/>
      <c r="D119" s="407"/>
      <c r="E119" s="407"/>
      <c r="F119" s="407"/>
      <c r="G119" s="407"/>
      <c r="H119" s="407"/>
      <c r="I119" s="407"/>
      <c r="J119" s="407"/>
      <c r="K119" s="407"/>
      <c r="L119" s="407"/>
      <c r="M119" s="407"/>
      <c r="N119" s="407"/>
      <c r="O119" s="408"/>
      <c r="P119" s="404" t="s">
        <v>40</v>
      </c>
      <c r="Q119" s="405"/>
      <c r="R119" s="405"/>
      <c r="S119" s="405"/>
      <c r="T119" s="405"/>
      <c r="U119" s="405"/>
      <c r="V119" s="406"/>
      <c r="W119" s="42" t="s">
        <v>0</v>
      </c>
      <c r="X119" s="43">
        <f>IFERROR(SUMPRODUCT(X115:X117*H115:H117),"0")</f>
        <v>0</v>
      </c>
      <c r="Y119" s="43">
        <f>IFERROR(SUMPRODUCT(Y115:Y117*H115:H117),"0")</f>
        <v>0</v>
      </c>
      <c r="Z119" s="42"/>
      <c r="AA119" s="67"/>
      <c r="AB119" s="67"/>
      <c r="AC119" s="67"/>
    </row>
    <row r="120" spans="1:68" ht="16.5" customHeight="1" x14ac:dyDescent="0.25">
      <c r="A120" s="398" t="s">
        <v>227</v>
      </c>
      <c r="B120" s="398"/>
      <c r="C120" s="398"/>
      <c r="D120" s="398"/>
      <c r="E120" s="398"/>
      <c r="F120" s="398"/>
      <c r="G120" s="398"/>
      <c r="H120" s="398"/>
      <c r="I120" s="398"/>
      <c r="J120" s="398"/>
      <c r="K120" s="398"/>
      <c r="L120" s="398"/>
      <c r="M120" s="398"/>
      <c r="N120" s="398"/>
      <c r="O120" s="398"/>
      <c r="P120" s="398"/>
      <c r="Q120" s="398"/>
      <c r="R120" s="398"/>
      <c r="S120" s="398"/>
      <c r="T120" s="398"/>
      <c r="U120" s="398"/>
      <c r="V120" s="398"/>
      <c r="W120" s="398"/>
      <c r="X120" s="398"/>
      <c r="Y120" s="398"/>
      <c r="Z120" s="398"/>
      <c r="AA120" s="65"/>
      <c r="AB120" s="65"/>
      <c r="AC120" s="82"/>
    </row>
    <row r="121" spans="1:68" ht="14.25" customHeight="1" x14ac:dyDescent="0.25">
      <c r="A121" s="399" t="s">
        <v>149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66"/>
      <c r="AB121" s="66"/>
      <c r="AC121" s="83"/>
    </row>
    <row r="122" spans="1:68" ht="27" customHeight="1" x14ac:dyDescent="0.25">
      <c r="A122" s="63" t="s">
        <v>228</v>
      </c>
      <c r="B122" s="63" t="s">
        <v>229</v>
      </c>
      <c r="C122" s="36">
        <v>4301135178</v>
      </c>
      <c r="D122" s="400">
        <v>4607111034816</v>
      </c>
      <c r="E122" s="400"/>
      <c r="F122" s="62">
        <v>0.25</v>
      </c>
      <c r="G122" s="37">
        <v>6</v>
      </c>
      <c r="H122" s="62">
        <v>1.5</v>
      </c>
      <c r="I122" s="62">
        <v>1.9218</v>
      </c>
      <c r="J122" s="37">
        <v>140</v>
      </c>
      <c r="K122" s="37" t="s">
        <v>93</v>
      </c>
      <c r="L122" s="37" t="s">
        <v>85</v>
      </c>
      <c r="M122" s="38" t="s">
        <v>83</v>
      </c>
      <c r="N122" s="38"/>
      <c r="O122" s="37">
        <v>180</v>
      </c>
      <c r="P122" s="45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402"/>
      <c r="R122" s="402"/>
      <c r="S122" s="402"/>
      <c r="T122" s="403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IFERROR(IF(X122="","",X122*0.00941),"")</f>
        <v>0</v>
      </c>
      <c r="AA122" s="68" t="s">
        <v>46</v>
      </c>
      <c r="AB122" s="69" t="s">
        <v>46</v>
      </c>
      <c r="AC122" s="183" t="s">
        <v>226</v>
      </c>
      <c r="AG122" s="81"/>
      <c r="AJ122" s="87" t="s">
        <v>86</v>
      </c>
      <c r="AK122" s="87">
        <v>1</v>
      </c>
      <c r="BB122" s="184" t="s">
        <v>92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ht="27" customHeight="1" x14ac:dyDescent="0.25">
      <c r="A123" s="63" t="s">
        <v>230</v>
      </c>
      <c r="B123" s="63" t="s">
        <v>231</v>
      </c>
      <c r="C123" s="36">
        <v>4301135275</v>
      </c>
      <c r="D123" s="400">
        <v>4607111034380</v>
      </c>
      <c r="E123" s="400"/>
      <c r="F123" s="62">
        <v>0.25</v>
      </c>
      <c r="G123" s="37">
        <v>12</v>
      </c>
      <c r="H123" s="62">
        <v>3</v>
      </c>
      <c r="I123" s="62">
        <v>3.28</v>
      </c>
      <c r="J123" s="37">
        <v>70</v>
      </c>
      <c r="K123" s="37" t="s">
        <v>93</v>
      </c>
      <c r="L123" s="37" t="s">
        <v>85</v>
      </c>
      <c r="M123" s="38" t="s">
        <v>83</v>
      </c>
      <c r="N123" s="38"/>
      <c r="O123" s="37">
        <v>180</v>
      </c>
      <c r="P123" s="45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402"/>
      <c r="R123" s="402"/>
      <c r="S123" s="402"/>
      <c r="T123" s="403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85" t="s">
        <v>232</v>
      </c>
      <c r="AG123" s="81"/>
      <c r="AJ123" s="87" t="s">
        <v>86</v>
      </c>
      <c r="AK123" s="87">
        <v>1</v>
      </c>
      <c r="BB123" s="186" t="s">
        <v>92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233</v>
      </c>
      <c r="B124" s="63" t="s">
        <v>234</v>
      </c>
      <c r="C124" s="36">
        <v>4301135277</v>
      </c>
      <c r="D124" s="400">
        <v>4607111034397</v>
      </c>
      <c r="E124" s="400"/>
      <c r="F124" s="62">
        <v>0.25</v>
      </c>
      <c r="G124" s="37">
        <v>12</v>
      </c>
      <c r="H124" s="62">
        <v>3</v>
      </c>
      <c r="I124" s="62">
        <v>3.28</v>
      </c>
      <c r="J124" s="37">
        <v>70</v>
      </c>
      <c r="K124" s="37" t="s">
        <v>93</v>
      </c>
      <c r="L124" s="37" t="s">
        <v>85</v>
      </c>
      <c r="M124" s="38" t="s">
        <v>83</v>
      </c>
      <c r="N124" s="38"/>
      <c r="O124" s="37">
        <v>180</v>
      </c>
      <c r="P124" s="457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402"/>
      <c r="R124" s="402"/>
      <c r="S124" s="402"/>
      <c r="T124" s="403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7" t="s">
        <v>213</v>
      </c>
      <c r="AG124" s="81"/>
      <c r="AJ124" s="87" t="s">
        <v>86</v>
      </c>
      <c r="AK124" s="87">
        <v>1</v>
      </c>
      <c r="BB124" s="188" t="s">
        <v>92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407"/>
      <c r="B125" s="407"/>
      <c r="C125" s="407"/>
      <c r="D125" s="407"/>
      <c r="E125" s="407"/>
      <c r="F125" s="407"/>
      <c r="G125" s="407"/>
      <c r="H125" s="407"/>
      <c r="I125" s="407"/>
      <c r="J125" s="407"/>
      <c r="K125" s="407"/>
      <c r="L125" s="407"/>
      <c r="M125" s="407"/>
      <c r="N125" s="407"/>
      <c r="O125" s="408"/>
      <c r="P125" s="404" t="s">
        <v>40</v>
      </c>
      <c r="Q125" s="405"/>
      <c r="R125" s="405"/>
      <c r="S125" s="405"/>
      <c r="T125" s="405"/>
      <c r="U125" s="405"/>
      <c r="V125" s="406"/>
      <c r="W125" s="42" t="s">
        <v>39</v>
      </c>
      <c r="X125" s="43">
        <f>IFERROR(SUM(X122:X124),"0")</f>
        <v>0</v>
      </c>
      <c r="Y125" s="43">
        <f>IFERROR(SUM(Y122:Y124),"0")</f>
        <v>0</v>
      </c>
      <c r="Z125" s="43">
        <f>IFERROR(IF(Z122="",0,Z122),"0")+IFERROR(IF(Z123="",0,Z123),"0")+IFERROR(IF(Z124="",0,Z124),"0")</f>
        <v>0</v>
      </c>
      <c r="AA125" s="67"/>
      <c r="AB125" s="67"/>
      <c r="AC125" s="67"/>
    </row>
    <row r="126" spans="1:68" x14ac:dyDescent="0.2">
      <c r="A126" s="407"/>
      <c r="B126" s="407"/>
      <c r="C126" s="407"/>
      <c r="D126" s="407"/>
      <c r="E126" s="407"/>
      <c r="F126" s="407"/>
      <c r="G126" s="407"/>
      <c r="H126" s="407"/>
      <c r="I126" s="407"/>
      <c r="J126" s="407"/>
      <c r="K126" s="407"/>
      <c r="L126" s="407"/>
      <c r="M126" s="407"/>
      <c r="N126" s="407"/>
      <c r="O126" s="408"/>
      <c r="P126" s="404" t="s">
        <v>40</v>
      </c>
      <c r="Q126" s="405"/>
      <c r="R126" s="405"/>
      <c r="S126" s="405"/>
      <c r="T126" s="405"/>
      <c r="U126" s="405"/>
      <c r="V126" s="406"/>
      <c r="W126" s="42" t="s">
        <v>0</v>
      </c>
      <c r="X126" s="43">
        <f>IFERROR(SUMPRODUCT(X122:X124*H122:H124),"0")</f>
        <v>0</v>
      </c>
      <c r="Y126" s="43">
        <f>IFERROR(SUMPRODUCT(Y122:Y124*H122:H124),"0")</f>
        <v>0</v>
      </c>
      <c r="Z126" s="42"/>
      <c r="AA126" s="67"/>
      <c r="AB126" s="67"/>
      <c r="AC126" s="67"/>
    </row>
    <row r="127" spans="1:68" ht="16.5" customHeight="1" x14ac:dyDescent="0.25">
      <c r="A127" s="398" t="s">
        <v>235</v>
      </c>
      <c r="B127" s="398"/>
      <c r="C127" s="398"/>
      <c r="D127" s="398"/>
      <c r="E127" s="398"/>
      <c r="F127" s="398"/>
      <c r="G127" s="398"/>
      <c r="H127" s="398"/>
      <c r="I127" s="398"/>
      <c r="J127" s="398"/>
      <c r="K127" s="398"/>
      <c r="L127" s="398"/>
      <c r="M127" s="398"/>
      <c r="N127" s="398"/>
      <c r="O127" s="398"/>
      <c r="P127" s="398"/>
      <c r="Q127" s="398"/>
      <c r="R127" s="398"/>
      <c r="S127" s="398"/>
      <c r="T127" s="398"/>
      <c r="U127" s="398"/>
      <c r="V127" s="398"/>
      <c r="W127" s="398"/>
      <c r="X127" s="398"/>
      <c r="Y127" s="398"/>
      <c r="Z127" s="398"/>
      <c r="AA127" s="65"/>
      <c r="AB127" s="65"/>
      <c r="AC127" s="82"/>
    </row>
    <row r="128" spans="1:68" ht="14.25" customHeight="1" x14ac:dyDescent="0.25">
      <c r="A128" s="399" t="s">
        <v>149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99"/>
      <c r="AA128" s="66"/>
      <c r="AB128" s="66"/>
      <c r="AC128" s="83"/>
    </row>
    <row r="129" spans="1:68" ht="27" customHeight="1" x14ac:dyDescent="0.25">
      <c r="A129" s="63" t="s">
        <v>236</v>
      </c>
      <c r="B129" s="63" t="s">
        <v>237</v>
      </c>
      <c r="C129" s="36">
        <v>4301135279</v>
      </c>
      <c r="D129" s="400">
        <v>4607111035806</v>
      </c>
      <c r="E129" s="400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93</v>
      </c>
      <c r="L129" s="37" t="s">
        <v>85</v>
      </c>
      <c r="M129" s="38" t="s">
        <v>83</v>
      </c>
      <c r="N129" s="38"/>
      <c r="O129" s="37">
        <v>180</v>
      </c>
      <c r="P129" s="45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402"/>
      <c r="R129" s="402"/>
      <c r="S129" s="402"/>
      <c r="T129" s="403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9" t="s">
        <v>238</v>
      </c>
      <c r="AG129" s="81"/>
      <c r="AJ129" s="87" t="s">
        <v>86</v>
      </c>
      <c r="AK129" s="87">
        <v>1</v>
      </c>
      <c r="BB129" s="190" t="s">
        <v>92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x14ac:dyDescent="0.2">
      <c r="A130" s="407"/>
      <c r="B130" s="407"/>
      <c r="C130" s="407"/>
      <c r="D130" s="407"/>
      <c r="E130" s="407"/>
      <c r="F130" s="407"/>
      <c r="G130" s="407"/>
      <c r="H130" s="407"/>
      <c r="I130" s="407"/>
      <c r="J130" s="407"/>
      <c r="K130" s="407"/>
      <c r="L130" s="407"/>
      <c r="M130" s="407"/>
      <c r="N130" s="407"/>
      <c r="O130" s="408"/>
      <c r="P130" s="404" t="s">
        <v>40</v>
      </c>
      <c r="Q130" s="405"/>
      <c r="R130" s="405"/>
      <c r="S130" s="405"/>
      <c r="T130" s="405"/>
      <c r="U130" s="405"/>
      <c r="V130" s="406"/>
      <c r="W130" s="42" t="s">
        <v>39</v>
      </c>
      <c r="X130" s="43">
        <f>IFERROR(SUM(X129:X129),"0")</f>
        <v>0</v>
      </c>
      <c r="Y130" s="43">
        <f>IFERROR(SUM(Y129:Y129),"0")</f>
        <v>0</v>
      </c>
      <c r="Z130" s="43">
        <f>IFERROR(IF(Z129="",0,Z129),"0")</f>
        <v>0</v>
      </c>
      <c r="AA130" s="67"/>
      <c r="AB130" s="67"/>
      <c r="AC130" s="67"/>
    </row>
    <row r="131" spans="1:68" x14ac:dyDescent="0.2">
      <c r="A131" s="407"/>
      <c r="B131" s="407"/>
      <c r="C131" s="407"/>
      <c r="D131" s="407"/>
      <c r="E131" s="407"/>
      <c r="F131" s="407"/>
      <c r="G131" s="407"/>
      <c r="H131" s="407"/>
      <c r="I131" s="407"/>
      <c r="J131" s="407"/>
      <c r="K131" s="407"/>
      <c r="L131" s="407"/>
      <c r="M131" s="407"/>
      <c r="N131" s="407"/>
      <c r="O131" s="408"/>
      <c r="P131" s="404" t="s">
        <v>40</v>
      </c>
      <c r="Q131" s="405"/>
      <c r="R131" s="405"/>
      <c r="S131" s="405"/>
      <c r="T131" s="405"/>
      <c r="U131" s="405"/>
      <c r="V131" s="406"/>
      <c r="W131" s="42" t="s">
        <v>0</v>
      </c>
      <c r="X131" s="43">
        <f>IFERROR(SUMPRODUCT(X129:X129*H129:H129),"0")</f>
        <v>0</v>
      </c>
      <c r="Y131" s="43">
        <f>IFERROR(SUMPRODUCT(Y129:Y129*H129:H129),"0")</f>
        <v>0</v>
      </c>
      <c r="Z131" s="42"/>
      <c r="AA131" s="67"/>
      <c r="AB131" s="67"/>
      <c r="AC131" s="67"/>
    </row>
    <row r="132" spans="1:68" ht="16.5" customHeight="1" x14ac:dyDescent="0.25">
      <c r="A132" s="398" t="s">
        <v>239</v>
      </c>
      <c r="B132" s="398"/>
      <c r="C132" s="398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398"/>
      <c r="P132" s="398"/>
      <c r="Q132" s="398"/>
      <c r="R132" s="398"/>
      <c r="S132" s="398"/>
      <c r="T132" s="398"/>
      <c r="U132" s="398"/>
      <c r="V132" s="398"/>
      <c r="W132" s="398"/>
      <c r="X132" s="398"/>
      <c r="Y132" s="398"/>
      <c r="Z132" s="398"/>
      <c r="AA132" s="65"/>
      <c r="AB132" s="65"/>
      <c r="AC132" s="82"/>
    </row>
    <row r="133" spans="1:68" ht="14.25" customHeight="1" x14ac:dyDescent="0.25">
      <c r="A133" s="399" t="s">
        <v>240</v>
      </c>
      <c r="B133" s="399"/>
      <c r="C133" s="399"/>
      <c r="D133" s="399"/>
      <c r="E133" s="399"/>
      <c r="F133" s="399"/>
      <c r="G133" s="399"/>
      <c r="H133" s="399"/>
      <c r="I133" s="399"/>
      <c r="J133" s="399"/>
      <c r="K133" s="399"/>
      <c r="L133" s="399"/>
      <c r="M133" s="399"/>
      <c r="N133" s="399"/>
      <c r="O133" s="399"/>
      <c r="P133" s="399"/>
      <c r="Q133" s="399"/>
      <c r="R133" s="399"/>
      <c r="S133" s="399"/>
      <c r="T133" s="399"/>
      <c r="U133" s="399"/>
      <c r="V133" s="399"/>
      <c r="W133" s="399"/>
      <c r="X133" s="399"/>
      <c r="Y133" s="399"/>
      <c r="Z133" s="399"/>
      <c r="AA133" s="66"/>
      <c r="AB133" s="66"/>
      <c r="AC133" s="83"/>
    </row>
    <row r="134" spans="1:68" ht="27" customHeight="1" x14ac:dyDescent="0.25">
      <c r="A134" s="63" t="s">
        <v>241</v>
      </c>
      <c r="B134" s="63" t="s">
        <v>242</v>
      </c>
      <c r="C134" s="36">
        <v>4301071054</v>
      </c>
      <c r="D134" s="400">
        <v>4607111035639</v>
      </c>
      <c r="E134" s="400"/>
      <c r="F134" s="62">
        <v>0.2</v>
      </c>
      <c r="G134" s="37">
        <v>8</v>
      </c>
      <c r="H134" s="62">
        <v>1.6</v>
      </c>
      <c r="I134" s="62">
        <v>2.12</v>
      </c>
      <c r="J134" s="37">
        <v>72</v>
      </c>
      <c r="K134" s="37" t="s">
        <v>245</v>
      </c>
      <c r="L134" s="37" t="s">
        <v>85</v>
      </c>
      <c r="M134" s="38" t="s">
        <v>83</v>
      </c>
      <c r="N134" s="38"/>
      <c r="O134" s="37">
        <v>180</v>
      </c>
      <c r="P134" s="459" t="s">
        <v>243</v>
      </c>
      <c r="Q134" s="402"/>
      <c r="R134" s="402"/>
      <c r="S134" s="402"/>
      <c r="T134" s="403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IFERROR(IF(X134="","",X134*0.01157),"")</f>
        <v>0</v>
      </c>
      <c r="AA134" s="68" t="s">
        <v>46</v>
      </c>
      <c r="AB134" s="69" t="s">
        <v>46</v>
      </c>
      <c r="AC134" s="191" t="s">
        <v>244</v>
      </c>
      <c r="AG134" s="81"/>
      <c r="AJ134" s="87" t="s">
        <v>86</v>
      </c>
      <c r="AK134" s="87">
        <v>1</v>
      </c>
      <c r="BB134" s="192" t="s">
        <v>92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27" customHeight="1" x14ac:dyDescent="0.25">
      <c r="A135" s="63" t="s">
        <v>246</v>
      </c>
      <c r="B135" s="63" t="s">
        <v>247</v>
      </c>
      <c r="C135" s="36">
        <v>4301135540</v>
      </c>
      <c r="D135" s="400">
        <v>4607111035646</v>
      </c>
      <c r="E135" s="400"/>
      <c r="F135" s="62">
        <v>0.2</v>
      </c>
      <c r="G135" s="37">
        <v>8</v>
      </c>
      <c r="H135" s="62">
        <v>1.6</v>
      </c>
      <c r="I135" s="62">
        <v>2.12</v>
      </c>
      <c r="J135" s="37">
        <v>72</v>
      </c>
      <c r="K135" s="37" t="s">
        <v>245</v>
      </c>
      <c r="L135" s="37" t="s">
        <v>85</v>
      </c>
      <c r="M135" s="38" t="s">
        <v>83</v>
      </c>
      <c r="N135" s="38"/>
      <c r="O135" s="37">
        <v>180</v>
      </c>
      <c r="P135" s="46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402"/>
      <c r="R135" s="402"/>
      <c r="S135" s="402"/>
      <c r="T135" s="403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IFERROR(IF(X135="","",X135*0.01157),"")</f>
        <v>0</v>
      </c>
      <c r="AA135" s="68" t="s">
        <v>46</v>
      </c>
      <c r="AB135" s="69" t="s">
        <v>46</v>
      </c>
      <c r="AC135" s="193" t="s">
        <v>244</v>
      </c>
      <c r="AG135" s="81"/>
      <c r="AJ135" s="87" t="s">
        <v>86</v>
      </c>
      <c r="AK135" s="87">
        <v>1</v>
      </c>
      <c r="BB135" s="194" t="s">
        <v>92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407"/>
      <c r="B136" s="407"/>
      <c r="C136" s="407"/>
      <c r="D136" s="407"/>
      <c r="E136" s="407"/>
      <c r="F136" s="407"/>
      <c r="G136" s="407"/>
      <c r="H136" s="407"/>
      <c r="I136" s="407"/>
      <c r="J136" s="407"/>
      <c r="K136" s="407"/>
      <c r="L136" s="407"/>
      <c r="M136" s="407"/>
      <c r="N136" s="407"/>
      <c r="O136" s="408"/>
      <c r="P136" s="404" t="s">
        <v>40</v>
      </c>
      <c r="Q136" s="405"/>
      <c r="R136" s="405"/>
      <c r="S136" s="405"/>
      <c r="T136" s="405"/>
      <c r="U136" s="405"/>
      <c r="V136" s="406"/>
      <c r="W136" s="42" t="s">
        <v>39</v>
      </c>
      <c r="X136" s="43">
        <f>IFERROR(SUM(X134:X135),"0")</f>
        <v>0</v>
      </c>
      <c r="Y136" s="43">
        <f>IFERROR(SUM(Y134:Y135),"0")</f>
        <v>0</v>
      </c>
      <c r="Z136" s="43">
        <f>IFERROR(IF(Z134="",0,Z134),"0")+IFERROR(IF(Z135="",0,Z135),"0")</f>
        <v>0</v>
      </c>
      <c r="AA136" s="67"/>
      <c r="AB136" s="67"/>
      <c r="AC136" s="67"/>
    </row>
    <row r="137" spans="1:68" x14ac:dyDescent="0.2">
      <c r="A137" s="407"/>
      <c r="B137" s="407"/>
      <c r="C137" s="407"/>
      <c r="D137" s="407"/>
      <c r="E137" s="407"/>
      <c r="F137" s="407"/>
      <c r="G137" s="407"/>
      <c r="H137" s="407"/>
      <c r="I137" s="407"/>
      <c r="J137" s="407"/>
      <c r="K137" s="407"/>
      <c r="L137" s="407"/>
      <c r="M137" s="407"/>
      <c r="N137" s="407"/>
      <c r="O137" s="408"/>
      <c r="P137" s="404" t="s">
        <v>40</v>
      </c>
      <c r="Q137" s="405"/>
      <c r="R137" s="405"/>
      <c r="S137" s="405"/>
      <c r="T137" s="405"/>
      <c r="U137" s="405"/>
      <c r="V137" s="406"/>
      <c r="W137" s="42" t="s">
        <v>0</v>
      </c>
      <c r="X137" s="43">
        <f>IFERROR(SUMPRODUCT(X134:X135*H134:H135),"0")</f>
        <v>0</v>
      </c>
      <c r="Y137" s="43">
        <f>IFERROR(SUMPRODUCT(Y134:Y135*H134:H135),"0")</f>
        <v>0</v>
      </c>
      <c r="Z137" s="42"/>
      <c r="AA137" s="67"/>
      <c r="AB137" s="67"/>
      <c r="AC137" s="67"/>
    </row>
    <row r="138" spans="1:68" ht="16.5" customHeight="1" x14ac:dyDescent="0.25">
      <c r="A138" s="398" t="s">
        <v>248</v>
      </c>
      <c r="B138" s="398"/>
      <c r="C138" s="398"/>
      <c r="D138" s="398"/>
      <c r="E138" s="398"/>
      <c r="F138" s="398"/>
      <c r="G138" s="398"/>
      <c r="H138" s="398"/>
      <c r="I138" s="398"/>
      <c r="J138" s="398"/>
      <c r="K138" s="398"/>
      <c r="L138" s="398"/>
      <c r="M138" s="398"/>
      <c r="N138" s="398"/>
      <c r="O138" s="398"/>
      <c r="P138" s="398"/>
      <c r="Q138" s="398"/>
      <c r="R138" s="398"/>
      <c r="S138" s="398"/>
      <c r="T138" s="398"/>
      <c r="U138" s="398"/>
      <c r="V138" s="398"/>
      <c r="W138" s="398"/>
      <c r="X138" s="398"/>
      <c r="Y138" s="398"/>
      <c r="Z138" s="398"/>
      <c r="AA138" s="65"/>
      <c r="AB138" s="65"/>
      <c r="AC138" s="82"/>
    </row>
    <row r="139" spans="1:68" ht="14.25" customHeight="1" x14ac:dyDescent="0.25">
      <c r="A139" s="399" t="s">
        <v>149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99"/>
      <c r="AA139" s="66"/>
      <c r="AB139" s="66"/>
      <c r="AC139" s="83"/>
    </row>
    <row r="140" spans="1:68" ht="27" customHeight="1" x14ac:dyDescent="0.25">
      <c r="A140" s="63" t="s">
        <v>249</v>
      </c>
      <c r="B140" s="63" t="s">
        <v>250</v>
      </c>
      <c r="C140" s="36">
        <v>4301135281</v>
      </c>
      <c r="D140" s="400">
        <v>4607111036568</v>
      </c>
      <c r="E140" s="400"/>
      <c r="F140" s="62">
        <v>0.28000000000000003</v>
      </c>
      <c r="G140" s="37">
        <v>6</v>
      </c>
      <c r="H140" s="62">
        <v>1.68</v>
      </c>
      <c r="I140" s="62">
        <v>2.1017999999999999</v>
      </c>
      <c r="J140" s="37">
        <v>140</v>
      </c>
      <c r="K140" s="37" t="s">
        <v>93</v>
      </c>
      <c r="L140" s="37" t="s">
        <v>85</v>
      </c>
      <c r="M140" s="38" t="s">
        <v>83</v>
      </c>
      <c r="N140" s="38"/>
      <c r="O140" s="37">
        <v>180</v>
      </c>
      <c r="P140" s="46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402"/>
      <c r="R140" s="402"/>
      <c r="S140" s="402"/>
      <c r="T140" s="403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IFERROR(IF(X140="","",X140*0.00941),"")</f>
        <v>0</v>
      </c>
      <c r="AA140" s="68" t="s">
        <v>46</v>
      </c>
      <c r="AB140" s="69" t="s">
        <v>46</v>
      </c>
      <c r="AC140" s="195" t="s">
        <v>251</v>
      </c>
      <c r="AG140" s="81"/>
      <c r="AJ140" s="87" t="s">
        <v>86</v>
      </c>
      <c r="AK140" s="87">
        <v>1</v>
      </c>
      <c r="BB140" s="196" t="s">
        <v>92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x14ac:dyDescent="0.2">
      <c r="A141" s="407"/>
      <c r="B141" s="407"/>
      <c r="C141" s="407"/>
      <c r="D141" s="407"/>
      <c r="E141" s="407"/>
      <c r="F141" s="407"/>
      <c r="G141" s="407"/>
      <c r="H141" s="407"/>
      <c r="I141" s="407"/>
      <c r="J141" s="407"/>
      <c r="K141" s="407"/>
      <c r="L141" s="407"/>
      <c r="M141" s="407"/>
      <c r="N141" s="407"/>
      <c r="O141" s="408"/>
      <c r="P141" s="404" t="s">
        <v>40</v>
      </c>
      <c r="Q141" s="405"/>
      <c r="R141" s="405"/>
      <c r="S141" s="405"/>
      <c r="T141" s="405"/>
      <c r="U141" s="405"/>
      <c r="V141" s="406"/>
      <c r="W141" s="42" t="s">
        <v>39</v>
      </c>
      <c r="X141" s="43">
        <f>IFERROR(SUM(X140:X140),"0")</f>
        <v>0</v>
      </c>
      <c r="Y141" s="43">
        <f>IFERROR(SUM(Y140:Y140),"0")</f>
        <v>0</v>
      </c>
      <c r="Z141" s="43">
        <f>IFERROR(IF(Z140="",0,Z140),"0")</f>
        <v>0</v>
      </c>
      <c r="AA141" s="67"/>
      <c r="AB141" s="67"/>
      <c r="AC141" s="67"/>
    </row>
    <row r="142" spans="1:68" x14ac:dyDescent="0.2">
      <c r="A142" s="407"/>
      <c r="B142" s="407"/>
      <c r="C142" s="407"/>
      <c r="D142" s="407"/>
      <c r="E142" s="407"/>
      <c r="F142" s="407"/>
      <c r="G142" s="407"/>
      <c r="H142" s="407"/>
      <c r="I142" s="407"/>
      <c r="J142" s="407"/>
      <c r="K142" s="407"/>
      <c r="L142" s="407"/>
      <c r="M142" s="407"/>
      <c r="N142" s="407"/>
      <c r="O142" s="408"/>
      <c r="P142" s="404" t="s">
        <v>40</v>
      </c>
      <c r="Q142" s="405"/>
      <c r="R142" s="405"/>
      <c r="S142" s="405"/>
      <c r="T142" s="405"/>
      <c r="U142" s="405"/>
      <c r="V142" s="406"/>
      <c r="W142" s="42" t="s">
        <v>0</v>
      </c>
      <c r="X142" s="43">
        <f>IFERROR(SUMPRODUCT(X140:X140*H140:H140),"0")</f>
        <v>0</v>
      </c>
      <c r="Y142" s="43">
        <f>IFERROR(SUMPRODUCT(Y140:Y140*H140:H140),"0")</f>
        <v>0</v>
      </c>
      <c r="Z142" s="42"/>
      <c r="AA142" s="67"/>
      <c r="AB142" s="67"/>
      <c r="AC142" s="67"/>
    </row>
    <row r="143" spans="1:68" ht="27.75" customHeight="1" x14ac:dyDescent="0.2">
      <c r="A143" s="397" t="s">
        <v>252</v>
      </c>
      <c r="B143" s="397"/>
      <c r="C143" s="397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397"/>
      <c r="Z143" s="397"/>
      <c r="AA143" s="54"/>
      <c r="AB143" s="54"/>
      <c r="AC143" s="54"/>
    </row>
    <row r="144" spans="1:68" ht="16.5" customHeight="1" x14ac:dyDescent="0.25">
      <c r="A144" s="398" t="s">
        <v>253</v>
      </c>
      <c r="B144" s="398"/>
      <c r="C144" s="398"/>
      <c r="D144" s="398"/>
      <c r="E144" s="398"/>
      <c r="F144" s="398"/>
      <c r="G144" s="398"/>
      <c r="H144" s="398"/>
      <c r="I144" s="398"/>
      <c r="J144" s="398"/>
      <c r="K144" s="398"/>
      <c r="L144" s="398"/>
      <c r="M144" s="398"/>
      <c r="N144" s="398"/>
      <c r="O144" s="398"/>
      <c r="P144" s="398"/>
      <c r="Q144" s="398"/>
      <c r="R144" s="398"/>
      <c r="S144" s="398"/>
      <c r="T144" s="398"/>
      <c r="U144" s="398"/>
      <c r="V144" s="398"/>
      <c r="W144" s="398"/>
      <c r="X144" s="398"/>
      <c r="Y144" s="398"/>
      <c r="Z144" s="398"/>
      <c r="AA144" s="65"/>
      <c r="AB144" s="65"/>
      <c r="AC144" s="82"/>
    </row>
    <row r="145" spans="1:68" ht="14.25" customHeight="1" x14ac:dyDescent="0.25">
      <c r="A145" s="399" t="s">
        <v>149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66"/>
      <c r="AB145" s="66"/>
      <c r="AC145" s="83"/>
    </row>
    <row r="146" spans="1:68" ht="27" customHeight="1" x14ac:dyDescent="0.25">
      <c r="A146" s="63" t="s">
        <v>254</v>
      </c>
      <c r="B146" s="63" t="s">
        <v>255</v>
      </c>
      <c r="C146" s="36">
        <v>4301135317</v>
      </c>
      <c r="D146" s="400">
        <v>4607111039057</v>
      </c>
      <c r="E146" s="400"/>
      <c r="F146" s="62">
        <v>1.8</v>
      </c>
      <c r="G146" s="37">
        <v>1</v>
      </c>
      <c r="H146" s="62">
        <v>1.8</v>
      </c>
      <c r="I146" s="62">
        <v>1.9</v>
      </c>
      <c r="J146" s="37">
        <v>234</v>
      </c>
      <c r="K146" s="37" t="s">
        <v>145</v>
      </c>
      <c r="L146" s="37" t="s">
        <v>85</v>
      </c>
      <c r="M146" s="38" t="s">
        <v>83</v>
      </c>
      <c r="N146" s="38"/>
      <c r="O146" s="37">
        <v>180</v>
      </c>
      <c r="P146" s="462" t="s">
        <v>256</v>
      </c>
      <c r="Q146" s="402"/>
      <c r="R146" s="402"/>
      <c r="S146" s="402"/>
      <c r="T146" s="403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IFERROR(IF(X146="","",X146*0.00502),"")</f>
        <v>0</v>
      </c>
      <c r="AA146" s="68" t="s">
        <v>46</v>
      </c>
      <c r="AB146" s="69" t="s">
        <v>46</v>
      </c>
      <c r="AC146" s="197" t="s">
        <v>220</v>
      </c>
      <c r="AG146" s="81"/>
      <c r="AJ146" s="87" t="s">
        <v>86</v>
      </c>
      <c r="AK146" s="87">
        <v>1</v>
      </c>
      <c r="BB146" s="198" t="s">
        <v>92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407"/>
      <c r="B147" s="407"/>
      <c r="C147" s="407"/>
      <c r="D147" s="407"/>
      <c r="E147" s="407"/>
      <c r="F147" s="407"/>
      <c r="G147" s="407"/>
      <c r="H147" s="407"/>
      <c r="I147" s="407"/>
      <c r="J147" s="407"/>
      <c r="K147" s="407"/>
      <c r="L147" s="407"/>
      <c r="M147" s="407"/>
      <c r="N147" s="407"/>
      <c r="O147" s="408"/>
      <c r="P147" s="404" t="s">
        <v>40</v>
      </c>
      <c r="Q147" s="405"/>
      <c r="R147" s="405"/>
      <c r="S147" s="405"/>
      <c r="T147" s="405"/>
      <c r="U147" s="405"/>
      <c r="V147" s="406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407"/>
      <c r="B148" s="407"/>
      <c r="C148" s="407"/>
      <c r="D148" s="407"/>
      <c r="E148" s="407"/>
      <c r="F148" s="407"/>
      <c r="G148" s="407"/>
      <c r="H148" s="407"/>
      <c r="I148" s="407"/>
      <c r="J148" s="407"/>
      <c r="K148" s="407"/>
      <c r="L148" s="407"/>
      <c r="M148" s="407"/>
      <c r="N148" s="407"/>
      <c r="O148" s="408"/>
      <c r="P148" s="404" t="s">
        <v>40</v>
      </c>
      <c r="Q148" s="405"/>
      <c r="R148" s="405"/>
      <c r="S148" s="405"/>
      <c r="T148" s="405"/>
      <c r="U148" s="405"/>
      <c r="V148" s="406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98" t="s">
        <v>257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65"/>
      <c r="AB149" s="65"/>
      <c r="AC149" s="82"/>
    </row>
    <row r="150" spans="1:68" ht="14.25" customHeight="1" x14ac:dyDescent="0.25">
      <c r="A150" s="399" t="s">
        <v>79</v>
      </c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399"/>
      <c r="P150" s="399"/>
      <c r="Q150" s="399"/>
      <c r="R150" s="399"/>
      <c r="S150" s="399"/>
      <c r="T150" s="399"/>
      <c r="U150" s="399"/>
      <c r="V150" s="399"/>
      <c r="W150" s="399"/>
      <c r="X150" s="399"/>
      <c r="Y150" s="399"/>
      <c r="Z150" s="399"/>
      <c r="AA150" s="66"/>
      <c r="AB150" s="66"/>
      <c r="AC150" s="83"/>
    </row>
    <row r="151" spans="1:68" ht="16.5" customHeight="1" x14ac:dyDescent="0.25">
      <c r="A151" s="63" t="s">
        <v>258</v>
      </c>
      <c r="B151" s="63" t="s">
        <v>259</v>
      </c>
      <c r="C151" s="36">
        <v>4301071062</v>
      </c>
      <c r="D151" s="400">
        <v>4607111036384</v>
      </c>
      <c r="E151" s="400"/>
      <c r="F151" s="62">
        <v>5</v>
      </c>
      <c r="G151" s="37">
        <v>1</v>
      </c>
      <c r="H151" s="62">
        <v>5</v>
      </c>
      <c r="I151" s="62">
        <v>5.2106000000000003</v>
      </c>
      <c r="J151" s="37">
        <v>144</v>
      </c>
      <c r="K151" s="37" t="s">
        <v>84</v>
      </c>
      <c r="L151" s="37" t="s">
        <v>85</v>
      </c>
      <c r="M151" s="38" t="s">
        <v>83</v>
      </c>
      <c r="N151" s="38"/>
      <c r="O151" s="37">
        <v>180</v>
      </c>
      <c r="P151" s="463" t="s">
        <v>260</v>
      </c>
      <c r="Q151" s="402"/>
      <c r="R151" s="402"/>
      <c r="S151" s="402"/>
      <c r="T151" s="403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9" t="s">
        <v>261</v>
      </c>
      <c r="AG151" s="81"/>
      <c r="AJ151" s="87" t="s">
        <v>86</v>
      </c>
      <c r="AK151" s="87">
        <v>1</v>
      </c>
      <c r="BB151" s="200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16.5" customHeight="1" x14ac:dyDescent="0.25">
      <c r="A152" s="63" t="s">
        <v>262</v>
      </c>
      <c r="B152" s="63" t="s">
        <v>263</v>
      </c>
      <c r="C152" s="36">
        <v>4301071056</v>
      </c>
      <c r="D152" s="400">
        <v>4640242180250</v>
      </c>
      <c r="E152" s="400"/>
      <c r="F152" s="62">
        <v>5</v>
      </c>
      <c r="G152" s="37">
        <v>1</v>
      </c>
      <c r="H152" s="62">
        <v>5</v>
      </c>
      <c r="I152" s="62">
        <v>5.2131999999999996</v>
      </c>
      <c r="J152" s="37">
        <v>144</v>
      </c>
      <c r="K152" s="37" t="s">
        <v>84</v>
      </c>
      <c r="L152" s="37" t="s">
        <v>85</v>
      </c>
      <c r="M152" s="38" t="s">
        <v>83</v>
      </c>
      <c r="N152" s="38"/>
      <c r="O152" s="37">
        <v>180</v>
      </c>
      <c r="P152" s="464" t="s">
        <v>264</v>
      </c>
      <c r="Q152" s="402"/>
      <c r="R152" s="402"/>
      <c r="S152" s="402"/>
      <c r="T152" s="403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201" t="s">
        <v>265</v>
      </c>
      <c r="AG152" s="81"/>
      <c r="AJ152" s="87" t="s">
        <v>86</v>
      </c>
      <c r="AK152" s="87">
        <v>1</v>
      </c>
      <c r="BB152" s="202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27" customHeight="1" x14ac:dyDescent="0.25">
      <c r="A153" s="63" t="s">
        <v>266</v>
      </c>
      <c r="B153" s="63" t="s">
        <v>267</v>
      </c>
      <c r="C153" s="36">
        <v>4301071050</v>
      </c>
      <c r="D153" s="400">
        <v>4607111036216</v>
      </c>
      <c r="E153" s="400"/>
      <c r="F153" s="62">
        <v>5</v>
      </c>
      <c r="G153" s="37">
        <v>1</v>
      </c>
      <c r="H153" s="62">
        <v>5</v>
      </c>
      <c r="I153" s="62">
        <v>5.2131999999999996</v>
      </c>
      <c r="J153" s="37">
        <v>144</v>
      </c>
      <c r="K153" s="37" t="s">
        <v>84</v>
      </c>
      <c r="L153" s="37" t="s">
        <v>85</v>
      </c>
      <c r="M153" s="38" t="s">
        <v>83</v>
      </c>
      <c r="N153" s="38"/>
      <c r="O153" s="37">
        <v>180</v>
      </c>
      <c r="P153" s="465" t="s">
        <v>268</v>
      </c>
      <c r="Q153" s="402"/>
      <c r="R153" s="402"/>
      <c r="S153" s="402"/>
      <c r="T153" s="403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203" t="s">
        <v>269</v>
      </c>
      <c r="AG153" s="81"/>
      <c r="AJ153" s="87" t="s">
        <v>86</v>
      </c>
      <c r="AK153" s="87">
        <v>1</v>
      </c>
      <c r="BB153" s="204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270</v>
      </c>
      <c r="B154" s="63" t="s">
        <v>271</v>
      </c>
      <c r="C154" s="36">
        <v>4301071061</v>
      </c>
      <c r="D154" s="400">
        <v>4607111036278</v>
      </c>
      <c r="E154" s="400"/>
      <c r="F154" s="62">
        <v>5</v>
      </c>
      <c r="G154" s="37">
        <v>1</v>
      </c>
      <c r="H154" s="62">
        <v>5</v>
      </c>
      <c r="I154" s="62">
        <v>5.2405999999999997</v>
      </c>
      <c r="J154" s="37">
        <v>84</v>
      </c>
      <c r="K154" s="37" t="s">
        <v>84</v>
      </c>
      <c r="L154" s="37" t="s">
        <v>85</v>
      </c>
      <c r="M154" s="38" t="s">
        <v>83</v>
      </c>
      <c r="N154" s="38"/>
      <c r="O154" s="37">
        <v>180</v>
      </c>
      <c r="P154" s="466" t="s">
        <v>272</v>
      </c>
      <c r="Q154" s="402"/>
      <c r="R154" s="402"/>
      <c r="S154" s="402"/>
      <c r="T154" s="403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IFERROR(IF(X154="","",X154*0.0155),"")</f>
        <v>0</v>
      </c>
      <c r="AA154" s="68" t="s">
        <v>46</v>
      </c>
      <c r="AB154" s="69" t="s">
        <v>46</v>
      </c>
      <c r="AC154" s="205" t="s">
        <v>273</v>
      </c>
      <c r="AG154" s="81"/>
      <c r="AJ154" s="87" t="s">
        <v>86</v>
      </c>
      <c r="AK154" s="87">
        <v>1</v>
      </c>
      <c r="BB154" s="206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07"/>
      <c r="B155" s="407"/>
      <c r="C155" s="407"/>
      <c r="D155" s="407"/>
      <c r="E155" s="407"/>
      <c r="F155" s="407"/>
      <c r="G155" s="407"/>
      <c r="H155" s="407"/>
      <c r="I155" s="407"/>
      <c r="J155" s="407"/>
      <c r="K155" s="407"/>
      <c r="L155" s="407"/>
      <c r="M155" s="407"/>
      <c r="N155" s="407"/>
      <c r="O155" s="408"/>
      <c r="P155" s="404" t="s">
        <v>40</v>
      </c>
      <c r="Q155" s="405"/>
      <c r="R155" s="405"/>
      <c r="S155" s="405"/>
      <c r="T155" s="405"/>
      <c r="U155" s="405"/>
      <c r="V155" s="406"/>
      <c r="W155" s="42" t="s">
        <v>39</v>
      </c>
      <c r="X155" s="43">
        <f>IFERROR(SUM(X151:X154),"0")</f>
        <v>0</v>
      </c>
      <c r="Y155" s="43">
        <f>IFERROR(SUM(Y151:Y154),"0")</f>
        <v>0</v>
      </c>
      <c r="Z155" s="43">
        <f>IFERROR(IF(Z151="",0,Z151),"0")+IFERROR(IF(Z152="",0,Z152),"0")+IFERROR(IF(Z153="",0,Z153),"0")+IFERROR(IF(Z154="",0,Z154),"0")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407"/>
      <c r="B156" s="407"/>
      <c r="C156" s="407"/>
      <c r="D156" s="407"/>
      <c r="E156" s="407"/>
      <c r="F156" s="407"/>
      <c r="G156" s="407"/>
      <c r="H156" s="407"/>
      <c r="I156" s="407"/>
      <c r="J156" s="407"/>
      <c r="K156" s="407"/>
      <c r="L156" s="407"/>
      <c r="M156" s="407"/>
      <c r="N156" s="407"/>
      <c r="O156" s="408"/>
      <c r="P156" s="404" t="s">
        <v>40</v>
      </c>
      <c r="Q156" s="405"/>
      <c r="R156" s="405"/>
      <c r="S156" s="405"/>
      <c r="T156" s="405"/>
      <c r="U156" s="405"/>
      <c r="V156" s="406"/>
      <c r="W156" s="42" t="s">
        <v>0</v>
      </c>
      <c r="X156" s="43">
        <f>IFERROR(SUMPRODUCT(X151:X154*H151:H154),"0")</f>
        <v>0</v>
      </c>
      <c r="Y156" s="43">
        <f>IFERROR(SUMPRODUCT(Y151:Y154*H151:H154),"0")</f>
        <v>0</v>
      </c>
      <c r="Z156" s="42"/>
      <c r="AA156" s="67"/>
      <c r="AB156" s="67"/>
      <c r="AC156" s="67"/>
    </row>
    <row r="157" spans="1:68" ht="14.25" customHeight="1" x14ac:dyDescent="0.25">
      <c r="A157" s="399" t="s">
        <v>274</v>
      </c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399"/>
      <c r="P157" s="399"/>
      <c r="Q157" s="399"/>
      <c r="R157" s="399"/>
      <c r="S157" s="399"/>
      <c r="T157" s="399"/>
      <c r="U157" s="399"/>
      <c r="V157" s="399"/>
      <c r="W157" s="399"/>
      <c r="X157" s="399"/>
      <c r="Y157" s="399"/>
      <c r="Z157" s="399"/>
      <c r="AA157" s="66"/>
      <c r="AB157" s="66"/>
      <c r="AC157" s="83"/>
    </row>
    <row r="158" spans="1:68" ht="27" customHeight="1" x14ac:dyDescent="0.25">
      <c r="A158" s="63" t="s">
        <v>275</v>
      </c>
      <c r="B158" s="63" t="s">
        <v>276</v>
      </c>
      <c r="C158" s="36">
        <v>4301080153</v>
      </c>
      <c r="D158" s="400">
        <v>4607111036827</v>
      </c>
      <c r="E158" s="400"/>
      <c r="F158" s="62">
        <v>1</v>
      </c>
      <c r="G158" s="37">
        <v>5</v>
      </c>
      <c r="H158" s="62">
        <v>5</v>
      </c>
      <c r="I158" s="62">
        <v>5.2</v>
      </c>
      <c r="J158" s="37">
        <v>144</v>
      </c>
      <c r="K158" s="37" t="s">
        <v>84</v>
      </c>
      <c r="L158" s="37" t="s">
        <v>85</v>
      </c>
      <c r="M158" s="38" t="s">
        <v>83</v>
      </c>
      <c r="N158" s="38"/>
      <c r="O158" s="37">
        <v>90</v>
      </c>
      <c r="P158" s="46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402"/>
      <c r="R158" s="402"/>
      <c r="S158" s="402"/>
      <c r="T158" s="403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IFERROR(IF(X158="","",X158*0.00866),"")</f>
        <v>0</v>
      </c>
      <c r="AA158" s="68" t="s">
        <v>46</v>
      </c>
      <c r="AB158" s="69" t="s">
        <v>46</v>
      </c>
      <c r="AC158" s="207" t="s">
        <v>277</v>
      </c>
      <c r="AG158" s="81"/>
      <c r="AJ158" s="87" t="s">
        <v>86</v>
      </c>
      <c r="AK158" s="87">
        <v>1</v>
      </c>
      <c r="BB158" s="208" t="s">
        <v>70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t="27" customHeight="1" x14ac:dyDescent="0.25">
      <c r="A159" s="63" t="s">
        <v>278</v>
      </c>
      <c r="B159" s="63" t="s">
        <v>279</v>
      </c>
      <c r="C159" s="36">
        <v>4301080154</v>
      </c>
      <c r="D159" s="400">
        <v>4607111036834</v>
      </c>
      <c r="E159" s="400"/>
      <c r="F159" s="62">
        <v>1</v>
      </c>
      <c r="G159" s="37">
        <v>5</v>
      </c>
      <c r="H159" s="62">
        <v>5</v>
      </c>
      <c r="I159" s="62">
        <v>5.2530000000000001</v>
      </c>
      <c r="J159" s="37">
        <v>144</v>
      </c>
      <c r="K159" s="37" t="s">
        <v>84</v>
      </c>
      <c r="L159" s="37" t="s">
        <v>85</v>
      </c>
      <c r="M159" s="38" t="s">
        <v>83</v>
      </c>
      <c r="N159" s="38"/>
      <c r="O159" s="37">
        <v>90</v>
      </c>
      <c r="P159" s="46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402"/>
      <c r="R159" s="402"/>
      <c r="S159" s="402"/>
      <c r="T159" s="403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209" t="s">
        <v>277</v>
      </c>
      <c r="AG159" s="81"/>
      <c r="AJ159" s="87" t="s">
        <v>86</v>
      </c>
      <c r="AK159" s="87">
        <v>1</v>
      </c>
      <c r="BB159" s="21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407"/>
      <c r="B160" s="407"/>
      <c r="C160" s="407"/>
      <c r="D160" s="407"/>
      <c r="E160" s="407"/>
      <c r="F160" s="407"/>
      <c r="G160" s="407"/>
      <c r="H160" s="407"/>
      <c r="I160" s="407"/>
      <c r="J160" s="407"/>
      <c r="K160" s="407"/>
      <c r="L160" s="407"/>
      <c r="M160" s="407"/>
      <c r="N160" s="407"/>
      <c r="O160" s="408"/>
      <c r="P160" s="404" t="s">
        <v>40</v>
      </c>
      <c r="Q160" s="405"/>
      <c r="R160" s="405"/>
      <c r="S160" s="405"/>
      <c r="T160" s="405"/>
      <c r="U160" s="405"/>
      <c r="V160" s="406"/>
      <c r="W160" s="42" t="s">
        <v>39</v>
      </c>
      <c r="X160" s="43">
        <f>IFERROR(SUM(X158:X159),"0")</f>
        <v>0</v>
      </c>
      <c r="Y160" s="43">
        <f>IFERROR(SUM(Y158:Y159),"0")</f>
        <v>0</v>
      </c>
      <c r="Z160" s="43">
        <f>IFERROR(IF(Z158="",0,Z158),"0")+IFERROR(IF(Z159="",0,Z159),"0")</f>
        <v>0</v>
      </c>
      <c r="AA160" s="67"/>
      <c r="AB160" s="67"/>
      <c r="AC160" s="67"/>
    </row>
    <row r="161" spans="1:68" x14ac:dyDescent="0.2">
      <c r="A161" s="407"/>
      <c r="B161" s="407"/>
      <c r="C161" s="407"/>
      <c r="D161" s="407"/>
      <c r="E161" s="407"/>
      <c r="F161" s="407"/>
      <c r="G161" s="407"/>
      <c r="H161" s="407"/>
      <c r="I161" s="407"/>
      <c r="J161" s="407"/>
      <c r="K161" s="407"/>
      <c r="L161" s="407"/>
      <c r="M161" s="407"/>
      <c r="N161" s="407"/>
      <c r="O161" s="408"/>
      <c r="P161" s="404" t="s">
        <v>40</v>
      </c>
      <c r="Q161" s="405"/>
      <c r="R161" s="405"/>
      <c r="S161" s="405"/>
      <c r="T161" s="405"/>
      <c r="U161" s="405"/>
      <c r="V161" s="406"/>
      <c r="W161" s="42" t="s">
        <v>0</v>
      </c>
      <c r="X161" s="43">
        <f>IFERROR(SUMPRODUCT(X158:X159*H158:H159),"0")</f>
        <v>0</v>
      </c>
      <c r="Y161" s="43">
        <f>IFERROR(SUMPRODUCT(Y158:Y159*H158:H159),"0")</f>
        <v>0</v>
      </c>
      <c r="Z161" s="42"/>
      <c r="AA161" s="67"/>
      <c r="AB161" s="67"/>
      <c r="AC161" s="67"/>
    </row>
    <row r="162" spans="1:68" ht="27.75" customHeight="1" x14ac:dyDescent="0.2">
      <c r="A162" s="397" t="s">
        <v>280</v>
      </c>
      <c r="B162" s="397"/>
      <c r="C162" s="397"/>
      <c r="D162" s="397"/>
      <c r="E162" s="397"/>
      <c r="F162" s="397"/>
      <c r="G162" s="397"/>
      <c r="H162" s="397"/>
      <c r="I162" s="397"/>
      <c r="J162" s="397"/>
      <c r="K162" s="397"/>
      <c r="L162" s="397"/>
      <c r="M162" s="397"/>
      <c r="N162" s="397"/>
      <c r="O162" s="397"/>
      <c r="P162" s="397"/>
      <c r="Q162" s="397"/>
      <c r="R162" s="397"/>
      <c r="S162" s="397"/>
      <c r="T162" s="397"/>
      <c r="U162" s="397"/>
      <c r="V162" s="397"/>
      <c r="W162" s="397"/>
      <c r="X162" s="397"/>
      <c r="Y162" s="397"/>
      <c r="Z162" s="397"/>
      <c r="AA162" s="54"/>
      <c r="AB162" s="54"/>
      <c r="AC162" s="54"/>
    </row>
    <row r="163" spans="1:68" ht="16.5" customHeight="1" x14ac:dyDescent="0.25">
      <c r="A163" s="398" t="s">
        <v>281</v>
      </c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398"/>
      <c r="P163" s="398"/>
      <c r="Q163" s="398"/>
      <c r="R163" s="398"/>
      <c r="S163" s="398"/>
      <c r="T163" s="398"/>
      <c r="U163" s="398"/>
      <c r="V163" s="398"/>
      <c r="W163" s="398"/>
      <c r="X163" s="398"/>
      <c r="Y163" s="398"/>
      <c r="Z163" s="398"/>
      <c r="AA163" s="65"/>
      <c r="AB163" s="65"/>
      <c r="AC163" s="82"/>
    </row>
    <row r="164" spans="1:68" ht="14.25" customHeight="1" x14ac:dyDescent="0.25">
      <c r="A164" s="399" t="s">
        <v>88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66"/>
      <c r="AB164" s="66"/>
      <c r="AC164" s="83"/>
    </row>
    <row r="165" spans="1:68" ht="27" customHeight="1" x14ac:dyDescent="0.25">
      <c r="A165" s="63" t="s">
        <v>282</v>
      </c>
      <c r="B165" s="63" t="s">
        <v>283</v>
      </c>
      <c r="C165" s="36">
        <v>4301132097</v>
      </c>
      <c r="D165" s="400">
        <v>4607111035721</v>
      </c>
      <c r="E165" s="400"/>
      <c r="F165" s="62">
        <v>0.25</v>
      </c>
      <c r="G165" s="37">
        <v>12</v>
      </c>
      <c r="H165" s="62">
        <v>3</v>
      </c>
      <c r="I165" s="62">
        <v>3.3879999999999999</v>
      </c>
      <c r="J165" s="37">
        <v>70</v>
      </c>
      <c r="K165" s="37" t="s">
        <v>93</v>
      </c>
      <c r="L165" s="37" t="s">
        <v>85</v>
      </c>
      <c r="M165" s="38" t="s">
        <v>83</v>
      </c>
      <c r="N165" s="38"/>
      <c r="O165" s="37">
        <v>365</v>
      </c>
      <c r="P165" s="46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402"/>
      <c r="R165" s="402"/>
      <c r="S165" s="402"/>
      <c r="T165" s="403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IFERROR(IF(X165="","",X165*0.01788),"")</f>
        <v>0</v>
      </c>
      <c r="AA165" s="68" t="s">
        <v>46</v>
      </c>
      <c r="AB165" s="69" t="s">
        <v>46</v>
      </c>
      <c r="AC165" s="211" t="s">
        <v>284</v>
      </c>
      <c r="AG165" s="81"/>
      <c r="AJ165" s="87" t="s">
        <v>86</v>
      </c>
      <c r="AK165" s="87">
        <v>1</v>
      </c>
      <c r="BB165" s="212" t="s">
        <v>92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27" customHeight="1" x14ac:dyDescent="0.25">
      <c r="A166" s="63" t="s">
        <v>285</v>
      </c>
      <c r="B166" s="63" t="s">
        <v>286</v>
      </c>
      <c r="C166" s="36">
        <v>4301132100</v>
      </c>
      <c r="D166" s="400">
        <v>4607111035691</v>
      </c>
      <c r="E166" s="400"/>
      <c r="F166" s="62">
        <v>0.25</v>
      </c>
      <c r="G166" s="37">
        <v>12</v>
      </c>
      <c r="H166" s="62">
        <v>3</v>
      </c>
      <c r="I166" s="62">
        <v>3.3879999999999999</v>
      </c>
      <c r="J166" s="37">
        <v>70</v>
      </c>
      <c r="K166" s="37" t="s">
        <v>93</v>
      </c>
      <c r="L166" s="37" t="s">
        <v>85</v>
      </c>
      <c r="M166" s="38" t="s">
        <v>83</v>
      </c>
      <c r="N166" s="38"/>
      <c r="O166" s="37">
        <v>365</v>
      </c>
      <c r="P166" s="47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402"/>
      <c r="R166" s="402"/>
      <c r="S166" s="402"/>
      <c r="T166" s="403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13" t="s">
        <v>287</v>
      </c>
      <c r="AG166" s="81"/>
      <c r="AJ166" s="87" t="s">
        <v>86</v>
      </c>
      <c r="AK166" s="87">
        <v>1</v>
      </c>
      <c r="BB166" s="214" t="s">
        <v>92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288</v>
      </c>
      <c r="B167" s="63" t="s">
        <v>289</v>
      </c>
      <c r="C167" s="36">
        <v>4301132079</v>
      </c>
      <c r="D167" s="400">
        <v>4607111038487</v>
      </c>
      <c r="E167" s="400"/>
      <c r="F167" s="62">
        <v>0.25</v>
      </c>
      <c r="G167" s="37">
        <v>12</v>
      </c>
      <c r="H167" s="62">
        <v>3</v>
      </c>
      <c r="I167" s="62">
        <v>3.7360000000000002</v>
      </c>
      <c r="J167" s="37">
        <v>70</v>
      </c>
      <c r="K167" s="37" t="s">
        <v>93</v>
      </c>
      <c r="L167" s="37" t="s">
        <v>85</v>
      </c>
      <c r="M167" s="38" t="s">
        <v>83</v>
      </c>
      <c r="N167" s="38"/>
      <c r="O167" s="37">
        <v>180</v>
      </c>
      <c r="P167" s="47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402"/>
      <c r="R167" s="402"/>
      <c r="S167" s="402"/>
      <c r="T167" s="403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15" t="s">
        <v>290</v>
      </c>
      <c r="AG167" s="81"/>
      <c r="AJ167" s="87" t="s">
        <v>86</v>
      </c>
      <c r="AK167" s="87">
        <v>1</v>
      </c>
      <c r="BB167" s="216" t="s">
        <v>92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407"/>
      <c r="B168" s="407"/>
      <c r="C168" s="407"/>
      <c r="D168" s="407"/>
      <c r="E168" s="407"/>
      <c r="F168" s="407"/>
      <c r="G168" s="407"/>
      <c r="H168" s="407"/>
      <c r="I168" s="407"/>
      <c r="J168" s="407"/>
      <c r="K168" s="407"/>
      <c r="L168" s="407"/>
      <c r="M168" s="407"/>
      <c r="N168" s="407"/>
      <c r="O168" s="408"/>
      <c r="P168" s="404" t="s">
        <v>40</v>
      </c>
      <c r="Q168" s="405"/>
      <c r="R168" s="405"/>
      <c r="S168" s="405"/>
      <c r="T168" s="405"/>
      <c r="U168" s="405"/>
      <c r="V168" s="406"/>
      <c r="W168" s="42" t="s">
        <v>39</v>
      </c>
      <c r="X168" s="43">
        <f>IFERROR(SUM(X165:X167),"0")</f>
        <v>0</v>
      </c>
      <c r="Y168" s="43">
        <f>IFERROR(SUM(Y165:Y167),"0")</f>
        <v>0</v>
      </c>
      <c r="Z168" s="43">
        <f>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407"/>
      <c r="B169" s="407"/>
      <c r="C169" s="407"/>
      <c r="D169" s="407"/>
      <c r="E169" s="407"/>
      <c r="F169" s="407"/>
      <c r="G169" s="407"/>
      <c r="H169" s="407"/>
      <c r="I169" s="407"/>
      <c r="J169" s="407"/>
      <c r="K169" s="407"/>
      <c r="L169" s="407"/>
      <c r="M169" s="407"/>
      <c r="N169" s="407"/>
      <c r="O169" s="408"/>
      <c r="P169" s="404" t="s">
        <v>40</v>
      </c>
      <c r="Q169" s="405"/>
      <c r="R169" s="405"/>
      <c r="S169" s="405"/>
      <c r="T169" s="405"/>
      <c r="U169" s="405"/>
      <c r="V169" s="406"/>
      <c r="W169" s="42" t="s">
        <v>0</v>
      </c>
      <c r="X169" s="43">
        <f>IFERROR(SUMPRODUCT(X165:X167*H165:H167),"0")</f>
        <v>0</v>
      </c>
      <c r="Y169" s="43">
        <f>IFERROR(SUMPRODUCT(Y165:Y167*H165:H167),"0")</f>
        <v>0</v>
      </c>
      <c r="Z169" s="42"/>
      <c r="AA169" s="67"/>
      <c r="AB169" s="67"/>
      <c r="AC169" s="67"/>
    </row>
    <row r="170" spans="1:68" ht="14.25" customHeight="1" x14ac:dyDescent="0.25">
      <c r="A170" s="399" t="s">
        <v>291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66"/>
      <c r="AB170" s="66"/>
      <c r="AC170" s="83"/>
    </row>
    <row r="171" spans="1:68" ht="27" customHeight="1" x14ac:dyDescent="0.25">
      <c r="A171" s="63" t="s">
        <v>292</v>
      </c>
      <c r="B171" s="63" t="s">
        <v>293</v>
      </c>
      <c r="C171" s="36">
        <v>4301051855</v>
      </c>
      <c r="D171" s="400">
        <v>4680115885875</v>
      </c>
      <c r="E171" s="400"/>
      <c r="F171" s="62">
        <v>1</v>
      </c>
      <c r="G171" s="37">
        <v>9</v>
      </c>
      <c r="H171" s="62">
        <v>9</v>
      </c>
      <c r="I171" s="62">
        <v>9.48</v>
      </c>
      <c r="J171" s="37">
        <v>56</v>
      </c>
      <c r="K171" s="37" t="s">
        <v>298</v>
      </c>
      <c r="L171" s="37" t="s">
        <v>85</v>
      </c>
      <c r="M171" s="38" t="s">
        <v>297</v>
      </c>
      <c r="N171" s="38"/>
      <c r="O171" s="37">
        <v>365</v>
      </c>
      <c r="P171" s="472" t="s">
        <v>294</v>
      </c>
      <c r="Q171" s="402"/>
      <c r="R171" s="402"/>
      <c r="S171" s="402"/>
      <c r="T171" s="403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IFERROR(IF(X171="","",X171*0.02175),"")</f>
        <v>0</v>
      </c>
      <c r="AA171" s="68" t="s">
        <v>46</v>
      </c>
      <c r="AB171" s="69" t="s">
        <v>46</v>
      </c>
      <c r="AC171" s="217" t="s">
        <v>295</v>
      </c>
      <c r="AG171" s="81"/>
      <c r="AJ171" s="87" t="s">
        <v>86</v>
      </c>
      <c r="AK171" s="87">
        <v>1</v>
      </c>
      <c r="BB171" s="218" t="s">
        <v>296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299</v>
      </c>
      <c r="B172" s="63" t="s">
        <v>300</v>
      </c>
      <c r="C172" s="36">
        <v>4301051319</v>
      </c>
      <c r="D172" s="400">
        <v>4680115881204</v>
      </c>
      <c r="E172" s="400"/>
      <c r="F172" s="62">
        <v>0.33</v>
      </c>
      <c r="G172" s="37">
        <v>6</v>
      </c>
      <c r="H172" s="62">
        <v>1.98</v>
      </c>
      <c r="I172" s="62">
        <v>2.246</v>
      </c>
      <c r="J172" s="37">
        <v>156</v>
      </c>
      <c r="K172" s="37" t="s">
        <v>84</v>
      </c>
      <c r="L172" s="37" t="s">
        <v>85</v>
      </c>
      <c r="M172" s="38" t="s">
        <v>297</v>
      </c>
      <c r="N172" s="38"/>
      <c r="O172" s="37">
        <v>365</v>
      </c>
      <c r="P172" s="473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402"/>
      <c r="R172" s="402"/>
      <c r="S172" s="402"/>
      <c r="T172" s="403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IFERROR(IF(X172="","",X172*0.00753),"")</f>
        <v>0</v>
      </c>
      <c r="AA172" s="68" t="s">
        <v>46</v>
      </c>
      <c r="AB172" s="69" t="s">
        <v>46</v>
      </c>
      <c r="AC172" s="219" t="s">
        <v>301</v>
      </c>
      <c r="AG172" s="81"/>
      <c r="AJ172" s="87" t="s">
        <v>86</v>
      </c>
      <c r="AK172" s="87">
        <v>1</v>
      </c>
      <c r="BB172" s="220" t="s">
        <v>296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407"/>
      <c r="B173" s="407"/>
      <c r="C173" s="407"/>
      <c r="D173" s="407"/>
      <c r="E173" s="407"/>
      <c r="F173" s="407"/>
      <c r="G173" s="407"/>
      <c r="H173" s="407"/>
      <c r="I173" s="407"/>
      <c r="J173" s="407"/>
      <c r="K173" s="407"/>
      <c r="L173" s="407"/>
      <c r="M173" s="407"/>
      <c r="N173" s="407"/>
      <c r="O173" s="408"/>
      <c r="P173" s="404" t="s">
        <v>40</v>
      </c>
      <c r="Q173" s="405"/>
      <c r="R173" s="405"/>
      <c r="S173" s="405"/>
      <c r="T173" s="405"/>
      <c r="U173" s="405"/>
      <c r="V173" s="406"/>
      <c r="W173" s="42" t="s">
        <v>39</v>
      </c>
      <c r="X173" s="43">
        <f>IFERROR(SUM(X171:X172),"0")</f>
        <v>0</v>
      </c>
      <c r="Y173" s="43">
        <f>IFERROR(SUM(Y171:Y172),"0")</f>
        <v>0</v>
      </c>
      <c r="Z173" s="43">
        <f>IFERROR(IF(Z171="",0,Z171),"0")+IFERROR(IF(Z172="",0,Z172),"0")</f>
        <v>0</v>
      </c>
      <c r="AA173" s="67"/>
      <c r="AB173" s="67"/>
      <c r="AC173" s="67"/>
    </row>
    <row r="174" spans="1:68" x14ac:dyDescent="0.2">
      <c r="A174" s="407"/>
      <c r="B174" s="407"/>
      <c r="C174" s="407"/>
      <c r="D174" s="407"/>
      <c r="E174" s="407"/>
      <c r="F174" s="407"/>
      <c r="G174" s="407"/>
      <c r="H174" s="407"/>
      <c r="I174" s="407"/>
      <c r="J174" s="407"/>
      <c r="K174" s="407"/>
      <c r="L174" s="407"/>
      <c r="M174" s="407"/>
      <c r="N174" s="407"/>
      <c r="O174" s="408"/>
      <c r="P174" s="404" t="s">
        <v>40</v>
      </c>
      <c r="Q174" s="405"/>
      <c r="R174" s="405"/>
      <c r="S174" s="405"/>
      <c r="T174" s="405"/>
      <c r="U174" s="405"/>
      <c r="V174" s="406"/>
      <c r="W174" s="42" t="s">
        <v>0</v>
      </c>
      <c r="X174" s="43">
        <f>IFERROR(SUMPRODUCT(X171:X172*H171:H172),"0")</f>
        <v>0</v>
      </c>
      <c r="Y174" s="43">
        <f>IFERROR(SUMPRODUCT(Y171:Y172*H171:H172),"0")</f>
        <v>0</v>
      </c>
      <c r="Z174" s="42"/>
      <c r="AA174" s="67"/>
      <c r="AB174" s="67"/>
      <c r="AC174" s="67"/>
    </row>
    <row r="175" spans="1:68" ht="27.75" customHeight="1" x14ac:dyDescent="0.2">
      <c r="A175" s="397" t="s">
        <v>302</v>
      </c>
      <c r="B175" s="397"/>
      <c r="C175" s="397"/>
      <c r="D175" s="397"/>
      <c r="E175" s="397"/>
      <c r="F175" s="397"/>
      <c r="G175" s="397"/>
      <c r="H175" s="397"/>
      <c r="I175" s="397"/>
      <c r="J175" s="397"/>
      <c r="K175" s="397"/>
      <c r="L175" s="397"/>
      <c r="M175" s="397"/>
      <c r="N175" s="397"/>
      <c r="O175" s="397"/>
      <c r="P175" s="397"/>
      <c r="Q175" s="397"/>
      <c r="R175" s="397"/>
      <c r="S175" s="397"/>
      <c r="T175" s="397"/>
      <c r="U175" s="397"/>
      <c r="V175" s="397"/>
      <c r="W175" s="397"/>
      <c r="X175" s="397"/>
      <c r="Y175" s="397"/>
      <c r="Z175" s="397"/>
      <c r="AA175" s="54"/>
      <c r="AB175" s="54"/>
      <c r="AC175" s="54"/>
    </row>
    <row r="176" spans="1:68" ht="16.5" customHeight="1" x14ac:dyDescent="0.25">
      <c r="A176" s="398" t="s">
        <v>303</v>
      </c>
      <c r="B176" s="398"/>
      <c r="C176" s="398"/>
      <c r="D176" s="398"/>
      <c r="E176" s="398"/>
      <c r="F176" s="398"/>
      <c r="G176" s="398"/>
      <c r="H176" s="398"/>
      <c r="I176" s="398"/>
      <c r="J176" s="398"/>
      <c r="K176" s="398"/>
      <c r="L176" s="398"/>
      <c r="M176" s="398"/>
      <c r="N176" s="398"/>
      <c r="O176" s="398"/>
      <c r="P176" s="398"/>
      <c r="Q176" s="398"/>
      <c r="R176" s="398"/>
      <c r="S176" s="398"/>
      <c r="T176" s="398"/>
      <c r="U176" s="398"/>
      <c r="V176" s="398"/>
      <c r="W176" s="398"/>
      <c r="X176" s="398"/>
      <c r="Y176" s="398"/>
      <c r="Z176" s="398"/>
      <c r="AA176" s="65"/>
      <c r="AB176" s="65"/>
      <c r="AC176" s="82"/>
    </row>
    <row r="177" spans="1:68" ht="14.25" customHeight="1" x14ac:dyDescent="0.25">
      <c r="A177" s="399" t="s">
        <v>149</v>
      </c>
      <c r="B177" s="399"/>
      <c r="C177" s="399"/>
      <c r="D177" s="399"/>
      <c r="E177" s="399"/>
      <c r="F177" s="399"/>
      <c r="G177" s="399"/>
      <c r="H177" s="399"/>
      <c r="I177" s="399"/>
      <c r="J177" s="399"/>
      <c r="K177" s="399"/>
      <c r="L177" s="399"/>
      <c r="M177" s="399"/>
      <c r="N177" s="399"/>
      <c r="O177" s="399"/>
      <c r="P177" s="399"/>
      <c r="Q177" s="399"/>
      <c r="R177" s="399"/>
      <c r="S177" s="399"/>
      <c r="T177" s="399"/>
      <c r="U177" s="399"/>
      <c r="V177" s="399"/>
      <c r="W177" s="399"/>
      <c r="X177" s="399"/>
      <c r="Y177" s="399"/>
      <c r="Z177" s="399"/>
      <c r="AA177" s="66"/>
      <c r="AB177" s="66"/>
      <c r="AC177" s="83"/>
    </row>
    <row r="178" spans="1:68" ht="27" customHeight="1" x14ac:dyDescent="0.25">
      <c r="A178" s="63" t="s">
        <v>304</v>
      </c>
      <c r="B178" s="63" t="s">
        <v>305</v>
      </c>
      <c r="C178" s="36">
        <v>4301135707</v>
      </c>
      <c r="D178" s="400">
        <v>4620207490198</v>
      </c>
      <c r="E178" s="400"/>
      <c r="F178" s="62">
        <v>0.2</v>
      </c>
      <c r="G178" s="37">
        <v>12</v>
      </c>
      <c r="H178" s="62">
        <v>2.4</v>
      </c>
      <c r="I178" s="62">
        <v>3.1036000000000001</v>
      </c>
      <c r="J178" s="37">
        <v>70</v>
      </c>
      <c r="K178" s="37" t="s">
        <v>93</v>
      </c>
      <c r="L178" s="37" t="s">
        <v>85</v>
      </c>
      <c r="M178" s="38" t="s">
        <v>83</v>
      </c>
      <c r="N178" s="38"/>
      <c r="O178" s="37">
        <v>180</v>
      </c>
      <c r="P178" s="474" t="s">
        <v>306</v>
      </c>
      <c r="Q178" s="402"/>
      <c r="R178" s="402"/>
      <c r="S178" s="402"/>
      <c r="T178" s="403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IFERROR(IF(X178="","",X178*0.01788),"")</f>
        <v>0</v>
      </c>
      <c r="AA178" s="68" t="s">
        <v>46</v>
      </c>
      <c r="AB178" s="69" t="s">
        <v>308</v>
      </c>
      <c r="AC178" s="221" t="s">
        <v>307</v>
      </c>
      <c r="AG178" s="81"/>
      <c r="AJ178" s="87" t="s">
        <v>86</v>
      </c>
      <c r="AK178" s="87">
        <v>1</v>
      </c>
      <c r="BB178" s="222" t="s">
        <v>92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ht="27" customHeight="1" x14ac:dyDescent="0.25">
      <c r="A179" s="63" t="s">
        <v>309</v>
      </c>
      <c r="B179" s="63" t="s">
        <v>310</v>
      </c>
      <c r="C179" s="36">
        <v>4301135697</v>
      </c>
      <c r="D179" s="400">
        <v>4620207490259</v>
      </c>
      <c r="E179" s="400"/>
      <c r="F179" s="62">
        <v>0.2</v>
      </c>
      <c r="G179" s="37">
        <v>12</v>
      </c>
      <c r="H179" s="62">
        <v>2.4</v>
      </c>
      <c r="I179" s="62">
        <v>3.1036000000000001</v>
      </c>
      <c r="J179" s="37">
        <v>70</v>
      </c>
      <c r="K179" s="37" t="s">
        <v>93</v>
      </c>
      <c r="L179" s="37" t="s">
        <v>85</v>
      </c>
      <c r="M179" s="38" t="s">
        <v>83</v>
      </c>
      <c r="N179" s="38"/>
      <c r="O179" s="37">
        <v>180</v>
      </c>
      <c r="P179" s="475" t="s">
        <v>311</v>
      </c>
      <c r="Q179" s="402"/>
      <c r="R179" s="402"/>
      <c r="S179" s="402"/>
      <c r="T179" s="403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308</v>
      </c>
      <c r="AC179" s="223" t="s">
        <v>307</v>
      </c>
      <c r="AG179" s="81"/>
      <c r="AJ179" s="87" t="s">
        <v>86</v>
      </c>
      <c r="AK179" s="87">
        <v>1</v>
      </c>
      <c r="BB179" s="224" t="s">
        <v>92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312</v>
      </c>
      <c r="B180" s="63" t="s">
        <v>313</v>
      </c>
      <c r="C180" s="36">
        <v>4301135719</v>
      </c>
      <c r="D180" s="400">
        <v>4620207490235</v>
      </c>
      <c r="E180" s="400"/>
      <c r="F180" s="62">
        <v>0.2</v>
      </c>
      <c r="G180" s="37">
        <v>12</v>
      </c>
      <c r="H180" s="62">
        <v>2.4</v>
      </c>
      <c r="I180" s="62">
        <v>3.1036000000000001</v>
      </c>
      <c r="J180" s="37">
        <v>70</v>
      </c>
      <c r="K180" s="37" t="s">
        <v>93</v>
      </c>
      <c r="L180" s="37" t="s">
        <v>85</v>
      </c>
      <c r="M180" s="38" t="s">
        <v>83</v>
      </c>
      <c r="N180" s="38"/>
      <c r="O180" s="37">
        <v>180</v>
      </c>
      <c r="P180" s="476" t="s">
        <v>314</v>
      </c>
      <c r="Q180" s="402"/>
      <c r="R180" s="402"/>
      <c r="S180" s="402"/>
      <c r="T180" s="403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25" t="s">
        <v>315</v>
      </c>
      <c r="AG180" s="81"/>
      <c r="AJ180" s="87" t="s">
        <v>86</v>
      </c>
      <c r="AK180" s="87">
        <v>1</v>
      </c>
      <c r="BB180" s="226" t="s">
        <v>92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407"/>
      <c r="B181" s="407"/>
      <c r="C181" s="407"/>
      <c r="D181" s="407"/>
      <c r="E181" s="407"/>
      <c r="F181" s="407"/>
      <c r="G181" s="407"/>
      <c r="H181" s="407"/>
      <c r="I181" s="407"/>
      <c r="J181" s="407"/>
      <c r="K181" s="407"/>
      <c r="L181" s="407"/>
      <c r="M181" s="407"/>
      <c r="N181" s="407"/>
      <c r="O181" s="408"/>
      <c r="P181" s="404" t="s">
        <v>40</v>
      </c>
      <c r="Q181" s="405"/>
      <c r="R181" s="405"/>
      <c r="S181" s="405"/>
      <c r="T181" s="405"/>
      <c r="U181" s="405"/>
      <c r="V181" s="406"/>
      <c r="W181" s="42" t="s">
        <v>39</v>
      </c>
      <c r="X181" s="43">
        <f>IFERROR(SUM(X178:X180),"0")</f>
        <v>0</v>
      </c>
      <c r="Y181" s="43">
        <f>IFERROR(SUM(Y178:Y180),"0")</f>
        <v>0</v>
      </c>
      <c r="Z181" s="43">
        <f>IFERROR(IF(Z178="",0,Z178),"0")+IFERROR(IF(Z179="",0,Z179),"0")+IFERROR(IF(Z180="",0,Z180),"0")</f>
        <v>0</v>
      </c>
      <c r="AA181" s="67"/>
      <c r="AB181" s="67"/>
      <c r="AC181" s="67"/>
    </row>
    <row r="182" spans="1:68" x14ac:dyDescent="0.2">
      <c r="A182" s="407"/>
      <c r="B182" s="407"/>
      <c r="C182" s="407"/>
      <c r="D182" s="407"/>
      <c r="E182" s="407"/>
      <c r="F182" s="407"/>
      <c r="G182" s="407"/>
      <c r="H182" s="407"/>
      <c r="I182" s="407"/>
      <c r="J182" s="407"/>
      <c r="K182" s="407"/>
      <c r="L182" s="407"/>
      <c r="M182" s="407"/>
      <c r="N182" s="407"/>
      <c r="O182" s="408"/>
      <c r="P182" s="404" t="s">
        <v>40</v>
      </c>
      <c r="Q182" s="405"/>
      <c r="R182" s="405"/>
      <c r="S182" s="405"/>
      <c r="T182" s="405"/>
      <c r="U182" s="405"/>
      <c r="V182" s="406"/>
      <c r="W182" s="42" t="s">
        <v>0</v>
      </c>
      <c r="X182" s="43">
        <f>IFERROR(SUMPRODUCT(X178:X180*H178:H180),"0")</f>
        <v>0</v>
      </c>
      <c r="Y182" s="43">
        <f>IFERROR(SUMPRODUCT(Y178:Y180*H178:H180),"0")</f>
        <v>0</v>
      </c>
      <c r="Z182" s="42"/>
      <c r="AA182" s="67"/>
      <c r="AB182" s="67"/>
      <c r="AC182" s="67"/>
    </row>
    <row r="183" spans="1:68" ht="16.5" customHeight="1" x14ac:dyDescent="0.25">
      <c r="A183" s="398" t="s">
        <v>316</v>
      </c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398"/>
      <c r="P183" s="398"/>
      <c r="Q183" s="398"/>
      <c r="R183" s="398"/>
      <c r="S183" s="398"/>
      <c r="T183" s="398"/>
      <c r="U183" s="398"/>
      <c r="V183" s="398"/>
      <c r="W183" s="398"/>
      <c r="X183" s="398"/>
      <c r="Y183" s="398"/>
      <c r="Z183" s="398"/>
      <c r="AA183" s="65"/>
      <c r="AB183" s="65"/>
      <c r="AC183" s="82"/>
    </row>
    <row r="184" spans="1:68" ht="14.25" customHeight="1" x14ac:dyDescent="0.25">
      <c r="A184" s="399" t="s">
        <v>79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66"/>
      <c r="AB184" s="66"/>
      <c r="AC184" s="83"/>
    </row>
    <row r="185" spans="1:68" ht="16.5" customHeight="1" x14ac:dyDescent="0.25">
      <c r="A185" s="63" t="s">
        <v>317</v>
      </c>
      <c r="B185" s="63" t="s">
        <v>318</v>
      </c>
      <c r="C185" s="36">
        <v>4301070948</v>
      </c>
      <c r="D185" s="400">
        <v>4607111037022</v>
      </c>
      <c r="E185" s="400"/>
      <c r="F185" s="62">
        <v>0.7</v>
      </c>
      <c r="G185" s="37">
        <v>8</v>
      </c>
      <c r="H185" s="62">
        <v>5.6</v>
      </c>
      <c r="I185" s="62">
        <v>5.87</v>
      </c>
      <c r="J185" s="37">
        <v>84</v>
      </c>
      <c r="K185" s="37" t="s">
        <v>84</v>
      </c>
      <c r="L185" s="37" t="s">
        <v>85</v>
      </c>
      <c r="M185" s="38" t="s">
        <v>83</v>
      </c>
      <c r="N185" s="38"/>
      <c r="O185" s="37">
        <v>180</v>
      </c>
      <c r="P185" s="47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402"/>
      <c r="R185" s="402"/>
      <c r="S185" s="402"/>
      <c r="T185" s="403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IFERROR(IF(X185="","",X185*0.0155),"")</f>
        <v>0</v>
      </c>
      <c r="AA185" s="68" t="s">
        <v>46</v>
      </c>
      <c r="AB185" s="69" t="s">
        <v>46</v>
      </c>
      <c r="AC185" s="227" t="s">
        <v>319</v>
      </c>
      <c r="AG185" s="81"/>
      <c r="AJ185" s="87" t="s">
        <v>86</v>
      </c>
      <c r="AK185" s="87">
        <v>1</v>
      </c>
      <c r="BB185" s="228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320</v>
      </c>
      <c r="B186" s="63" t="s">
        <v>321</v>
      </c>
      <c r="C186" s="36">
        <v>4301070990</v>
      </c>
      <c r="D186" s="400">
        <v>4607111038494</v>
      </c>
      <c r="E186" s="400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84</v>
      </c>
      <c r="L186" s="37" t="s">
        <v>85</v>
      </c>
      <c r="M186" s="38" t="s">
        <v>83</v>
      </c>
      <c r="N186" s="38"/>
      <c r="O186" s="37">
        <v>180</v>
      </c>
      <c r="P186" s="47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402"/>
      <c r="R186" s="402"/>
      <c r="S186" s="402"/>
      <c r="T186" s="40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9" t="s">
        <v>322</v>
      </c>
      <c r="AG186" s="81"/>
      <c r="AJ186" s="87" t="s">
        <v>86</v>
      </c>
      <c r="AK186" s="87">
        <v>1</v>
      </c>
      <c r="BB186" s="230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323</v>
      </c>
      <c r="B187" s="63" t="s">
        <v>324</v>
      </c>
      <c r="C187" s="36">
        <v>4301070966</v>
      </c>
      <c r="D187" s="400">
        <v>4607111038135</v>
      </c>
      <c r="E187" s="400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84</v>
      </c>
      <c r="L187" s="37" t="s">
        <v>85</v>
      </c>
      <c r="M187" s="38" t="s">
        <v>83</v>
      </c>
      <c r="N187" s="38"/>
      <c r="O187" s="37">
        <v>180</v>
      </c>
      <c r="P187" s="47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402"/>
      <c r="R187" s="402"/>
      <c r="S187" s="402"/>
      <c r="T187" s="403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31" t="s">
        <v>325</v>
      </c>
      <c r="AG187" s="81"/>
      <c r="AJ187" s="87" t="s">
        <v>86</v>
      </c>
      <c r="AK187" s="87">
        <v>1</v>
      </c>
      <c r="BB187" s="232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x14ac:dyDescent="0.2">
      <c r="A188" s="407"/>
      <c r="B188" s="407"/>
      <c r="C188" s="407"/>
      <c r="D188" s="407"/>
      <c r="E188" s="407"/>
      <c r="F188" s="407"/>
      <c r="G188" s="407"/>
      <c r="H188" s="407"/>
      <c r="I188" s="407"/>
      <c r="J188" s="407"/>
      <c r="K188" s="407"/>
      <c r="L188" s="407"/>
      <c r="M188" s="407"/>
      <c r="N188" s="407"/>
      <c r="O188" s="408"/>
      <c r="P188" s="404" t="s">
        <v>40</v>
      </c>
      <c r="Q188" s="405"/>
      <c r="R188" s="405"/>
      <c r="S188" s="405"/>
      <c r="T188" s="405"/>
      <c r="U188" s="405"/>
      <c r="V188" s="406"/>
      <c r="W188" s="42" t="s">
        <v>39</v>
      </c>
      <c r="X188" s="43">
        <f>IFERROR(SUM(X185:X187),"0")</f>
        <v>0</v>
      </c>
      <c r="Y188" s="43">
        <f>IFERROR(SUM(Y185:Y187),"0")</f>
        <v>0</v>
      </c>
      <c r="Z188" s="43">
        <f>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407"/>
      <c r="B189" s="407"/>
      <c r="C189" s="407"/>
      <c r="D189" s="407"/>
      <c r="E189" s="407"/>
      <c r="F189" s="407"/>
      <c r="G189" s="407"/>
      <c r="H189" s="407"/>
      <c r="I189" s="407"/>
      <c r="J189" s="407"/>
      <c r="K189" s="407"/>
      <c r="L189" s="407"/>
      <c r="M189" s="407"/>
      <c r="N189" s="407"/>
      <c r="O189" s="408"/>
      <c r="P189" s="404" t="s">
        <v>40</v>
      </c>
      <c r="Q189" s="405"/>
      <c r="R189" s="405"/>
      <c r="S189" s="405"/>
      <c r="T189" s="405"/>
      <c r="U189" s="405"/>
      <c r="V189" s="406"/>
      <c r="W189" s="42" t="s">
        <v>0</v>
      </c>
      <c r="X189" s="43">
        <f>IFERROR(SUMPRODUCT(X185:X187*H185:H187),"0")</f>
        <v>0</v>
      </c>
      <c r="Y189" s="43">
        <f>IFERROR(SUMPRODUCT(Y185:Y187*H185:H187),"0")</f>
        <v>0</v>
      </c>
      <c r="Z189" s="42"/>
      <c r="AA189" s="67"/>
      <c r="AB189" s="67"/>
      <c r="AC189" s="67"/>
    </row>
    <row r="190" spans="1:68" ht="16.5" customHeight="1" x14ac:dyDescent="0.25">
      <c r="A190" s="398" t="s">
        <v>326</v>
      </c>
      <c r="B190" s="398"/>
      <c r="C190" s="398"/>
      <c r="D190" s="398"/>
      <c r="E190" s="398"/>
      <c r="F190" s="398"/>
      <c r="G190" s="398"/>
      <c r="H190" s="398"/>
      <c r="I190" s="398"/>
      <c r="J190" s="398"/>
      <c r="K190" s="398"/>
      <c r="L190" s="398"/>
      <c r="M190" s="398"/>
      <c r="N190" s="398"/>
      <c r="O190" s="398"/>
      <c r="P190" s="398"/>
      <c r="Q190" s="398"/>
      <c r="R190" s="398"/>
      <c r="S190" s="398"/>
      <c r="T190" s="398"/>
      <c r="U190" s="398"/>
      <c r="V190" s="398"/>
      <c r="W190" s="398"/>
      <c r="X190" s="398"/>
      <c r="Y190" s="398"/>
      <c r="Z190" s="398"/>
      <c r="AA190" s="65"/>
      <c r="AB190" s="65"/>
      <c r="AC190" s="82"/>
    </row>
    <row r="191" spans="1:68" ht="14.25" customHeight="1" x14ac:dyDescent="0.25">
      <c r="A191" s="399" t="s">
        <v>79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66"/>
      <c r="AB191" s="66"/>
      <c r="AC191" s="83"/>
    </row>
    <row r="192" spans="1:68" ht="27" customHeight="1" x14ac:dyDescent="0.25">
      <c r="A192" s="63" t="s">
        <v>327</v>
      </c>
      <c r="B192" s="63" t="s">
        <v>328</v>
      </c>
      <c r="C192" s="36">
        <v>4301070996</v>
      </c>
      <c r="D192" s="400">
        <v>4607111038654</v>
      </c>
      <c r="E192" s="400"/>
      <c r="F192" s="62">
        <v>0.4</v>
      </c>
      <c r="G192" s="37">
        <v>16</v>
      </c>
      <c r="H192" s="62">
        <v>6.4</v>
      </c>
      <c r="I192" s="62">
        <v>6.63</v>
      </c>
      <c r="J192" s="37">
        <v>84</v>
      </c>
      <c r="K192" s="37" t="s">
        <v>84</v>
      </c>
      <c r="L192" s="37" t="s">
        <v>85</v>
      </c>
      <c r="M192" s="38" t="s">
        <v>83</v>
      </c>
      <c r="N192" s="38"/>
      <c r="O192" s="37">
        <v>180</v>
      </c>
      <c r="P192" s="48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402"/>
      <c r="R192" s="402"/>
      <c r="S192" s="402"/>
      <c r="T192" s="403"/>
      <c r="U192" s="39" t="s">
        <v>46</v>
      </c>
      <c r="V192" s="39" t="s">
        <v>46</v>
      </c>
      <c r="W192" s="40" t="s">
        <v>39</v>
      </c>
      <c r="X192" s="58">
        <v>0</v>
      </c>
      <c r="Y192" s="55">
        <f t="shared" ref="Y192:Y197" si="18">IFERROR(IF(X192="","",X192),"")</f>
        <v>0</v>
      </c>
      <c r="Z192" s="41">
        <f t="shared" ref="Z192:Z197" si="19">IFERROR(IF(X192="","",X192*0.0155),"")</f>
        <v>0</v>
      </c>
      <c r="AA192" s="68" t="s">
        <v>46</v>
      </c>
      <c r="AB192" s="69" t="s">
        <v>46</v>
      </c>
      <c r="AC192" s="233" t="s">
        <v>329</v>
      </c>
      <c r="AG192" s="81"/>
      <c r="AJ192" s="87" t="s">
        <v>86</v>
      </c>
      <c r="AK192" s="87">
        <v>1</v>
      </c>
      <c r="BB192" s="234" t="s">
        <v>70</v>
      </c>
      <c r="BM192" s="81">
        <f t="shared" ref="BM192:BM197" si="20">IFERROR(X192*I192,"0")</f>
        <v>0</v>
      </c>
      <c r="BN192" s="81">
        <f t="shared" ref="BN192:BN197" si="21">IFERROR(Y192*I192,"0")</f>
        <v>0</v>
      </c>
      <c r="BO192" s="81">
        <f t="shared" ref="BO192:BO197" si="22">IFERROR(X192/J192,"0")</f>
        <v>0</v>
      </c>
      <c r="BP192" s="81">
        <f t="shared" ref="BP192:BP197" si="23">IFERROR(Y192/J192,"0")</f>
        <v>0</v>
      </c>
    </row>
    <row r="193" spans="1:68" ht="27" customHeight="1" x14ac:dyDescent="0.25">
      <c r="A193" s="63" t="s">
        <v>330</v>
      </c>
      <c r="B193" s="63" t="s">
        <v>331</v>
      </c>
      <c r="C193" s="36">
        <v>4301070997</v>
      </c>
      <c r="D193" s="400">
        <v>4607111038586</v>
      </c>
      <c r="E193" s="400"/>
      <c r="F193" s="62">
        <v>0.7</v>
      </c>
      <c r="G193" s="37">
        <v>8</v>
      </c>
      <c r="H193" s="62">
        <v>5.6</v>
      </c>
      <c r="I193" s="62">
        <v>5.83</v>
      </c>
      <c r="J193" s="37">
        <v>84</v>
      </c>
      <c r="K193" s="37" t="s">
        <v>84</v>
      </c>
      <c r="L193" s="37" t="s">
        <v>85</v>
      </c>
      <c r="M193" s="38" t="s">
        <v>83</v>
      </c>
      <c r="N193" s="38"/>
      <c r="O193" s="37">
        <v>180</v>
      </c>
      <c r="P193" s="4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402"/>
      <c r="R193" s="402"/>
      <c r="S193" s="402"/>
      <c r="T193" s="403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si="18"/>
        <v>0</v>
      </c>
      <c r="Z193" s="41">
        <f t="shared" si="19"/>
        <v>0</v>
      </c>
      <c r="AA193" s="68" t="s">
        <v>46</v>
      </c>
      <c r="AB193" s="69" t="s">
        <v>46</v>
      </c>
      <c r="AC193" s="235" t="s">
        <v>329</v>
      </c>
      <c r="AG193" s="81"/>
      <c r="AJ193" s="87" t="s">
        <v>86</v>
      </c>
      <c r="AK193" s="87">
        <v>1</v>
      </c>
      <c r="BB193" s="236" t="s">
        <v>70</v>
      </c>
      <c r="BM193" s="81">
        <f t="shared" si="20"/>
        <v>0</v>
      </c>
      <c r="BN193" s="81">
        <f t="shared" si="21"/>
        <v>0</v>
      </c>
      <c r="BO193" s="81">
        <f t="shared" si="22"/>
        <v>0</v>
      </c>
      <c r="BP193" s="81">
        <f t="shared" si="23"/>
        <v>0</v>
      </c>
    </row>
    <row r="194" spans="1:68" ht="27" customHeight="1" x14ac:dyDescent="0.25">
      <c r="A194" s="63" t="s">
        <v>332</v>
      </c>
      <c r="B194" s="63" t="s">
        <v>333</v>
      </c>
      <c r="C194" s="36">
        <v>4301070962</v>
      </c>
      <c r="D194" s="400">
        <v>4607111038609</v>
      </c>
      <c r="E194" s="400"/>
      <c r="F194" s="62">
        <v>0.4</v>
      </c>
      <c r="G194" s="37">
        <v>16</v>
      </c>
      <c r="H194" s="62">
        <v>6.4</v>
      </c>
      <c r="I194" s="62">
        <v>6.71</v>
      </c>
      <c r="J194" s="37">
        <v>84</v>
      </c>
      <c r="K194" s="37" t="s">
        <v>84</v>
      </c>
      <c r="L194" s="37" t="s">
        <v>85</v>
      </c>
      <c r="M194" s="38" t="s">
        <v>83</v>
      </c>
      <c r="N194" s="38"/>
      <c r="O194" s="37">
        <v>180</v>
      </c>
      <c r="P194" s="48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402"/>
      <c r="R194" s="402"/>
      <c r="S194" s="402"/>
      <c r="T194" s="403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37" t="s">
        <v>334</v>
      </c>
      <c r="AG194" s="81"/>
      <c r="AJ194" s="87" t="s">
        <v>86</v>
      </c>
      <c r="AK194" s="87">
        <v>1</v>
      </c>
      <c r="BB194" s="238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customHeight="1" x14ac:dyDescent="0.25">
      <c r="A195" s="63" t="s">
        <v>335</v>
      </c>
      <c r="B195" s="63" t="s">
        <v>336</v>
      </c>
      <c r="C195" s="36">
        <v>4301070963</v>
      </c>
      <c r="D195" s="400">
        <v>4607111038630</v>
      </c>
      <c r="E195" s="400"/>
      <c r="F195" s="62">
        <v>0.7</v>
      </c>
      <c r="G195" s="37">
        <v>8</v>
      </c>
      <c r="H195" s="62">
        <v>5.6</v>
      </c>
      <c r="I195" s="62">
        <v>5.87</v>
      </c>
      <c r="J195" s="37">
        <v>84</v>
      </c>
      <c r="K195" s="37" t="s">
        <v>84</v>
      </c>
      <c r="L195" s="37" t="s">
        <v>85</v>
      </c>
      <c r="M195" s="38" t="s">
        <v>83</v>
      </c>
      <c r="N195" s="38"/>
      <c r="O195" s="37">
        <v>180</v>
      </c>
      <c r="P195" s="48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402"/>
      <c r="R195" s="402"/>
      <c r="S195" s="402"/>
      <c r="T195" s="403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9" t="s">
        <v>334</v>
      </c>
      <c r="AG195" s="81"/>
      <c r="AJ195" s="87" t="s">
        <v>86</v>
      </c>
      <c r="AK195" s="87">
        <v>1</v>
      </c>
      <c r="BB195" s="240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337</v>
      </c>
      <c r="B196" s="63" t="s">
        <v>338</v>
      </c>
      <c r="C196" s="36">
        <v>4301070959</v>
      </c>
      <c r="D196" s="400">
        <v>4607111038616</v>
      </c>
      <c r="E196" s="400"/>
      <c r="F196" s="62">
        <v>0.4</v>
      </c>
      <c r="G196" s="37">
        <v>16</v>
      </c>
      <c r="H196" s="62">
        <v>6.4</v>
      </c>
      <c r="I196" s="62">
        <v>6.71</v>
      </c>
      <c r="J196" s="37">
        <v>84</v>
      </c>
      <c r="K196" s="37" t="s">
        <v>84</v>
      </c>
      <c r="L196" s="37" t="s">
        <v>85</v>
      </c>
      <c r="M196" s="38" t="s">
        <v>83</v>
      </c>
      <c r="N196" s="38"/>
      <c r="O196" s="37">
        <v>180</v>
      </c>
      <c r="P196" s="48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402"/>
      <c r="R196" s="402"/>
      <c r="S196" s="402"/>
      <c r="T196" s="403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41" t="s">
        <v>329</v>
      </c>
      <c r="AG196" s="81"/>
      <c r="AJ196" s="87" t="s">
        <v>86</v>
      </c>
      <c r="AK196" s="87">
        <v>1</v>
      </c>
      <c r="BB196" s="242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339</v>
      </c>
      <c r="B197" s="63" t="s">
        <v>340</v>
      </c>
      <c r="C197" s="36">
        <v>4301070960</v>
      </c>
      <c r="D197" s="400">
        <v>4607111038623</v>
      </c>
      <c r="E197" s="400"/>
      <c r="F197" s="62">
        <v>0.7</v>
      </c>
      <c r="G197" s="37">
        <v>8</v>
      </c>
      <c r="H197" s="62">
        <v>5.6</v>
      </c>
      <c r="I197" s="62">
        <v>5.87</v>
      </c>
      <c r="J197" s="37">
        <v>84</v>
      </c>
      <c r="K197" s="37" t="s">
        <v>84</v>
      </c>
      <c r="L197" s="37" t="s">
        <v>85</v>
      </c>
      <c r="M197" s="38" t="s">
        <v>83</v>
      </c>
      <c r="N197" s="38"/>
      <c r="O197" s="37">
        <v>180</v>
      </c>
      <c r="P197" s="48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402"/>
      <c r="R197" s="402"/>
      <c r="S197" s="402"/>
      <c r="T197" s="403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43" t="s">
        <v>329</v>
      </c>
      <c r="AG197" s="81"/>
      <c r="AJ197" s="87" t="s">
        <v>86</v>
      </c>
      <c r="AK197" s="87">
        <v>1</v>
      </c>
      <c r="BB197" s="244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x14ac:dyDescent="0.2">
      <c r="A198" s="407"/>
      <c r="B198" s="407"/>
      <c r="C198" s="407"/>
      <c r="D198" s="407"/>
      <c r="E198" s="407"/>
      <c r="F198" s="407"/>
      <c r="G198" s="407"/>
      <c r="H198" s="407"/>
      <c r="I198" s="407"/>
      <c r="J198" s="407"/>
      <c r="K198" s="407"/>
      <c r="L198" s="407"/>
      <c r="M198" s="407"/>
      <c r="N198" s="407"/>
      <c r="O198" s="408"/>
      <c r="P198" s="404" t="s">
        <v>40</v>
      </c>
      <c r="Q198" s="405"/>
      <c r="R198" s="405"/>
      <c r="S198" s="405"/>
      <c r="T198" s="405"/>
      <c r="U198" s="405"/>
      <c r="V198" s="406"/>
      <c r="W198" s="42" t="s">
        <v>39</v>
      </c>
      <c r="X198" s="43">
        <f>IFERROR(SUM(X192:X197),"0")</f>
        <v>0</v>
      </c>
      <c r="Y198" s="43">
        <f>IFERROR(SUM(Y192:Y197),"0")</f>
        <v>0</v>
      </c>
      <c r="Z198" s="43">
        <f>IFERROR(IF(Z192="",0,Z192),"0")+IFERROR(IF(Z193="",0,Z193),"0")+IFERROR(IF(Z194="",0,Z194),"0")+IFERROR(IF(Z195="",0,Z195),"0")+IFERROR(IF(Z196="",0,Z196),"0")+IFERROR(IF(Z197="",0,Z197),"0")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407"/>
      <c r="B199" s="407"/>
      <c r="C199" s="407"/>
      <c r="D199" s="407"/>
      <c r="E199" s="407"/>
      <c r="F199" s="407"/>
      <c r="G199" s="407"/>
      <c r="H199" s="407"/>
      <c r="I199" s="407"/>
      <c r="J199" s="407"/>
      <c r="K199" s="407"/>
      <c r="L199" s="407"/>
      <c r="M199" s="407"/>
      <c r="N199" s="407"/>
      <c r="O199" s="408"/>
      <c r="P199" s="404" t="s">
        <v>40</v>
      </c>
      <c r="Q199" s="405"/>
      <c r="R199" s="405"/>
      <c r="S199" s="405"/>
      <c r="T199" s="405"/>
      <c r="U199" s="405"/>
      <c r="V199" s="406"/>
      <c r="W199" s="42" t="s">
        <v>0</v>
      </c>
      <c r="X199" s="43">
        <f>IFERROR(SUMPRODUCT(X192:X197*H192:H197),"0")</f>
        <v>0</v>
      </c>
      <c r="Y199" s="43">
        <f>IFERROR(SUMPRODUCT(Y192:Y197*H192:H197),"0")</f>
        <v>0</v>
      </c>
      <c r="Z199" s="42"/>
      <c r="AA199" s="67"/>
      <c r="AB199" s="67"/>
      <c r="AC199" s="67"/>
    </row>
    <row r="200" spans="1:68" ht="16.5" customHeight="1" x14ac:dyDescent="0.25">
      <c r="A200" s="398" t="s">
        <v>341</v>
      </c>
      <c r="B200" s="398"/>
      <c r="C200" s="398"/>
      <c r="D200" s="398"/>
      <c r="E200" s="398"/>
      <c r="F200" s="398"/>
      <c r="G200" s="398"/>
      <c r="H200" s="398"/>
      <c r="I200" s="398"/>
      <c r="J200" s="398"/>
      <c r="K200" s="398"/>
      <c r="L200" s="398"/>
      <c r="M200" s="398"/>
      <c r="N200" s="398"/>
      <c r="O200" s="398"/>
      <c r="P200" s="398"/>
      <c r="Q200" s="398"/>
      <c r="R200" s="398"/>
      <c r="S200" s="398"/>
      <c r="T200" s="398"/>
      <c r="U200" s="398"/>
      <c r="V200" s="398"/>
      <c r="W200" s="398"/>
      <c r="X200" s="398"/>
      <c r="Y200" s="398"/>
      <c r="Z200" s="398"/>
      <c r="AA200" s="65"/>
      <c r="AB200" s="65"/>
      <c r="AC200" s="82"/>
    </row>
    <row r="201" spans="1:68" ht="14.25" customHeight="1" x14ac:dyDescent="0.25">
      <c r="A201" s="399" t="s">
        <v>79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66"/>
      <c r="AB201" s="66"/>
      <c r="AC201" s="83"/>
    </row>
    <row r="202" spans="1:68" ht="27" customHeight="1" x14ac:dyDescent="0.25">
      <c r="A202" s="63" t="s">
        <v>342</v>
      </c>
      <c r="B202" s="63" t="s">
        <v>343</v>
      </c>
      <c r="C202" s="36">
        <v>4301070915</v>
      </c>
      <c r="D202" s="400">
        <v>4607111035882</v>
      </c>
      <c r="E202" s="400"/>
      <c r="F202" s="62">
        <v>0.43</v>
      </c>
      <c r="G202" s="37">
        <v>16</v>
      </c>
      <c r="H202" s="62">
        <v>6.88</v>
      </c>
      <c r="I202" s="62">
        <v>7.19</v>
      </c>
      <c r="J202" s="37">
        <v>84</v>
      </c>
      <c r="K202" s="37" t="s">
        <v>84</v>
      </c>
      <c r="L202" s="37" t="s">
        <v>85</v>
      </c>
      <c r="M202" s="38" t="s">
        <v>83</v>
      </c>
      <c r="N202" s="38"/>
      <c r="O202" s="37">
        <v>180</v>
      </c>
      <c r="P202" s="4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402"/>
      <c r="R202" s="402"/>
      <c r="S202" s="402"/>
      <c r="T202" s="403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45" t="s">
        <v>344</v>
      </c>
      <c r="AG202" s="81"/>
      <c r="AJ202" s="87" t="s">
        <v>86</v>
      </c>
      <c r="AK202" s="87">
        <v>1</v>
      </c>
      <c r="BB202" s="246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345</v>
      </c>
      <c r="B203" s="63" t="s">
        <v>346</v>
      </c>
      <c r="C203" s="36">
        <v>4301070921</v>
      </c>
      <c r="D203" s="400">
        <v>4607111035905</v>
      </c>
      <c r="E203" s="400"/>
      <c r="F203" s="62">
        <v>0.9</v>
      </c>
      <c r="G203" s="37">
        <v>8</v>
      </c>
      <c r="H203" s="62">
        <v>7.2</v>
      </c>
      <c r="I203" s="62">
        <v>7.47</v>
      </c>
      <c r="J203" s="37">
        <v>84</v>
      </c>
      <c r="K203" s="37" t="s">
        <v>84</v>
      </c>
      <c r="L203" s="37" t="s">
        <v>85</v>
      </c>
      <c r="M203" s="38" t="s">
        <v>83</v>
      </c>
      <c r="N203" s="38"/>
      <c r="O203" s="37">
        <v>180</v>
      </c>
      <c r="P203" s="4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402"/>
      <c r="R203" s="402"/>
      <c r="S203" s="402"/>
      <c r="T203" s="403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47" t="s">
        <v>344</v>
      </c>
      <c r="AG203" s="81"/>
      <c r="AJ203" s="87" t="s">
        <v>86</v>
      </c>
      <c r="AK203" s="87">
        <v>1</v>
      </c>
      <c r="BB203" s="248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347</v>
      </c>
      <c r="B204" s="63" t="s">
        <v>348</v>
      </c>
      <c r="C204" s="36">
        <v>4301070917</v>
      </c>
      <c r="D204" s="400">
        <v>4607111035912</v>
      </c>
      <c r="E204" s="400"/>
      <c r="F204" s="62">
        <v>0.43</v>
      </c>
      <c r="G204" s="37">
        <v>16</v>
      </c>
      <c r="H204" s="62">
        <v>6.88</v>
      </c>
      <c r="I204" s="62">
        <v>7.19</v>
      </c>
      <c r="J204" s="37">
        <v>84</v>
      </c>
      <c r="K204" s="37" t="s">
        <v>84</v>
      </c>
      <c r="L204" s="37" t="s">
        <v>85</v>
      </c>
      <c r="M204" s="38" t="s">
        <v>83</v>
      </c>
      <c r="N204" s="38"/>
      <c r="O204" s="37">
        <v>180</v>
      </c>
      <c r="P204" s="4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402"/>
      <c r="R204" s="402"/>
      <c r="S204" s="402"/>
      <c r="T204" s="403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9" t="s">
        <v>349</v>
      </c>
      <c r="AG204" s="81"/>
      <c r="AJ204" s="87" t="s">
        <v>86</v>
      </c>
      <c r="AK204" s="87">
        <v>1</v>
      </c>
      <c r="BB204" s="250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4301070920</v>
      </c>
      <c r="D205" s="400">
        <v>4607111035929</v>
      </c>
      <c r="E205" s="400"/>
      <c r="F205" s="62">
        <v>0.9</v>
      </c>
      <c r="G205" s="37">
        <v>8</v>
      </c>
      <c r="H205" s="62">
        <v>7.2</v>
      </c>
      <c r="I205" s="62">
        <v>7.47</v>
      </c>
      <c r="J205" s="37">
        <v>84</v>
      </c>
      <c r="K205" s="37" t="s">
        <v>84</v>
      </c>
      <c r="L205" s="37" t="s">
        <v>85</v>
      </c>
      <c r="M205" s="38" t="s">
        <v>83</v>
      </c>
      <c r="N205" s="38"/>
      <c r="O205" s="37">
        <v>180</v>
      </c>
      <c r="P205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402"/>
      <c r="R205" s="402"/>
      <c r="S205" s="402"/>
      <c r="T205" s="403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51" t="s">
        <v>349</v>
      </c>
      <c r="AG205" s="81"/>
      <c r="AJ205" s="87" t="s">
        <v>86</v>
      </c>
      <c r="AK205" s="87">
        <v>1</v>
      </c>
      <c r="BB205" s="252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x14ac:dyDescent="0.2">
      <c r="A206" s="407"/>
      <c r="B206" s="407"/>
      <c r="C206" s="407"/>
      <c r="D206" s="407"/>
      <c r="E206" s="407"/>
      <c r="F206" s="407"/>
      <c r="G206" s="407"/>
      <c r="H206" s="407"/>
      <c r="I206" s="407"/>
      <c r="J206" s="407"/>
      <c r="K206" s="407"/>
      <c r="L206" s="407"/>
      <c r="M206" s="407"/>
      <c r="N206" s="407"/>
      <c r="O206" s="408"/>
      <c r="P206" s="404" t="s">
        <v>40</v>
      </c>
      <c r="Q206" s="405"/>
      <c r="R206" s="405"/>
      <c r="S206" s="405"/>
      <c r="T206" s="405"/>
      <c r="U206" s="405"/>
      <c r="V206" s="406"/>
      <c r="W206" s="42" t="s">
        <v>39</v>
      </c>
      <c r="X206" s="43">
        <f>IFERROR(SUM(X202:X205),"0")</f>
        <v>0</v>
      </c>
      <c r="Y206" s="43">
        <f>IFERROR(SUM(Y202:Y205),"0")</f>
        <v>0</v>
      </c>
      <c r="Z206" s="43">
        <f>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407"/>
      <c r="B207" s="407"/>
      <c r="C207" s="407"/>
      <c r="D207" s="407"/>
      <c r="E207" s="407"/>
      <c r="F207" s="407"/>
      <c r="G207" s="407"/>
      <c r="H207" s="407"/>
      <c r="I207" s="407"/>
      <c r="J207" s="407"/>
      <c r="K207" s="407"/>
      <c r="L207" s="407"/>
      <c r="M207" s="407"/>
      <c r="N207" s="407"/>
      <c r="O207" s="408"/>
      <c r="P207" s="404" t="s">
        <v>40</v>
      </c>
      <c r="Q207" s="405"/>
      <c r="R207" s="405"/>
      <c r="S207" s="405"/>
      <c r="T207" s="405"/>
      <c r="U207" s="405"/>
      <c r="V207" s="406"/>
      <c r="W207" s="42" t="s">
        <v>0</v>
      </c>
      <c r="X207" s="43">
        <f>IFERROR(SUMPRODUCT(X202:X205*H202:H205),"0")</f>
        <v>0</v>
      </c>
      <c r="Y207" s="43">
        <f>IFERROR(SUMPRODUCT(Y202:Y205*H202:H205),"0")</f>
        <v>0</v>
      </c>
      <c r="Z207" s="42"/>
      <c r="AA207" s="67"/>
      <c r="AB207" s="67"/>
      <c r="AC207" s="67"/>
    </row>
    <row r="208" spans="1:68" ht="16.5" customHeight="1" x14ac:dyDescent="0.25">
      <c r="A208" s="398" t="s">
        <v>352</v>
      </c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398"/>
      <c r="P208" s="398"/>
      <c r="Q208" s="398"/>
      <c r="R208" s="398"/>
      <c r="S208" s="398"/>
      <c r="T208" s="398"/>
      <c r="U208" s="398"/>
      <c r="V208" s="398"/>
      <c r="W208" s="398"/>
      <c r="X208" s="398"/>
      <c r="Y208" s="398"/>
      <c r="Z208" s="398"/>
      <c r="AA208" s="65"/>
      <c r="AB208" s="65"/>
      <c r="AC208" s="82"/>
    </row>
    <row r="209" spans="1:68" ht="14.25" customHeight="1" x14ac:dyDescent="0.25">
      <c r="A209" s="399" t="s">
        <v>79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66"/>
      <c r="AB209" s="66"/>
      <c r="AC209" s="83"/>
    </row>
    <row r="210" spans="1:68" ht="16.5" customHeight="1" x14ac:dyDescent="0.25">
      <c r="A210" s="63" t="s">
        <v>353</v>
      </c>
      <c r="B210" s="63" t="s">
        <v>354</v>
      </c>
      <c r="C210" s="36">
        <v>4301070912</v>
      </c>
      <c r="D210" s="400">
        <v>4607111037213</v>
      </c>
      <c r="E210" s="400"/>
      <c r="F210" s="62">
        <v>0.4</v>
      </c>
      <c r="G210" s="37">
        <v>8</v>
      </c>
      <c r="H210" s="62">
        <v>3.2</v>
      </c>
      <c r="I210" s="62">
        <v>3.44</v>
      </c>
      <c r="J210" s="37">
        <v>144</v>
      </c>
      <c r="K210" s="37" t="s">
        <v>84</v>
      </c>
      <c r="L210" s="37" t="s">
        <v>85</v>
      </c>
      <c r="M210" s="38" t="s">
        <v>83</v>
      </c>
      <c r="N210" s="38"/>
      <c r="O210" s="37">
        <v>180</v>
      </c>
      <c r="P210" s="490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402"/>
      <c r="R210" s="402"/>
      <c r="S210" s="402"/>
      <c r="T210" s="403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IFERROR(IF(X210="","",X210*0.00866),"")</f>
        <v>0</v>
      </c>
      <c r="AA210" s="68" t="s">
        <v>46</v>
      </c>
      <c r="AB210" s="69" t="s">
        <v>46</v>
      </c>
      <c r="AC210" s="253" t="s">
        <v>355</v>
      </c>
      <c r="AG210" s="81"/>
      <c r="AJ210" s="87" t="s">
        <v>86</v>
      </c>
      <c r="AK210" s="87">
        <v>1</v>
      </c>
      <c r="BB210" s="254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x14ac:dyDescent="0.2">
      <c r="A211" s="407"/>
      <c r="B211" s="407"/>
      <c r="C211" s="407"/>
      <c r="D211" s="407"/>
      <c r="E211" s="407"/>
      <c r="F211" s="407"/>
      <c r="G211" s="407"/>
      <c r="H211" s="407"/>
      <c r="I211" s="407"/>
      <c r="J211" s="407"/>
      <c r="K211" s="407"/>
      <c r="L211" s="407"/>
      <c r="M211" s="407"/>
      <c r="N211" s="407"/>
      <c r="O211" s="408"/>
      <c r="P211" s="404" t="s">
        <v>40</v>
      </c>
      <c r="Q211" s="405"/>
      <c r="R211" s="405"/>
      <c r="S211" s="405"/>
      <c r="T211" s="405"/>
      <c r="U211" s="405"/>
      <c r="V211" s="406"/>
      <c r="W211" s="42" t="s">
        <v>39</v>
      </c>
      <c r="X211" s="43">
        <f>IFERROR(SUM(X210:X210),"0")</f>
        <v>0</v>
      </c>
      <c r="Y211" s="43">
        <f>IFERROR(SUM(Y210:Y210),"0")</f>
        <v>0</v>
      </c>
      <c r="Z211" s="43">
        <f>IFERROR(IF(Z210="",0,Z210),"0")</f>
        <v>0</v>
      </c>
      <c r="AA211" s="67"/>
      <c r="AB211" s="67"/>
      <c r="AC211" s="67"/>
    </row>
    <row r="212" spans="1:68" x14ac:dyDescent="0.2">
      <c r="A212" s="407"/>
      <c r="B212" s="407"/>
      <c r="C212" s="407"/>
      <c r="D212" s="407"/>
      <c r="E212" s="407"/>
      <c r="F212" s="407"/>
      <c r="G212" s="407"/>
      <c r="H212" s="407"/>
      <c r="I212" s="407"/>
      <c r="J212" s="407"/>
      <c r="K212" s="407"/>
      <c r="L212" s="407"/>
      <c r="M212" s="407"/>
      <c r="N212" s="407"/>
      <c r="O212" s="408"/>
      <c r="P212" s="404" t="s">
        <v>40</v>
      </c>
      <c r="Q212" s="405"/>
      <c r="R212" s="405"/>
      <c r="S212" s="405"/>
      <c r="T212" s="405"/>
      <c r="U212" s="405"/>
      <c r="V212" s="406"/>
      <c r="W212" s="42" t="s">
        <v>0</v>
      </c>
      <c r="X212" s="43">
        <f>IFERROR(SUMPRODUCT(X210:X210*H210:H210),"0")</f>
        <v>0</v>
      </c>
      <c r="Y212" s="43">
        <f>IFERROR(SUMPRODUCT(Y210:Y210*H210:H210),"0")</f>
        <v>0</v>
      </c>
      <c r="Z212" s="42"/>
      <c r="AA212" s="67"/>
      <c r="AB212" s="67"/>
      <c r="AC212" s="67"/>
    </row>
    <row r="213" spans="1:68" ht="16.5" customHeight="1" x14ac:dyDescent="0.25">
      <c r="A213" s="398" t="s">
        <v>356</v>
      </c>
      <c r="B213" s="398"/>
      <c r="C213" s="398"/>
      <c r="D213" s="398"/>
      <c r="E213" s="398"/>
      <c r="F213" s="398"/>
      <c r="G213" s="398"/>
      <c r="H213" s="398"/>
      <c r="I213" s="398"/>
      <c r="J213" s="398"/>
      <c r="K213" s="398"/>
      <c r="L213" s="398"/>
      <c r="M213" s="398"/>
      <c r="N213" s="398"/>
      <c r="O213" s="398"/>
      <c r="P213" s="398"/>
      <c r="Q213" s="398"/>
      <c r="R213" s="398"/>
      <c r="S213" s="398"/>
      <c r="T213" s="398"/>
      <c r="U213" s="398"/>
      <c r="V213" s="398"/>
      <c r="W213" s="398"/>
      <c r="X213" s="398"/>
      <c r="Y213" s="398"/>
      <c r="Z213" s="398"/>
      <c r="AA213" s="65"/>
      <c r="AB213" s="65"/>
      <c r="AC213" s="82"/>
    </row>
    <row r="214" spans="1:68" ht="14.25" customHeight="1" x14ac:dyDescent="0.25">
      <c r="A214" s="399" t="s">
        <v>291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66"/>
      <c r="AB214" s="66"/>
      <c r="AC214" s="83"/>
    </row>
    <row r="215" spans="1:68" ht="27" customHeight="1" x14ac:dyDescent="0.25">
      <c r="A215" s="63" t="s">
        <v>357</v>
      </c>
      <c r="B215" s="63" t="s">
        <v>358</v>
      </c>
      <c r="C215" s="36">
        <v>4301051320</v>
      </c>
      <c r="D215" s="400">
        <v>4680115881334</v>
      </c>
      <c r="E215" s="400"/>
      <c r="F215" s="62">
        <v>0.33</v>
      </c>
      <c r="G215" s="37">
        <v>6</v>
      </c>
      <c r="H215" s="62">
        <v>1.98</v>
      </c>
      <c r="I215" s="62">
        <v>2.27</v>
      </c>
      <c r="J215" s="37">
        <v>156</v>
      </c>
      <c r="K215" s="37" t="s">
        <v>84</v>
      </c>
      <c r="L215" s="37" t="s">
        <v>85</v>
      </c>
      <c r="M215" s="38" t="s">
        <v>297</v>
      </c>
      <c r="N215" s="38"/>
      <c r="O215" s="37">
        <v>365</v>
      </c>
      <c r="P215" s="49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402"/>
      <c r="R215" s="402"/>
      <c r="S215" s="402"/>
      <c r="T215" s="403"/>
      <c r="U215" s="39" t="s">
        <v>46</v>
      </c>
      <c r="V215" s="39" t="s">
        <v>46</v>
      </c>
      <c r="W215" s="40" t="s">
        <v>39</v>
      </c>
      <c r="X215" s="58">
        <v>0</v>
      </c>
      <c r="Y215" s="55">
        <f>IFERROR(IF(X215="","",X215),"")</f>
        <v>0</v>
      </c>
      <c r="Z215" s="41">
        <f>IFERROR(IF(X215="","",X215*0.00753),"")</f>
        <v>0</v>
      </c>
      <c r="AA215" s="68" t="s">
        <v>46</v>
      </c>
      <c r="AB215" s="69" t="s">
        <v>46</v>
      </c>
      <c r="AC215" s="255" t="s">
        <v>359</v>
      </c>
      <c r="AG215" s="81"/>
      <c r="AJ215" s="87" t="s">
        <v>86</v>
      </c>
      <c r="AK215" s="87">
        <v>1</v>
      </c>
      <c r="BB215" s="256" t="s">
        <v>296</v>
      </c>
      <c r="BM215" s="81">
        <f>IFERROR(X215*I215,"0")</f>
        <v>0</v>
      </c>
      <c r="BN215" s="81">
        <f>IFERROR(Y215*I215,"0")</f>
        <v>0</v>
      </c>
      <c r="BO215" s="81">
        <f>IFERROR(X215/J215,"0")</f>
        <v>0</v>
      </c>
      <c r="BP215" s="81">
        <f>IFERROR(Y215/J215,"0")</f>
        <v>0</v>
      </c>
    </row>
    <row r="216" spans="1:68" x14ac:dyDescent="0.2">
      <c r="A216" s="407"/>
      <c r="B216" s="407"/>
      <c r="C216" s="407"/>
      <c r="D216" s="407"/>
      <c r="E216" s="407"/>
      <c r="F216" s="407"/>
      <c r="G216" s="407"/>
      <c r="H216" s="407"/>
      <c r="I216" s="407"/>
      <c r="J216" s="407"/>
      <c r="K216" s="407"/>
      <c r="L216" s="407"/>
      <c r="M216" s="407"/>
      <c r="N216" s="407"/>
      <c r="O216" s="408"/>
      <c r="P216" s="404" t="s">
        <v>40</v>
      </c>
      <c r="Q216" s="405"/>
      <c r="R216" s="405"/>
      <c r="S216" s="405"/>
      <c r="T216" s="405"/>
      <c r="U216" s="405"/>
      <c r="V216" s="406"/>
      <c r="W216" s="42" t="s">
        <v>39</v>
      </c>
      <c r="X216" s="43">
        <f>IFERROR(SUM(X215:X215),"0")</f>
        <v>0</v>
      </c>
      <c r="Y216" s="43">
        <f>IFERROR(SUM(Y215:Y215),"0")</f>
        <v>0</v>
      </c>
      <c r="Z216" s="43">
        <f>IFERROR(IF(Z215="",0,Z215),"0")</f>
        <v>0</v>
      </c>
      <c r="AA216" s="67"/>
      <c r="AB216" s="67"/>
      <c r="AC216" s="67"/>
    </row>
    <row r="217" spans="1:68" x14ac:dyDescent="0.2">
      <c r="A217" s="407"/>
      <c r="B217" s="407"/>
      <c r="C217" s="407"/>
      <c r="D217" s="407"/>
      <c r="E217" s="407"/>
      <c r="F217" s="407"/>
      <c r="G217" s="407"/>
      <c r="H217" s="407"/>
      <c r="I217" s="407"/>
      <c r="J217" s="407"/>
      <c r="K217" s="407"/>
      <c r="L217" s="407"/>
      <c r="M217" s="407"/>
      <c r="N217" s="407"/>
      <c r="O217" s="408"/>
      <c r="P217" s="404" t="s">
        <v>40</v>
      </c>
      <c r="Q217" s="405"/>
      <c r="R217" s="405"/>
      <c r="S217" s="405"/>
      <c r="T217" s="405"/>
      <c r="U217" s="405"/>
      <c r="V217" s="406"/>
      <c r="W217" s="42" t="s">
        <v>0</v>
      </c>
      <c r="X217" s="43">
        <f>IFERROR(SUMPRODUCT(X215:X215*H215:H215),"0")</f>
        <v>0</v>
      </c>
      <c r="Y217" s="43">
        <f>IFERROR(SUMPRODUCT(Y215:Y215*H215:H215),"0")</f>
        <v>0</v>
      </c>
      <c r="Z217" s="42"/>
      <c r="AA217" s="67"/>
      <c r="AB217" s="67"/>
      <c r="AC217" s="67"/>
    </row>
    <row r="218" spans="1:68" ht="16.5" customHeight="1" x14ac:dyDescent="0.25">
      <c r="A218" s="398" t="s">
        <v>360</v>
      </c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398"/>
      <c r="P218" s="398"/>
      <c r="Q218" s="398"/>
      <c r="R218" s="398"/>
      <c r="S218" s="398"/>
      <c r="T218" s="398"/>
      <c r="U218" s="398"/>
      <c r="V218" s="398"/>
      <c r="W218" s="398"/>
      <c r="X218" s="398"/>
      <c r="Y218" s="398"/>
      <c r="Z218" s="398"/>
      <c r="AA218" s="65"/>
      <c r="AB218" s="65"/>
      <c r="AC218" s="82"/>
    </row>
    <row r="219" spans="1:68" ht="14.25" customHeight="1" x14ac:dyDescent="0.25">
      <c r="A219" s="399" t="s">
        <v>79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99"/>
      <c r="AA219" s="66"/>
      <c r="AB219" s="66"/>
      <c r="AC219" s="83"/>
    </row>
    <row r="220" spans="1:68" ht="16.5" customHeight="1" x14ac:dyDescent="0.25">
      <c r="A220" s="63" t="s">
        <v>361</v>
      </c>
      <c r="B220" s="63" t="s">
        <v>362</v>
      </c>
      <c r="C220" s="36">
        <v>4301071063</v>
      </c>
      <c r="D220" s="400">
        <v>4607111039019</v>
      </c>
      <c r="E220" s="400"/>
      <c r="F220" s="62">
        <v>0.43</v>
      </c>
      <c r="G220" s="37">
        <v>16</v>
      </c>
      <c r="H220" s="62">
        <v>6.88</v>
      </c>
      <c r="I220" s="62">
        <v>7.2060000000000004</v>
      </c>
      <c r="J220" s="37">
        <v>84</v>
      </c>
      <c r="K220" s="37" t="s">
        <v>84</v>
      </c>
      <c r="L220" s="37" t="s">
        <v>85</v>
      </c>
      <c r="M220" s="38" t="s">
        <v>83</v>
      </c>
      <c r="N220" s="38"/>
      <c r="O220" s="37">
        <v>180</v>
      </c>
      <c r="P220" s="492" t="s">
        <v>363</v>
      </c>
      <c r="Q220" s="402"/>
      <c r="R220" s="402"/>
      <c r="S220" s="402"/>
      <c r="T220" s="403"/>
      <c r="U220" s="39" t="s">
        <v>46</v>
      </c>
      <c r="V220" s="39" t="s">
        <v>46</v>
      </c>
      <c r="W220" s="40" t="s">
        <v>39</v>
      </c>
      <c r="X220" s="58">
        <v>0</v>
      </c>
      <c r="Y220" s="55">
        <f>IFERROR(IF(X220="","",X220),"")</f>
        <v>0</v>
      </c>
      <c r="Z220" s="41">
        <f>IFERROR(IF(X220="","",X220*0.0155),"")</f>
        <v>0</v>
      </c>
      <c r="AA220" s="68" t="s">
        <v>46</v>
      </c>
      <c r="AB220" s="69" t="s">
        <v>46</v>
      </c>
      <c r="AC220" s="257" t="s">
        <v>364</v>
      </c>
      <c r="AG220" s="81"/>
      <c r="AJ220" s="87" t="s">
        <v>86</v>
      </c>
      <c r="AK220" s="87">
        <v>1</v>
      </c>
      <c r="BB220" s="258" t="s">
        <v>70</v>
      </c>
      <c r="BM220" s="81">
        <f>IFERROR(X220*I220,"0")</f>
        <v>0</v>
      </c>
      <c r="BN220" s="81">
        <f>IFERROR(Y220*I220,"0")</f>
        <v>0</v>
      </c>
      <c r="BO220" s="81">
        <f>IFERROR(X220/J220,"0")</f>
        <v>0</v>
      </c>
      <c r="BP220" s="81">
        <f>IFERROR(Y220/J220,"0")</f>
        <v>0</v>
      </c>
    </row>
    <row r="221" spans="1:68" ht="16.5" customHeight="1" x14ac:dyDescent="0.25">
      <c r="A221" s="63" t="s">
        <v>365</v>
      </c>
      <c r="B221" s="63" t="s">
        <v>366</v>
      </c>
      <c r="C221" s="36">
        <v>4301071000</v>
      </c>
      <c r="D221" s="400">
        <v>4607111038708</v>
      </c>
      <c r="E221" s="400"/>
      <c r="F221" s="62">
        <v>0.8</v>
      </c>
      <c r="G221" s="37">
        <v>8</v>
      </c>
      <c r="H221" s="62">
        <v>6.4</v>
      </c>
      <c r="I221" s="62">
        <v>6.67</v>
      </c>
      <c r="J221" s="37">
        <v>84</v>
      </c>
      <c r="K221" s="37" t="s">
        <v>84</v>
      </c>
      <c r="L221" s="37" t="s">
        <v>85</v>
      </c>
      <c r="M221" s="38" t="s">
        <v>83</v>
      </c>
      <c r="N221" s="38"/>
      <c r="O221" s="37">
        <v>180</v>
      </c>
      <c r="P221" s="49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402"/>
      <c r="R221" s="402"/>
      <c r="S221" s="402"/>
      <c r="T221" s="403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59" t="s">
        <v>364</v>
      </c>
      <c r="AG221" s="81"/>
      <c r="AJ221" s="87" t="s">
        <v>86</v>
      </c>
      <c r="AK221" s="87">
        <v>1</v>
      </c>
      <c r="BB221" s="260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x14ac:dyDescent="0.2">
      <c r="A222" s="407"/>
      <c r="B222" s="407"/>
      <c r="C222" s="407"/>
      <c r="D222" s="407"/>
      <c r="E222" s="407"/>
      <c r="F222" s="407"/>
      <c r="G222" s="407"/>
      <c r="H222" s="407"/>
      <c r="I222" s="407"/>
      <c r="J222" s="407"/>
      <c r="K222" s="407"/>
      <c r="L222" s="407"/>
      <c r="M222" s="407"/>
      <c r="N222" s="407"/>
      <c r="O222" s="408"/>
      <c r="P222" s="404" t="s">
        <v>40</v>
      </c>
      <c r="Q222" s="405"/>
      <c r="R222" s="405"/>
      <c r="S222" s="405"/>
      <c r="T222" s="405"/>
      <c r="U222" s="405"/>
      <c r="V222" s="406"/>
      <c r="W222" s="42" t="s">
        <v>39</v>
      </c>
      <c r="X222" s="43">
        <f>IFERROR(SUM(X220:X221),"0")</f>
        <v>0</v>
      </c>
      <c r="Y222" s="43">
        <f>IFERROR(SUM(Y220:Y221),"0")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407"/>
      <c r="B223" s="407"/>
      <c r="C223" s="407"/>
      <c r="D223" s="407"/>
      <c r="E223" s="407"/>
      <c r="F223" s="407"/>
      <c r="G223" s="407"/>
      <c r="H223" s="407"/>
      <c r="I223" s="407"/>
      <c r="J223" s="407"/>
      <c r="K223" s="407"/>
      <c r="L223" s="407"/>
      <c r="M223" s="407"/>
      <c r="N223" s="407"/>
      <c r="O223" s="408"/>
      <c r="P223" s="404" t="s">
        <v>40</v>
      </c>
      <c r="Q223" s="405"/>
      <c r="R223" s="405"/>
      <c r="S223" s="405"/>
      <c r="T223" s="405"/>
      <c r="U223" s="405"/>
      <c r="V223" s="406"/>
      <c r="W223" s="42" t="s">
        <v>0</v>
      </c>
      <c r="X223" s="43">
        <f>IFERROR(SUMPRODUCT(X220:X221*H220:H221),"0")</f>
        <v>0</v>
      </c>
      <c r="Y223" s="43">
        <f>IFERROR(SUMPRODUCT(Y220:Y221*H220:H221),"0")</f>
        <v>0</v>
      </c>
      <c r="Z223" s="42"/>
      <c r="AA223" s="67"/>
      <c r="AB223" s="67"/>
      <c r="AC223" s="67"/>
    </row>
    <row r="224" spans="1:68" ht="27.75" customHeight="1" x14ac:dyDescent="0.2">
      <c r="A224" s="397" t="s">
        <v>367</v>
      </c>
      <c r="B224" s="397"/>
      <c r="C224" s="397"/>
      <c r="D224" s="397"/>
      <c r="E224" s="397"/>
      <c r="F224" s="397"/>
      <c r="G224" s="397"/>
      <c r="H224" s="397"/>
      <c r="I224" s="397"/>
      <c r="J224" s="397"/>
      <c r="K224" s="397"/>
      <c r="L224" s="397"/>
      <c r="M224" s="397"/>
      <c r="N224" s="397"/>
      <c r="O224" s="397"/>
      <c r="P224" s="397"/>
      <c r="Q224" s="397"/>
      <c r="R224" s="397"/>
      <c r="S224" s="397"/>
      <c r="T224" s="397"/>
      <c r="U224" s="397"/>
      <c r="V224" s="397"/>
      <c r="W224" s="397"/>
      <c r="X224" s="397"/>
      <c r="Y224" s="397"/>
      <c r="Z224" s="397"/>
      <c r="AA224" s="54"/>
      <c r="AB224" s="54"/>
      <c r="AC224" s="54"/>
    </row>
    <row r="225" spans="1:68" ht="16.5" customHeight="1" x14ac:dyDescent="0.25">
      <c r="A225" s="398" t="s">
        <v>368</v>
      </c>
      <c r="B225" s="398"/>
      <c r="C225" s="398"/>
      <c r="D225" s="398"/>
      <c r="E225" s="398"/>
      <c r="F225" s="398"/>
      <c r="G225" s="398"/>
      <c r="H225" s="398"/>
      <c r="I225" s="398"/>
      <c r="J225" s="398"/>
      <c r="K225" s="398"/>
      <c r="L225" s="398"/>
      <c r="M225" s="398"/>
      <c r="N225" s="398"/>
      <c r="O225" s="398"/>
      <c r="P225" s="398"/>
      <c r="Q225" s="398"/>
      <c r="R225" s="398"/>
      <c r="S225" s="398"/>
      <c r="T225" s="398"/>
      <c r="U225" s="398"/>
      <c r="V225" s="398"/>
      <c r="W225" s="398"/>
      <c r="X225" s="398"/>
      <c r="Y225" s="398"/>
      <c r="Z225" s="398"/>
      <c r="AA225" s="65"/>
      <c r="AB225" s="65"/>
      <c r="AC225" s="82"/>
    </row>
    <row r="226" spans="1:68" ht="14.25" customHeight="1" x14ac:dyDescent="0.25">
      <c r="A226" s="399" t="s">
        <v>79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99"/>
      <c r="AA226" s="66"/>
      <c r="AB226" s="66"/>
      <c r="AC226" s="83"/>
    </row>
    <row r="227" spans="1:68" ht="27" customHeight="1" x14ac:dyDescent="0.25">
      <c r="A227" s="63" t="s">
        <v>369</v>
      </c>
      <c r="B227" s="63" t="s">
        <v>370</v>
      </c>
      <c r="C227" s="36">
        <v>4301071036</v>
      </c>
      <c r="D227" s="400">
        <v>4607111036162</v>
      </c>
      <c r="E227" s="400"/>
      <c r="F227" s="62">
        <v>0.8</v>
      </c>
      <c r="G227" s="37">
        <v>8</v>
      </c>
      <c r="H227" s="62">
        <v>6.4</v>
      </c>
      <c r="I227" s="62">
        <v>6.6811999999999996</v>
      </c>
      <c r="J227" s="37">
        <v>84</v>
      </c>
      <c r="K227" s="37" t="s">
        <v>84</v>
      </c>
      <c r="L227" s="37" t="s">
        <v>85</v>
      </c>
      <c r="M227" s="38" t="s">
        <v>83</v>
      </c>
      <c r="N227" s="38"/>
      <c r="O227" s="37">
        <v>90</v>
      </c>
      <c r="P227" s="494" t="s">
        <v>371</v>
      </c>
      <c r="Q227" s="402"/>
      <c r="R227" s="402"/>
      <c r="S227" s="402"/>
      <c r="T227" s="403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61" t="s">
        <v>372</v>
      </c>
      <c r="AG227" s="81"/>
      <c r="AJ227" s="87" t="s">
        <v>86</v>
      </c>
      <c r="AK227" s="87">
        <v>1</v>
      </c>
      <c r="BB227" s="26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x14ac:dyDescent="0.2">
      <c r="A228" s="407"/>
      <c r="B228" s="407"/>
      <c r="C228" s="407"/>
      <c r="D228" s="407"/>
      <c r="E228" s="407"/>
      <c r="F228" s="407"/>
      <c r="G228" s="407"/>
      <c r="H228" s="407"/>
      <c r="I228" s="407"/>
      <c r="J228" s="407"/>
      <c r="K228" s="407"/>
      <c r="L228" s="407"/>
      <c r="M228" s="407"/>
      <c r="N228" s="407"/>
      <c r="O228" s="408"/>
      <c r="P228" s="404" t="s">
        <v>40</v>
      </c>
      <c r="Q228" s="405"/>
      <c r="R228" s="405"/>
      <c r="S228" s="405"/>
      <c r="T228" s="405"/>
      <c r="U228" s="405"/>
      <c r="V228" s="406"/>
      <c r="W228" s="42" t="s">
        <v>39</v>
      </c>
      <c r="X228" s="43">
        <f>IFERROR(SUM(X227:X227),"0")</f>
        <v>0</v>
      </c>
      <c r="Y228" s="43">
        <f>IFERROR(SUM(Y227:Y227),"0")</f>
        <v>0</v>
      </c>
      <c r="Z228" s="43">
        <f>IFERROR(IF(Z227="",0,Z227),"0")</f>
        <v>0</v>
      </c>
      <c r="AA228" s="67"/>
      <c r="AB228" s="67"/>
      <c r="AC228" s="67"/>
    </row>
    <row r="229" spans="1:68" x14ac:dyDescent="0.2">
      <c r="A229" s="407"/>
      <c r="B229" s="407"/>
      <c r="C229" s="407"/>
      <c r="D229" s="407"/>
      <c r="E229" s="407"/>
      <c r="F229" s="407"/>
      <c r="G229" s="407"/>
      <c r="H229" s="407"/>
      <c r="I229" s="407"/>
      <c r="J229" s="407"/>
      <c r="K229" s="407"/>
      <c r="L229" s="407"/>
      <c r="M229" s="407"/>
      <c r="N229" s="407"/>
      <c r="O229" s="408"/>
      <c r="P229" s="404" t="s">
        <v>40</v>
      </c>
      <c r="Q229" s="405"/>
      <c r="R229" s="405"/>
      <c r="S229" s="405"/>
      <c r="T229" s="405"/>
      <c r="U229" s="405"/>
      <c r="V229" s="406"/>
      <c r="W229" s="42" t="s">
        <v>0</v>
      </c>
      <c r="X229" s="43">
        <f>IFERROR(SUMPRODUCT(X227:X227*H227:H227),"0")</f>
        <v>0</v>
      </c>
      <c r="Y229" s="43">
        <f>IFERROR(SUMPRODUCT(Y227:Y227*H227:H227),"0")</f>
        <v>0</v>
      </c>
      <c r="Z229" s="42"/>
      <c r="AA229" s="67"/>
      <c r="AB229" s="67"/>
      <c r="AC229" s="67"/>
    </row>
    <row r="230" spans="1:68" ht="27.75" customHeight="1" x14ac:dyDescent="0.2">
      <c r="A230" s="397" t="s">
        <v>373</v>
      </c>
      <c r="B230" s="397"/>
      <c r="C230" s="397"/>
      <c r="D230" s="397"/>
      <c r="E230" s="397"/>
      <c r="F230" s="397"/>
      <c r="G230" s="397"/>
      <c r="H230" s="397"/>
      <c r="I230" s="397"/>
      <c r="J230" s="397"/>
      <c r="K230" s="397"/>
      <c r="L230" s="397"/>
      <c r="M230" s="397"/>
      <c r="N230" s="397"/>
      <c r="O230" s="397"/>
      <c r="P230" s="397"/>
      <c r="Q230" s="397"/>
      <c r="R230" s="397"/>
      <c r="S230" s="397"/>
      <c r="T230" s="397"/>
      <c r="U230" s="397"/>
      <c r="V230" s="397"/>
      <c r="W230" s="397"/>
      <c r="X230" s="397"/>
      <c r="Y230" s="397"/>
      <c r="Z230" s="397"/>
      <c r="AA230" s="54"/>
      <c r="AB230" s="54"/>
      <c r="AC230" s="54"/>
    </row>
    <row r="231" spans="1:68" ht="16.5" customHeight="1" x14ac:dyDescent="0.25">
      <c r="A231" s="398" t="s">
        <v>374</v>
      </c>
      <c r="B231" s="398"/>
      <c r="C231" s="398"/>
      <c r="D231" s="398"/>
      <c r="E231" s="398"/>
      <c r="F231" s="398"/>
      <c r="G231" s="398"/>
      <c r="H231" s="398"/>
      <c r="I231" s="398"/>
      <c r="J231" s="398"/>
      <c r="K231" s="398"/>
      <c r="L231" s="398"/>
      <c r="M231" s="398"/>
      <c r="N231" s="398"/>
      <c r="O231" s="398"/>
      <c r="P231" s="398"/>
      <c r="Q231" s="398"/>
      <c r="R231" s="398"/>
      <c r="S231" s="398"/>
      <c r="T231" s="398"/>
      <c r="U231" s="398"/>
      <c r="V231" s="398"/>
      <c r="W231" s="398"/>
      <c r="X231" s="398"/>
      <c r="Y231" s="398"/>
      <c r="Z231" s="398"/>
      <c r="AA231" s="65"/>
      <c r="AB231" s="65"/>
      <c r="AC231" s="82"/>
    </row>
    <row r="232" spans="1:68" ht="14.25" customHeight="1" x14ac:dyDescent="0.25">
      <c r="A232" s="399" t="s">
        <v>79</v>
      </c>
      <c r="B232" s="399"/>
      <c r="C232" s="399"/>
      <c r="D232" s="399"/>
      <c r="E232" s="399"/>
      <c r="F232" s="399"/>
      <c r="G232" s="399"/>
      <c r="H232" s="399"/>
      <c r="I232" s="399"/>
      <c r="J232" s="399"/>
      <c r="K232" s="399"/>
      <c r="L232" s="399"/>
      <c r="M232" s="399"/>
      <c r="N232" s="399"/>
      <c r="O232" s="399"/>
      <c r="P232" s="399"/>
      <c r="Q232" s="399"/>
      <c r="R232" s="399"/>
      <c r="S232" s="399"/>
      <c r="T232" s="399"/>
      <c r="U232" s="399"/>
      <c r="V232" s="399"/>
      <c r="W232" s="399"/>
      <c r="X232" s="399"/>
      <c r="Y232" s="399"/>
      <c r="Z232" s="399"/>
      <c r="AA232" s="66"/>
      <c r="AB232" s="66"/>
      <c r="AC232" s="83"/>
    </row>
    <row r="233" spans="1:68" ht="27" customHeight="1" x14ac:dyDescent="0.25">
      <c r="A233" s="63" t="s">
        <v>375</v>
      </c>
      <c r="B233" s="63" t="s">
        <v>376</v>
      </c>
      <c r="C233" s="36">
        <v>4301071029</v>
      </c>
      <c r="D233" s="400">
        <v>4607111035899</v>
      </c>
      <c r="E233" s="400"/>
      <c r="F233" s="62">
        <v>1</v>
      </c>
      <c r="G233" s="37">
        <v>5</v>
      </c>
      <c r="H233" s="62">
        <v>5</v>
      </c>
      <c r="I233" s="62">
        <v>5.2619999999999996</v>
      </c>
      <c r="J233" s="37">
        <v>84</v>
      </c>
      <c r="K233" s="37" t="s">
        <v>84</v>
      </c>
      <c r="L233" s="37" t="s">
        <v>85</v>
      </c>
      <c r="M233" s="38" t="s">
        <v>83</v>
      </c>
      <c r="N233" s="38"/>
      <c r="O233" s="37">
        <v>180</v>
      </c>
      <c r="P233" s="49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402"/>
      <c r="R233" s="402"/>
      <c r="S233" s="402"/>
      <c r="T233" s="403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63" t="s">
        <v>269</v>
      </c>
      <c r="AG233" s="81"/>
      <c r="AJ233" s="87" t="s">
        <v>86</v>
      </c>
      <c r="AK233" s="87">
        <v>1</v>
      </c>
      <c r="BB233" s="264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ht="27" customHeight="1" x14ac:dyDescent="0.25">
      <c r="A234" s="63" t="s">
        <v>377</v>
      </c>
      <c r="B234" s="63" t="s">
        <v>378</v>
      </c>
      <c r="C234" s="36">
        <v>4301070991</v>
      </c>
      <c r="D234" s="400">
        <v>4607111038180</v>
      </c>
      <c r="E234" s="400"/>
      <c r="F234" s="62">
        <v>0.4</v>
      </c>
      <c r="G234" s="37">
        <v>16</v>
      </c>
      <c r="H234" s="62">
        <v>6.4</v>
      </c>
      <c r="I234" s="62">
        <v>6.71</v>
      </c>
      <c r="J234" s="37">
        <v>84</v>
      </c>
      <c r="K234" s="37" t="s">
        <v>84</v>
      </c>
      <c r="L234" s="37" t="s">
        <v>85</v>
      </c>
      <c r="M234" s="38" t="s">
        <v>83</v>
      </c>
      <c r="N234" s="38"/>
      <c r="O234" s="37">
        <v>180</v>
      </c>
      <c r="P234" s="49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402"/>
      <c r="R234" s="402"/>
      <c r="S234" s="402"/>
      <c r="T234" s="403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65" t="s">
        <v>379</v>
      </c>
      <c r="AG234" s="81"/>
      <c r="AJ234" s="87" t="s">
        <v>86</v>
      </c>
      <c r="AK234" s="87">
        <v>1</v>
      </c>
      <c r="BB234" s="266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x14ac:dyDescent="0.2">
      <c r="A235" s="407"/>
      <c r="B235" s="407"/>
      <c r="C235" s="407"/>
      <c r="D235" s="407"/>
      <c r="E235" s="407"/>
      <c r="F235" s="407"/>
      <c r="G235" s="407"/>
      <c r="H235" s="407"/>
      <c r="I235" s="407"/>
      <c r="J235" s="407"/>
      <c r="K235" s="407"/>
      <c r="L235" s="407"/>
      <c r="M235" s="407"/>
      <c r="N235" s="407"/>
      <c r="O235" s="408"/>
      <c r="P235" s="404" t="s">
        <v>40</v>
      </c>
      <c r="Q235" s="405"/>
      <c r="R235" s="405"/>
      <c r="S235" s="405"/>
      <c r="T235" s="405"/>
      <c r="U235" s="405"/>
      <c r="V235" s="406"/>
      <c r="W235" s="42" t="s">
        <v>39</v>
      </c>
      <c r="X235" s="43">
        <f>IFERROR(SUM(X233:X234),"0")</f>
        <v>0</v>
      </c>
      <c r="Y235" s="43">
        <f>IFERROR(SUM(Y233:Y234),"0")</f>
        <v>0</v>
      </c>
      <c r="Z235" s="43">
        <f>IFERROR(IF(Z233="",0,Z233),"0")+IFERROR(IF(Z234="",0,Z234),"0")</f>
        <v>0</v>
      </c>
      <c r="AA235" s="67"/>
      <c r="AB235" s="67"/>
      <c r="AC235" s="67"/>
    </row>
    <row r="236" spans="1:68" x14ac:dyDescent="0.2">
      <c r="A236" s="407"/>
      <c r="B236" s="407"/>
      <c r="C236" s="407"/>
      <c r="D236" s="407"/>
      <c r="E236" s="407"/>
      <c r="F236" s="407"/>
      <c r="G236" s="407"/>
      <c r="H236" s="407"/>
      <c r="I236" s="407"/>
      <c r="J236" s="407"/>
      <c r="K236" s="407"/>
      <c r="L236" s="407"/>
      <c r="M236" s="407"/>
      <c r="N236" s="407"/>
      <c r="O236" s="408"/>
      <c r="P236" s="404" t="s">
        <v>40</v>
      </c>
      <c r="Q236" s="405"/>
      <c r="R236" s="405"/>
      <c r="S236" s="405"/>
      <c r="T236" s="405"/>
      <c r="U236" s="405"/>
      <c r="V236" s="406"/>
      <c r="W236" s="42" t="s">
        <v>0</v>
      </c>
      <c r="X236" s="43">
        <f>IFERROR(SUMPRODUCT(X233:X234*H233:H234),"0")</f>
        <v>0</v>
      </c>
      <c r="Y236" s="43">
        <f>IFERROR(SUMPRODUCT(Y233:Y234*H233:H234),"0")</f>
        <v>0</v>
      </c>
      <c r="Z236" s="42"/>
      <c r="AA236" s="67"/>
      <c r="AB236" s="67"/>
      <c r="AC236" s="67"/>
    </row>
    <row r="237" spans="1:68" ht="16.5" customHeight="1" x14ac:dyDescent="0.25">
      <c r="A237" s="398" t="s">
        <v>380</v>
      </c>
      <c r="B237" s="398"/>
      <c r="C237" s="398"/>
      <c r="D237" s="398"/>
      <c r="E237" s="398"/>
      <c r="F237" s="398"/>
      <c r="G237" s="398"/>
      <c r="H237" s="398"/>
      <c r="I237" s="398"/>
      <c r="J237" s="398"/>
      <c r="K237" s="398"/>
      <c r="L237" s="398"/>
      <c r="M237" s="398"/>
      <c r="N237" s="398"/>
      <c r="O237" s="398"/>
      <c r="P237" s="398"/>
      <c r="Q237" s="398"/>
      <c r="R237" s="398"/>
      <c r="S237" s="398"/>
      <c r="T237" s="398"/>
      <c r="U237" s="398"/>
      <c r="V237" s="398"/>
      <c r="W237" s="398"/>
      <c r="X237" s="398"/>
      <c r="Y237" s="398"/>
      <c r="Z237" s="398"/>
      <c r="AA237" s="65"/>
      <c r="AB237" s="65"/>
      <c r="AC237" s="82"/>
    </row>
    <row r="238" spans="1:68" ht="14.25" customHeight="1" x14ac:dyDescent="0.25">
      <c r="A238" s="399" t="s">
        <v>79</v>
      </c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399"/>
      <c r="P238" s="399"/>
      <c r="Q238" s="399"/>
      <c r="R238" s="399"/>
      <c r="S238" s="399"/>
      <c r="T238" s="399"/>
      <c r="U238" s="399"/>
      <c r="V238" s="399"/>
      <c r="W238" s="399"/>
      <c r="X238" s="399"/>
      <c r="Y238" s="399"/>
      <c r="Z238" s="399"/>
      <c r="AA238" s="66"/>
      <c r="AB238" s="66"/>
      <c r="AC238" s="83"/>
    </row>
    <row r="239" spans="1:68" ht="27" customHeight="1" x14ac:dyDescent="0.25">
      <c r="A239" s="63" t="s">
        <v>381</v>
      </c>
      <c r="B239" s="63" t="s">
        <v>382</v>
      </c>
      <c r="C239" s="36">
        <v>4301070870</v>
      </c>
      <c r="D239" s="400">
        <v>4607111036711</v>
      </c>
      <c r="E239" s="400"/>
      <c r="F239" s="62">
        <v>0.8</v>
      </c>
      <c r="G239" s="37">
        <v>8</v>
      </c>
      <c r="H239" s="62">
        <v>6.4</v>
      </c>
      <c r="I239" s="62">
        <v>6.67</v>
      </c>
      <c r="J239" s="37">
        <v>84</v>
      </c>
      <c r="K239" s="37" t="s">
        <v>84</v>
      </c>
      <c r="L239" s="37" t="s">
        <v>85</v>
      </c>
      <c r="M239" s="38" t="s">
        <v>83</v>
      </c>
      <c r="N239" s="38"/>
      <c r="O239" s="37">
        <v>90</v>
      </c>
      <c r="P239" s="49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402"/>
      <c r="R239" s="402"/>
      <c r="S239" s="402"/>
      <c r="T239" s="403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IFERROR(IF(X239="","",X239*0.0155),"")</f>
        <v>0</v>
      </c>
      <c r="AA239" s="68" t="s">
        <v>46</v>
      </c>
      <c r="AB239" s="69" t="s">
        <v>46</v>
      </c>
      <c r="AC239" s="267" t="s">
        <v>355</v>
      </c>
      <c r="AG239" s="81"/>
      <c r="AJ239" s="87" t="s">
        <v>86</v>
      </c>
      <c r="AK239" s="87">
        <v>1</v>
      </c>
      <c r="BB239" s="268" t="s">
        <v>70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x14ac:dyDescent="0.2">
      <c r="A240" s="407"/>
      <c r="B240" s="407"/>
      <c r="C240" s="407"/>
      <c r="D240" s="407"/>
      <c r="E240" s="407"/>
      <c r="F240" s="407"/>
      <c r="G240" s="407"/>
      <c r="H240" s="407"/>
      <c r="I240" s="407"/>
      <c r="J240" s="407"/>
      <c r="K240" s="407"/>
      <c r="L240" s="407"/>
      <c r="M240" s="407"/>
      <c r="N240" s="407"/>
      <c r="O240" s="408"/>
      <c r="P240" s="404" t="s">
        <v>40</v>
      </c>
      <c r="Q240" s="405"/>
      <c r="R240" s="405"/>
      <c r="S240" s="405"/>
      <c r="T240" s="405"/>
      <c r="U240" s="405"/>
      <c r="V240" s="406"/>
      <c r="W240" s="42" t="s">
        <v>39</v>
      </c>
      <c r="X240" s="43">
        <f>IFERROR(SUM(X239:X239),"0")</f>
        <v>0</v>
      </c>
      <c r="Y240" s="43">
        <f>IFERROR(SUM(Y239:Y239),"0")</f>
        <v>0</v>
      </c>
      <c r="Z240" s="43">
        <f>IFERROR(IF(Z239="",0,Z239),"0")</f>
        <v>0</v>
      </c>
      <c r="AA240" s="67"/>
      <c r="AB240" s="67"/>
      <c r="AC240" s="67"/>
    </row>
    <row r="241" spans="1:68" x14ac:dyDescent="0.2">
      <c r="A241" s="407"/>
      <c r="B241" s="407"/>
      <c r="C241" s="407"/>
      <c r="D241" s="407"/>
      <c r="E241" s="407"/>
      <c r="F241" s="407"/>
      <c r="G241" s="407"/>
      <c r="H241" s="407"/>
      <c r="I241" s="407"/>
      <c r="J241" s="407"/>
      <c r="K241" s="407"/>
      <c r="L241" s="407"/>
      <c r="M241" s="407"/>
      <c r="N241" s="407"/>
      <c r="O241" s="408"/>
      <c r="P241" s="404" t="s">
        <v>40</v>
      </c>
      <c r="Q241" s="405"/>
      <c r="R241" s="405"/>
      <c r="S241" s="405"/>
      <c r="T241" s="405"/>
      <c r="U241" s="405"/>
      <c r="V241" s="406"/>
      <c r="W241" s="42" t="s">
        <v>0</v>
      </c>
      <c r="X241" s="43">
        <f>IFERROR(SUMPRODUCT(X239:X239*H239:H239),"0")</f>
        <v>0</v>
      </c>
      <c r="Y241" s="43">
        <f>IFERROR(SUMPRODUCT(Y239:Y239*H239:H239),"0")</f>
        <v>0</v>
      </c>
      <c r="Z241" s="42"/>
      <c r="AA241" s="67"/>
      <c r="AB241" s="67"/>
      <c r="AC241" s="67"/>
    </row>
    <row r="242" spans="1:68" ht="27.75" customHeight="1" x14ac:dyDescent="0.2">
      <c r="A242" s="397" t="s">
        <v>383</v>
      </c>
      <c r="B242" s="397"/>
      <c r="C242" s="397"/>
      <c r="D242" s="397"/>
      <c r="E242" s="397"/>
      <c r="F242" s="397"/>
      <c r="G242" s="397"/>
      <c r="H242" s="397"/>
      <c r="I242" s="397"/>
      <c r="J242" s="397"/>
      <c r="K242" s="397"/>
      <c r="L242" s="397"/>
      <c r="M242" s="397"/>
      <c r="N242" s="397"/>
      <c r="O242" s="397"/>
      <c r="P242" s="397"/>
      <c r="Q242" s="397"/>
      <c r="R242" s="397"/>
      <c r="S242" s="397"/>
      <c r="T242" s="397"/>
      <c r="U242" s="397"/>
      <c r="V242" s="397"/>
      <c r="W242" s="397"/>
      <c r="X242" s="397"/>
      <c r="Y242" s="397"/>
      <c r="Z242" s="397"/>
      <c r="AA242" s="54"/>
      <c r="AB242" s="54"/>
      <c r="AC242" s="54"/>
    </row>
    <row r="243" spans="1:68" ht="16.5" customHeight="1" x14ac:dyDescent="0.25">
      <c r="A243" s="398" t="s">
        <v>384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65"/>
      <c r="AB243" s="65"/>
      <c r="AC243" s="82"/>
    </row>
    <row r="244" spans="1:68" ht="14.25" customHeight="1" x14ac:dyDescent="0.25">
      <c r="A244" s="399" t="s">
        <v>149</v>
      </c>
      <c r="B244" s="399"/>
      <c r="C244" s="399"/>
      <c r="D244" s="399"/>
      <c r="E244" s="399"/>
      <c r="F244" s="399"/>
      <c r="G244" s="399"/>
      <c r="H244" s="399"/>
      <c r="I244" s="399"/>
      <c r="J244" s="399"/>
      <c r="K244" s="399"/>
      <c r="L244" s="399"/>
      <c r="M244" s="399"/>
      <c r="N244" s="399"/>
      <c r="O244" s="399"/>
      <c r="P244" s="399"/>
      <c r="Q244" s="399"/>
      <c r="R244" s="399"/>
      <c r="S244" s="399"/>
      <c r="T244" s="399"/>
      <c r="U244" s="399"/>
      <c r="V244" s="399"/>
      <c r="W244" s="399"/>
      <c r="X244" s="399"/>
      <c r="Y244" s="399"/>
      <c r="Z244" s="399"/>
      <c r="AA244" s="66"/>
      <c r="AB244" s="66"/>
      <c r="AC244" s="83"/>
    </row>
    <row r="245" spans="1:68" ht="37.5" customHeight="1" x14ac:dyDescent="0.25">
      <c r="A245" s="63" t="s">
        <v>385</v>
      </c>
      <c r="B245" s="63" t="s">
        <v>386</v>
      </c>
      <c r="C245" s="36">
        <v>4301135400</v>
      </c>
      <c r="D245" s="400">
        <v>4607111039361</v>
      </c>
      <c r="E245" s="400"/>
      <c r="F245" s="62">
        <v>0.25</v>
      </c>
      <c r="G245" s="37">
        <v>12</v>
      </c>
      <c r="H245" s="62">
        <v>3</v>
      </c>
      <c r="I245" s="62">
        <v>3.7035999999999998</v>
      </c>
      <c r="J245" s="37">
        <v>70</v>
      </c>
      <c r="K245" s="37" t="s">
        <v>93</v>
      </c>
      <c r="L245" s="37" t="s">
        <v>85</v>
      </c>
      <c r="M245" s="38" t="s">
        <v>83</v>
      </c>
      <c r="N245" s="38"/>
      <c r="O245" s="37">
        <v>180</v>
      </c>
      <c r="P245" s="498" t="s">
        <v>387</v>
      </c>
      <c r="Q245" s="402"/>
      <c r="R245" s="402"/>
      <c r="S245" s="402"/>
      <c r="T245" s="403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IFERROR(IF(X245="","",X245*0.01788),"")</f>
        <v>0</v>
      </c>
      <c r="AA245" s="68" t="s">
        <v>46</v>
      </c>
      <c r="AB245" s="69" t="s">
        <v>46</v>
      </c>
      <c r="AC245" s="269" t="s">
        <v>388</v>
      </c>
      <c r="AG245" s="81"/>
      <c r="AJ245" s="87" t="s">
        <v>86</v>
      </c>
      <c r="AK245" s="87">
        <v>1</v>
      </c>
      <c r="BB245" s="270" t="s">
        <v>92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407"/>
      <c r="B246" s="407"/>
      <c r="C246" s="407"/>
      <c r="D246" s="407"/>
      <c r="E246" s="407"/>
      <c r="F246" s="407"/>
      <c r="G246" s="407"/>
      <c r="H246" s="407"/>
      <c r="I246" s="407"/>
      <c r="J246" s="407"/>
      <c r="K246" s="407"/>
      <c r="L246" s="407"/>
      <c r="M246" s="407"/>
      <c r="N246" s="407"/>
      <c r="O246" s="408"/>
      <c r="P246" s="404" t="s">
        <v>40</v>
      </c>
      <c r="Q246" s="405"/>
      <c r="R246" s="405"/>
      <c r="S246" s="405"/>
      <c r="T246" s="405"/>
      <c r="U246" s="405"/>
      <c r="V246" s="406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407"/>
      <c r="B247" s="407"/>
      <c r="C247" s="407"/>
      <c r="D247" s="407"/>
      <c r="E247" s="407"/>
      <c r="F247" s="407"/>
      <c r="G247" s="407"/>
      <c r="H247" s="407"/>
      <c r="I247" s="407"/>
      <c r="J247" s="407"/>
      <c r="K247" s="407"/>
      <c r="L247" s="407"/>
      <c r="M247" s="407"/>
      <c r="N247" s="407"/>
      <c r="O247" s="408"/>
      <c r="P247" s="404" t="s">
        <v>40</v>
      </c>
      <c r="Q247" s="405"/>
      <c r="R247" s="405"/>
      <c r="S247" s="405"/>
      <c r="T247" s="405"/>
      <c r="U247" s="405"/>
      <c r="V247" s="406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27.75" customHeight="1" x14ac:dyDescent="0.2">
      <c r="A248" s="397" t="s">
        <v>253</v>
      </c>
      <c r="B248" s="397"/>
      <c r="C248" s="397"/>
      <c r="D248" s="397"/>
      <c r="E248" s="397"/>
      <c r="F248" s="397"/>
      <c r="G248" s="397"/>
      <c r="H248" s="397"/>
      <c r="I248" s="397"/>
      <c r="J248" s="397"/>
      <c r="K248" s="397"/>
      <c r="L248" s="397"/>
      <c r="M248" s="397"/>
      <c r="N248" s="397"/>
      <c r="O248" s="397"/>
      <c r="P248" s="397"/>
      <c r="Q248" s="397"/>
      <c r="R248" s="397"/>
      <c r="S248" s="397"/>
      <c r="T248" s="397"/>
      <c r="U248" s="397"/>
      <c r="V248" s="397"/>
      <c r="W248" s="397"/>
      <c r="X248" s="397"/>
      <c r="Y248" s="397"/>
      <c r="Z248" s="397"/>
      <c r="AA248" s="54"/>
      <c r="AB248" s="54"/>
      <c r="AC248" s="54"/>
    </row>
    <row r="249" spans="1:68" ht="16.5" customHeight="1" x14ac:dyDescent="0.25">
      <c r="A249" s="398" t="s">
        <v>253</v>
      </c>
      <c r="B249" s="398"/>
      <c r="C249" s="398"/>
      <c r="D249" s="398"/>
      <c r="E249" s="398"/>
      <c r="F249" s="398"/>
      <c r="G249" s="398"/>
      <c r="H249" s="398"/>
      <c r="I249" s="398"/>
      <c r="J249" s="398"/>
      <c r="K249" s="398"/>
      <c r="L249" s="398"/>
      <c r="M249" s="398"/>
      <c r="N249" s="398"/>
      <c r="O249" s="398"/>
      <c r="P249" s="398"/>
      <c r="Q249" s="398"/>
      <c r="R249" s="398"/>
      <c r="S249" s="398"/>
      <c r="T249" s="398"/>
      <c r="U249" s="398"/>
      <c r="V249" s="398"/>
      <c r="W249" s="398"/>
      <c r="X249" s="398"/>
      <c r="Y249" s="398"/>
      <c r="Z249" s="398"/>
      <c r="AA249" s="65"/>
      <c r="AB249" s="65"/>
      <c r="AC249" s="82"/>
    </row>
    <row r="250" spans="1:68" ht="14.25" customHeight="1" x14ac:dyDescent="0.25">
      <c r="A250" s="399" t="s">
        <v>79</v>
      </c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399"/>
      <c r="P250" s="399"/>
      <c r="Q250" s="399"/>
      <c r="R250" s="399"/>
      <c r="S250" s="399"/>
      <c r="T250" s="399"/>
      <c r="U250" s="399"/>
      <c r="V250" s="399"/>
      <c r="W250" s="399"/>
      <c r="X250" s="399"/>
      <c r="Y250" s="399"/>
      <c r="Z250" s="399"/>
      <c r="AA250" s="66"/>
      <c r="AB250" s="66"/>
      <c r="AC250" s="83"/>
    </row>
    <row r="251" spans="1:68" ht="27" customHeight="1" x14ac:dyDescent="0.25">
      <c r="A251" s="63" t="s">
        <v>389</v>
      </c>
      <c r="B251" s="63" t="s">
        <v>390</v>
      </c>
      <c r="C251" s="36">
        <v>4301071014</v>
      </c>
      <c r="D251" s="400">
        <v>4640242181264</v>
      </c>
      <c r="E251" s="400"/>
      <c r="F251" s="62">
        <v>0.7</v>
      </c>
      <c r="G251" s="37">
        <v>10</v>
      </c>
      <c r="H251" s="62">
        <v>7</v>
      </c>
      <c r="I251" s="62">
        <v>7.28</v>
      </c>
      <c r="J251" s="37">
        <v>84</v>
      </c>
      <c r="K251" s="37" t="s">
        <v>84</v>
      </c>
      <c r="L251" s="37" t="s">
        <v>85</v>
      </c>
      <c r="M251" s="38" t="s">
        <v>83</v>
      </c>
      <c r="N251" s="38"/>
      <c r="O251" s="37">
        <v>180</v>
      </c>
      <c r="P251" s="499" t="s">
        <v>391</v>
      </c>
      <c r="Q251" s="402"/>
      <c r="R251" s="402"/>
      <c r="S251" s="402"/>
      <c r="T251" s="403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71" t="s">
        <v>392</v>
      </c>
      <c r="AG251" s="81"/>
      <c r="AJ251" s="87" t="s">
        <v>86</v>
      </c>
      <c r="AK251" s="87">
        <v>1</v>
      </c>
      <c r="BB251" s="272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ht="27" customHeight="1" x14ac:dyDescent="0.25">
      <c r="A252" s="63" t="s">
        <v>393</v>
      </c>
      <c r="B252" s="63" t="s">
        <v>394</v>
      </c>
      <c r="C252" s="36">
        <v>4301071021</v>
      </c>
      <c r="D252" s="400">
        <v>4640242181325</v>
      </c>
      <c r="E252" s="400"/>
      <c r="F252" s="62">
        <v>0.7</v>
      </c>
      <c r="G252" s="37">
        <v>10</v>
      </c>
      <c r="H252" s="62">
        <v>7</v>
      </c>
      <c r="I252" s="62">
        <v>7.28</v>
      </c>
      <c r="J252" s="37">
        <v>84</v>
      </c>
      <c r="K252" s="37" t="s">
        <v>84</v>
      </c>
      <c r="L252" s="37" t="s">
        <v>85</v>
      </c>
      <c r="M252" s="38" t="s">
        <v>83</v>
      </c>
      <c r="N252" s="38"/>
      <c r="O252" s="37">
        <v>180</v>
      </c>
      <c r="P252" s="500" t="s">
        <v>395</v>
      </c>
      <c r="Q252" s="402"/>
      <c r="R252" s="402"/>
      <c r="S252" s="402"/>
      <c r="T252" s="403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73" t="s">
        <v>392</v>
      </c>
      <c r="AG252" s="81"/>
      <c r="AJ252" s="87" t="s">
        <v>86</v>
      </c>
      <c r="AK252" s="87">
        <v>1</v>
      </c>
      <c r="BB252" s="274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396</v>
      </c>
      <c r="B253" s="63" t="s">
        <v>397</v>
      </c>
      <c r="C253" s="36">
        <v>4301070993</v>
      </c>
      <c r="D253" s="400">
        <v>4640242180670</v>
      </c>
      <c r="E253" s="400"/>
      <c r="F253" s="62">
        <v>1</v>
      </c>
      <c r="G253" s="37">
        <v>6</v>
      </c>
      <c r="H253" s="62">
        <v>6</v>
      </c>
      <c r="I253" s="62">
        <v>6.23</v>
      </c>
      <c r="J253" s="37">
        <v>84</v>
      </c>
      <c r="K253" s="37" t="s">
        <v>84</v>
      </c>
      <c r="L253" s="37" t="s">
        <v>85</v>
      </c>
      <c r="M253" s="38" t="s">
        <v>83</v>
      </c>
      <c r="N253" s="38"/>
      <c r="O253" s="37">
        <v>180</v>
      </c>
      <c r="P253" s="501" t="s">
        <v>398</v>
      </c>
      <c r="Q253" s="402"/>
      <c r="R253" s="402"/>
      <c r="S253" s="402"/>
      <c r="T253" s="403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75" t="s">
        <v>399</v>
      </c>
      <c r="AG253" s="81"/>
      <c r="AJ253" s="87" t="s">
        <v>86</v>
      </c>
      <c r="AK253" s="87">
        <v>1</v>
      </c>
      <c r="BB253" s="276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x14ac:dyDescent="0.2">
      <c r="A254" s="407"/>
      <c r="B254" s="407"/>
      <c r="C254" s="407"/>
      <c r="D254" s="407"/>
      <c r="E254" s="407"/>
      <c r="F254" s="407"/>
      <c r="G254" s="407"/>
      <c r="H254" s="407"/>
      <c r="I254" s="407"/>
      <c r="J254" s="407"/>
      <c r="K254" s="407"/>
      <c r="L254" s="407"/>
      <c r="M254" s="407"/>
      <c r="N254" s="407"/>
      <c r="O254" s="408"/>
      <c r="P254" s="404" t="s">
        <v>40</v>
      </c>
      <c r="Q254" s="405"/>
      <c r="R254" s="405"/>
      <c r="S254" s="405"/>
      <c r="T254" s="405"/>
      <c r="U254" s="405"/>
      <c r="V254" s="406"/>
      <c r="W254" s="42" t="s">
        <v>39</v>
      </c>
      <c r="X254" s="43">
        <f>IFERROR(SUM(X251:X253),"0")</f>
        <v>0</v>
      </c>
      <c r="Y254" s="43">
        <f>IFERROR(SUM(Y251:Y253),"0")</f>
        <v>0</v>
      </c>
      <c r="Z254" s="43">
        <f>IFERROR(IF(Z251="",0,Z251),"0")+IFERROR(IF(Z252="",0,Z252),"0")+IFERROR(IF(Z253="",0,Z253),"0")</f>
        <v>0</v>
      </c>
      <c r="AA254" s="67"/>
      <c r="AB254" s="67"/>
      <c r="AC254" s="67"/>
    </row>
    <row r="255" spans="1:68" x14ac:dyDescent="0.2">
      <c r="A255" s="407"/>
      <c r="B255" s="407"/>
      <c r="C255" s="407"/>
      <c r="D255" s="407"/>
      <c r="E255" s="407"/>
      <c r="F255" s="407"/>
      <c r="G255" s="407"/>
      <c r="H255" s="407"/>
      <c r="I255" s="407"/>
      <c r="J255" s="407"/>
      <c r="K255" s="407"/>
      <c r="L255" s="407"/>
      <c r="M255" s="407"/>
      <c r="N255" s="407"/>
      <c r="O255" s="408"/>
      <c r="P255" s="404" t="s">
        <v>40</v>
      </c>
      <c r="Q255" s="405"/>
      <c r="R255" s="405"/>
      <c r="S255" s="405"/>
      <c r="T255" s="405"/>
      <c r="U255" s="405"/>
      <c r="V255" s="406"/>
      <c r="W255" s="42" t="s">
        <v>0</v>
      </c>
      <c r="X255" s="43">
        <f>IFERROR(SUMPRODUCT(X251:X253*H251:H253),"0")</f>
        <v>0</v>
      </c>
      <c r="Y255" s="43">
        <f>IFERROR(SUMPRODUCT(Y251:Y253*H251:H253),"0")</f>
        <v>0</v>
      </c>
      <c r="Z255" s="42"/>
      <c r="AA255" s="67"/>
      <c r="AB255" s="67"/>
      <c r="AC255" s="67"/>
    </row>
    <row r="256" spans="1:68" ht="14.25" customHeight="1" x14ac:dyDescent="0.25">
      <c r="A256" s="399" t="s">
        <v>154</v>
      </c>
      <c r="B256" s="399"/>
      <c r="C256" s="399"/>
      <c r="D256" s="399"/>
      <c r="E256" s="399"/>
      <c r="F256" s="399"/>
      <c r="G256" s="399"/>
      <c r="H256" s="399"/>
      <c r="I256" s="399"/>
      <c r="J256" s="399"/>
      <c r="K256" s="399"/>
      <c r="L256" s="399"/>
      <c r="M256" s="399"/>
      <c r="N256" s="399"/>
      <c r="O256" s="399"/>
      <c r="P256" s="399"/>
      <c r="Q256" s="399"/>
      <c r="R256" s="399"/>
      <c r="S256" s="399"/>
      <c r="T256" s="399"/>
      <c r="U256" s="399"/>
      <c r="V256" s="399"/>
      <c r="W256" s="399"/>
      <c r="X256" s="399"/>
      <c r="Y256" s="399"/>
      <c r="Z256" s="399"/>
      <c r="AA256" s="66"/>
      <c r="AB256" s="66"/>
      <c r="AC256" s="83"/>
    </row>
    <row r="257" spans="1:68" ht="27" customHeight="1" x14ac:dyDescent="0.25">
      <c r="A257" s="63" t="s">
        <v>400</v>
      </c>
      <c r="B257" s="63" t="s">
        <v>401</v>
      </c>
      <c r="C257" s="36">
        <v>4301131019</v>
      </c>
      <c r="D257" s="400">
        <v>4640242180427</v>
      </c>
      <c r="E257" s="400"/>
      <c r="F257" s="62">
        <v>1.8</v>
      </c>
      <c r="G257" s="37">
        <v>1</v>
      </c>
      <c r="H257" s="62">
        <v>1.8</v>
      </c>
      <c r="I257" s="62">
        <v>1.915</v>
      </c>
      <c r="J257" s="37">
        <v>234</v>
      </c>
      <c r="K257" s="37" t="s">
        <v>145</v>
      </c>
      <c r="L257" s="37" t="s">
        <v>85</v>
      </c>
      <c r="M257" s="38" t="s">
        <v>83</v>
      </c>
      <c r="N257" s="38"/>
      <c r="O257" s="37">
        <v>180</v>
      </c>
      <c r="P257" s="502" t="s">
        <v>402</v>
      </c>
      <c r="Q257" s="402"/>
      <c r="R257" s="402"/>
      <c r="S257" s="402"/>
      <c r="T257" s="403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IFERROR(IF(X257="","",X257*0.00502),"")</f>
        <v>0</v>
      </c>
      <c r="AA257" s="68" t="s">
        <v>46</v>
      </c>
      <c r="AB257" s="69" t="s">
        <v>46</v>
      </c>
      <c r="AC257" s="277" t="s">
        <v>403</v>
      </c>
      <c r="AG257" s="81"/>
      <c r="AJ257" s="87" t="s">
        <v>86</v>
      </c>
      <c r="AK257" s="87">
        <v>1</v>
      </c>
      <c r="BB257" s="278" t="s">
        <v>92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407"/>
      <c r="B258" s="407"/>
      <c r="C258" s="407"/>
      <c r="D258" s="407"/>
      <c r="E258" s="407"/>
      <c r="F258" s="407"/>
      <c r="G258" s="407"/>
      <c r="H258" s="407"/>
      <c r="I258" s="407"/>
      <c r="J258" s="407"/>
      <c r="K258" s="407"/>
      <c r="L258" s="407"/>
      <c r="M258" s="407"/>
      <c r="N258" s="407"/>
      <c r="O258" s="408"/>
      <c r="P258" s="404" t="s">
        <v>40</v>
      </c>
      <c r="Q258" s="405"/>
      <c r="R258" s="405"/>
      <c r="S258" s="405"/>
      <c r="T258" s="405"/>
      <c r="U258" s="405"/>
      <c r="V258" s="406"/>
      <c r="W258" s="42" t="s">
        <v>39</v>
      </c>
      <c r="X258" s="43">
        <f>IFERROR(SUM(X257:X257),"0")</f>
        <v>0</v>
      </c>
      <c r="Y258" s="43">
        <f>IFERROR(SUM(Y257:Y257),"0")</f>
        <v>0</v>
      </c>
      <c r="Z258" s="43">
        <f>IFERROR(IF(Z257="",0,Z257),"0")</f>
        <v>0</v>
      </c>
      <c r="AA258" s="67"/>
      <c r="AB258" s="67"/>
      <c r="AC258" s="67"/>
    </row>
    <row r="259" spans="1:68" x14ac:dyDescent="0.2">
      <c r="A259" s="407"/>
      <c r="B259" s="407"/>
      <c r="C259" s="407"/>
      <c r="D259" s="407"/>
      <c r="E259" s="407"/>
      <c r="F259" s="407"/>
      <c r="G259" s="407"/>
      <c r="H259" s="407"/>
      <c r="I259" s="407"/>
      <c r="J259" s="407"/>
      <c r="K259" s="407"/>
      <c r="L259" s="407"/>
      <c r="M259" s="407"/>
      <c r="N259" s="407"/>
      <c r="O259" s="408"/>
      <c r="P259" s="404" t="s">
        <v>40</v>
      </c>
      <c r="Q259" s="405"/>
      <c r="R259" s="405"/>
      <c r="S259" s="405"/>
      <c r="T259" s="405"/>
      <c r="U259" s="405"/>
      <c r="V259" s="406"/>
      <c r="W259" s="42" t="s">
        <v>0</v>
      </c>
      <c r="X259" s="43">
        <f>IFERROR(SUMPRODUCT(X257:X257*H257:H257),"0")</f>
        <v>0</v>
      </c>
      <c r="Y259" s="43">
        <f>IFERROR(SUMPRODUCT(Y257:Y257*H257:H257),"0")</f>
        <v>0</v>
      </c>
      <c r="Z259" s="42"/>
      <c r="AA259" s="67"/>
      <c r="AB259" s="67"/>
      <c r="AC259" s="67"/>
    </row>
    <row r="260" spans="1:68" ht="14.25" customHeight="1" x14ac:dyDescent="0.25">
      <c r="A260" s="399" t="s">
        <v>88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66"/>
      <c r="AB260" s="66"/>
      <c r="AC260" s="83"/>
    </row>
    <row r="261" spans="1:68" ht="27" customHeight="1" x14ac:dyDescent="0.25">
      <c r="A261" s="63" t="s">
        <v>404</v>
      </c>
      <c r="B261" s="63" t="s">
        <v>405</v>
      </c>
      <c r="C261" s="36">
        <v>4301132080</v>
      </c>
      <c r="D261" s="400">
        <v>4640242180397</v>
      </c>
      <c r="E261" s="400"/>
      <c r="F261" s="62">
        <v>1</v>
      </c>
      <c r="G261" s="37">
        <v>6</v>
      </c>
      <c r="H261" s="62">
        <v>6</v>
      </c>
      <c r="I261" s="62">
        <v>6.26</v>
      </c>
      <c r="J261" s="37">
        <v>84</v>
      </c>
      <c r="K261" s="37" t="s">
        <v>84</v>
      </c>
      <c r="L261" s="37" t="s">
        <v>85</v>
      </c>
      <c r="M261" s="38" t="s">
        <v>83</v>
      </c>
      <c r="N261" s="38"/>
      <c r="O261" s="37">
        <v>180</v>
      </c>
      <c r="P261" s="503" t="s">
        <v>406</v>
      </c>
      <c r="Q261" s="402"/>
      <c r="R261" s="402"/>
      <c r="S261" s="402"/>
      <c r="T261" s="403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79" t="s">
        <v>407</v>
      </c>
      <c r="AG261" s="81"/>
      <c r="AJ261" s="87" t="s">
        <v>86</v>
      </c>
      <c r="AK261" s="87">
        <v>1</v>
      </c>
      <c r="BB261" s="280" t="s">
        <v>92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25">
      <c r="A262" s="63" t="s">
        <v>408</v>
      </c>
      <c r="B262" s="63" t="s">
        <v>409</v>
      </c>
      <c r="C262" s="36">
        <v>4301132104</v>
      </c>
      <c r="D262" s="400">
        <v>4640242181219</v>
      </c>
      <c r="E262" s="400"/>
      <c r="F262" s="62">
        <v>0.3</v>
      </c>
      <c r="G262" s="37">
        <v>9</v>
      </c>
      <c r="H262" s="62">
        <v>2.7</v>
      </c>
      <c r="I262" s="62">
        <v>2.8450000000000002</v>
      </c>
      <c r="J262" s="37">
        <v>234</v>
      </c>
      <c r="K262" s="37" t="s">
        <v>145</v>
      </c>
      <c r="L262" s="37" t="s">
        <v>85</v>
      </c>
      <c r="M262" s="38" t="s">
        <v>83</v>
      </c>
      <c r="N262" s="38"/>
      <c r="O262" s="37">
        <v>180</v>
      </c>
      <c r="P262" s="504" t="s">
        <v>410</v>
      </c>
      <c r="Q262" s="402"/>
      <c r="R262" s="402"/>
      <c r="S262" s="402"/>
      <c r="T262" s="403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IFERROR(IF(X262="","",X262*0.00502),"")</f>
        <v>0</v>
      </c>
      <c r="AA262" s="68" t="s">
        <v>46</v>
      </c>
      <c r="AB262" s="69" t="s">
        <v>46</v>
      </c>
      <c r="AC262" s="281" t="s">
        <v>407</v>
      </c>
      <c r="AG262" s="81"/>
      <c r="AJ262" s="87" t="s">
        <v>86</v>
      </c>
      <c r="AK262" s="87">
        <v>1</v>
      </c>
      <c r="BB262" s="282" t="s">
        <v>92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x14ac:dyDescent="0.2">
      <c r="A263" s="407"/>
      <c r="B263" s="407"/>
      <c r="C263" s="407"/>
      <c r="D263" s="407"/>
      <c r="E263" s="407"/>
      <c r="F263" s="407"/>
      <c r="G263" s="407"/>
      <c r="H263" s="407"/>
      <c r="I263" s="407"/>
      <c r="J263" s="407"/>
      <c r="K263" s="407"/>
      <c r="L263" s="407"/>
      <c r="M263" s="407"/>
      <c r="N263" s="407"/>
      <c r="O263" s="408"/>
      <c r="P263" s="404" t="s">
        <v>40</v>
      </c>
      <c r="Q263" s="405"/>
      <c r="R263" s="405"/>
      <c r="S263" s="405"/>
      <c r="T263" s="405"/>
      <c r="U263" s="405"/>
      <c r="V263" s="406"/>
      <c r="W263" s="42" t="s">
        <v>39</v>
      </c>
      <c r="X263" s="43">
        <f>IFERROR(SUM(X261:X262),"0")</f>
        <v>0</v>
      </c>
      <c r="Y263" s="43">
        <f>IFERROR(SUM(Y261:Y262),"0")</f>
        <v>0</v>
      </c>
      <c r="Z263" s="43">
        <f>IFERROR(IF(Z261="",0,Z261),"0")+IFERROR(IF(Z262="",0,Z262),"0")</f>
        <v>0</v>
      </c>
      <c r="AA263" s="67"/>
      <c r="AB263" s="67"/>
      <c r="AC263" s="67"/>
    </row>
    <row r="264" spans="1:68" x14ac:dyDescent="0.2">
      <c r="A264" s="407"/>
      <c r="B264" s="407"/>
      <c r="C264" s="407"/>
      <c r="D264" s="407"/>
      <c r="E264" s="407"/>
      <c r="F264" s="407"/>
      <c r="G264" s="407"/>
      <c r="H264" s="407"/>
      <c r="I264" s="407"/>
      <c r="J264" s="407"/>
      <c r="K264" s="407"/>
      <c r="L264" s="407"/>
      <c r="M264" s="407"/>
      <c r="N264" s="407"/>
      <c r="O264" s="408"/>
      <c r="P264" s="404" t="s">
        <v>40</v>
      </c>
      <c r="Q264" s="405"/>
      <c r="R264" s="405"/>
      <c r="S264" s="405"/>
      <c r="T264" s="405"/>
      <c r="U264" s="405"/>
      <c r="V264" s="406"/>
      <c r="W264" s="42" t="s">
        <v>0</v>
      </c>
      <c r="X264" s="43">
        <f>IFERROR(SUMPRODUCT(X261:X262*H261:H262),"0")</f>
        <v>0</v>
      </c>
      <c r="Y264" s="43">
        <f>IFERROR(SUMPRODUCT(Y261:Y262*H261:H262),"0")</f>
        <v>0</v>
      </c>
      <c r="Z264" s="42"/>
      <c r="AA264" s="67"/>
      <c r="AB264" s="67"/>
      <c r="AC264" s="67"/>
    </row>
    <row r="265" spans="1:68" ht="14.25" customHeight="1" x14ac:dyDescent="0.25">
      <c r="A265" s="399" t="s">
        <v>181</v>
      </c>
      <c r="B265" s="399"/>
      <c r="C265" s="399"/>
      <c r="D265" s="399"/>
      <c r="E265" s="399"/>
      <c r="F265" s="399"/>
      <c r="G265" s="399"/>
      <c r="H265" s="399"/>
      <c r="I265" s="399"/>
      <c r="J265" s="399"/>
      <c r="K265" s="399"/>
      <c r="L265" s="399"/>
      <c r="M265" s="399"/>
      <c r="N265" s="399"/>
      <c r="O265" s="399"/>
      <c r="P265" s="399"/>
      <c r="Q265" s="399"/>
      <c r="R265" s="399"/>
      <c r="S265" s="399"/>
      <c r="T265" s="399"/>
      <c r="U265" s="399"/>
      <c r="V265" s="399"/>
      <c r="W265" s="399"/>
      <c r="X265" s="399"/>
      <c r="Y265" s="399"/>
      <c r="Z265" s="399"/>
      <c r="AA265" s="66"/>
      <c r="AB265" s="66"/>
      <c r="AC265" s="83"/>
    </row>
    <row r="266" spans="1:68" ht="27" customHeight="1" x14ac:dyDescent="0.25">
      <c r="A266" s="63" t="s">
        <v>411</v>
      </c>
      <c r="B266" s="63" t="s">
        <v>412</v>
      </c>
      <c r="C266" s="36">
        <v>4301136028</v>
      </c>
      <c r="D266" s="400">
        <v>4640242180304</v>
      </c>
      <c r="E266" s="400"/>
      <c r="F266" s="62">
        <v>2.7</v>
      </c>
      <c r="G266" s="37">
        <v>1</v>
      </c>
      <c r="H266" s="62">
        <v>2.7</v>
      </c>
      <c r="I266" s="62">
        <v>2.8906000000000001</v>
      </c>
      <c r="J266" s="37">
        <v>126</v>
      </c>
      <c r="K266" s="37" t="s">
        <v>93</v>
      </c>
      <c r="L266" s="37" t="s">
        <v>85</v>
      </c>
      <c r="M266" s="38" t="s">
        <v>83</v>
      </c>
      <c r="N266" s="38"/>
      <c r="O266" s="37">
        <v>180</v>
      </c>
      <c r="P266" s="505" t="s">
        <v>413</v>
      </c>
      <c r="Q266" s="402"/>
      <c r="R266" s="402"/>
      <c r="S266" s="402"/>
      <c r="T266" s="403"/>
      <c r="U266" s="39" t="s">
        <v>46</v>
      </c>
      <c r="V266" s="39" t="s">
        <v>46</v>
      </c>
      <c r="W266" s="40" t="s">
        <v>39</v>
      </c>
      <c r="X266" s="58">
        <v>0</v>
      </c>
      <c r="Y266" s="55">
        <f>IFERROR(IF(X266="","",X266),"")</f>
        <v>0</v>
      </c>
      <c r="Z266" s="41">
        <f>IFERROR(IF(X266="","",X266*0.00936),"")</f>
        <v>0</v>
      </c>
      <c r="AA266" s="68" t="s">
        <v>46</v>
      </c>
      <c r="AB266" s="69" t="s">
        <v>46</v>
      </c>
      <c r="AC266" s="283" t="s">
        <v>414</v>
      </c>
      <c r="AG266" s="81"/>
      <c r="AJ266" s="87" t="s">
        <v>86</v>
      </c>
      <c r="AK266" s="87">
        <v>1</v>
      </c>
      <c r="BB266" s="284" t="s">
        <v>92</v>
      </c>
      <c r="BM266" s="81">
        <f>IFERROR(X266*I266,"0")</f>
        <v>0</v>
      </c>
      <c r="BN266" s="81">
        <f>IFERROR(Y266*I266,"0")</f>
        <v>0</v>
      </c>
      <c r="BO266" s="81">
        <f>IFERROR(X266/J266,"0")</f>
        <v>0</v>
      </c>
      <c r="BP266" s="81">
        <f>IFERROR(Y266/J266,"0")</f>
        <v>0</v>
      </c>
    </row>
    <row r="267" spans="1:68" ht="27" customHeight="1" x14ac:dyDescent="0.25">
      <c r="A267" s="63" t="s">
        <v>415</v>
      </c>
      <c r="B267" s="63" t="s">
        <v>416</v>
      </c>
      <c r="C267" s="36">
        <v>4301136026</v>
      </c>
      <c r="D267" s="400">
        <v>4640242180236</v>
      </c>
      <c r="E267" s="400"/>
      <c r="F267" s="62">
        <v>5</v>
      </c>
      <c r="G267" s="37">
        <v>1</v>
      </c>
      <c r="H267" s="62">
        <v>5</v>
      </c>
      <c r="I267" s="62">
        <v>5.2350000000000003</v>
      </c>
      <c r="J267" s="37">
        <v>84</v>
      </c>
      <c r="K267" s="37" t="s">
        <v>84</v>
      </c>
      <c r="L267" s="37" t="s">
        <v>85</v>
      </c>
      <c r="M267" s="38" t="s">
        <v>83</v>
      </c>
      <c r="N267" s="38"/>
      <c r="O267" s="37">
        <v>180</v>
      </c>
      <c r="P267" s="506" t="s">
        <v>417</v>
      </c>
      <c r="Q267" s="402"/>
      <c r="R267" s="402"/>
      <c r="S267" s="402"/>
      <c r="T267" s="403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IFERROR(IF(X267="","",X267*0.0155),"")</f>
        <v>0</v>
      </c>
      <c r="AA267" s="68" t="s">
        <v>46</v>
      </c>
      <c r="AB267" s="69" t="s">
        <v>46</v>
      </c>
      <c r="AC267" s="285" t="s">
        <v>414</v>
      </c>
      <c r="AG267" s="81"/>
      <c r="AJ267" s="87" t="s">
        <v>86</v>
      </c>
      <c r="AK267" s="87">
        <v>1</v>
      </c>
      <c r="BB267" s="286" t="s">
        <v>92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418</v>
      </c>
      <c r="B268" s="63" t="s">
        <v>419</v>
      </c>
      <c r="C268" s="36">
        <v>4301136029</v>
      </c>
      <c r="D268" s="400">
        <v>4640242180410</v>
      </c>
      <c r="E268" s="400"/>
      <c r="F268" s="62">
        <v>2.2400000000000002</v>
      </c>
      <c r="G268" s="37">
        <v>1</v>
      </c>
      <c r="H268" s="62">
        <v>2.2400000000000002</v>
      </c>
      <c r="I268" s="62">
        <v>2.4319999999999999</v>
      </c>
      <c r="J268" s="37">
        <v>126</v>
      </c>
      <c r="K268" s="37" t="s">
        <v>93</v>
      </c>
      <c r="L268" s="37" t="s">
        <v>85</v>
      </c>
      <c r="M268" s="38" t="s">
        <v>83</v>
      </c>
      <c r="N268" s="38"/>
      <c r="O268" s="37">
        <v>180</v>
      </c>
      <c r="P268" s="50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402"/>
      <c r="R268" s="402"/>
      <c r="S268" s="402"/>
      <c r="T268" s="403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IFERROR(IF(X268="","",X268*0.00936),"")</f>
        <v>0</v>
      </c>
      <c r="AA268" s="68" t="s">
        <v>46</v>
      </c>
      <c r="AB268" s="69" t="s">
        <v>46</v>
      </c>
      <c r="AC268" s="287" t="s">
        <v>414</v>
      </c>
      <c r="AG268" s="81"/>
      <c r="AJ268" s="87" t="s">
        <v>86</v>
      </c>
      <c r="AK268" s="87">
        <v>1</v>
      </c>
      <c r="BB268" s="288" t="s">
        <v>92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x14ac:dyDescent="0.2">
      <c r="A269" s="407"/>
      <c r="B269" s="407"/>
      <c r="C269" s="407"/>
      <c r="D269" s="407"/>
      <c r="E269" s="407"/>
      <c r="F269" s="407"/>
      <c r="G269" s="407"/>
      <c r="H269" s="407"/>
      <c r="I269" s="407"/>
      <c r="J269" s="407"/>
      <c r="K269" s="407"/>
      <c r="L269" s="407"/>
      <c r="M269" s="407"/>
      <c r="N269" s="407"/>
      <c r="O269" s="408"/>
      <c r="P269" s="404" t="s">
        <v>40</v>
      </c>
      <c r="Q269" s="405"/>
      <c r="R269" s="405"/>
      <c r="S269" s="405"/>
      <c r="T269" s="405"/>
      <c r="U269" s="405"/>
      <c r="V269" s="406"/>
      <c r="W269" s="42" t="s">
        <v>39</v>
      </c>
      <c r="X269" s="43">
        <f>IFERROR(SUM(X266:X268),"0")</f>
        <v>0</v>
      </c>
      <c r="Y269" s="43">
        <f>IFERROR(SUM(Y266:Y268),"0")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407"/>
      <c r="B270" s="407"/>
      <c r="C270" s="407"/>
      <c r="D270" s="407"/>
      <c r="E270" s="407"/>
      <c r="F270" s="407"/>
      <c r="G270" s="407"/>
      <c r="H270" s="407"/>
      <c r="I270" s="407"/>
      <c r="J270" s="407"/>
      <c r="K270" s="407"/>
      <c r="L270" s="407"/>
      <c r="M270" s="407"/>
      <c r="N270" s="407"/>
      <c r="O270" s="408"/>
      <c r="P270" s="404" t="s">
        <v>40</v>
      </c>
      <c r="Q270" s="405"/>
      <c r="R270" s="405"/>
      <c r="S270" s="405"/>
      <c r="T270" s="405"/>
      <c r="U270" s="405"/>
      <c r="V270" s="406"/>
      <c r="W270" s="42" t="s">
        <v>0</v>
      </c>
      <c r="X270" s="43">
        <f>IFERROR(SUMPRODUCT(X266:X268*H266:H268),"0")</f>
        <v>0</v>
      </c>
      <c r="Y270" s="43">
        <f>IFERROR(SUMPRODUCT(Y266:Y268*H266:H268),"0")</f>
        <v>0</v>
      </c>
      <c r="Z270" s="42"/>
      <c r="AA270" s="67"/>
      <c r="AB270" s="67"/>
      <c r="AC270" s="67"/>
    </row>
    <row r="271" spans="1:68" ht="14.25" customHeight="1" x14ac:dyDescent="0.25">
      <c r="A271" s="399" t="s">
        <v>149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66"/>
      <c r="AB271" s="66"/>
      <c r="AC271" s="83"/>
    </row>
    <row r="272" spans="1:68" ht="27" customHeight="1" x14ac:dyDescent="0.25">
      <c r="A272" s="63" t="s">
        <v>420</v>
      </c>
      <c r="B272" s="63" t="s">
        <v>421</v>
      </c>
      <c r="C272" s="36">
        <v>4301135504</v>
      </c>
      <c r="D272" s="400">
        <v>4640242181554</v>
      </c>
      <c r="E272" s="400"/>
      <c r="F272" s="62">
        <v>3</v>
      </c>
      <c r="G272" s="37">
        <v>1</v>
      </c>
      <c r="H272" s="62">
        <v>3</v>
      </c>
      <c r="I272" s="62">
        <v>3.1920000000000002</v>
      </c>
      <c r="J272" s="37">
        <v>126</v>
      </c>
      <c r="K272" s="37" t="s">
        <v>93</v>
      </c>
      <c r="L272" s="37" t="s">
        <v>85</v>
      </c>
      <c r="M272" s="38" t="s">
        <v>83</v>
      </c>
      <c r="N272" s="38"/>
      <c r="O272" s="37">
        <v>180</v>
      </c>
      <c r="P272" s="508" t="s">
        <v>422</v>
      </c>
      <c r="Q272" s="402"/>
      <c r="R272" s="402"/>
      <c r="S272" s="402"/>
      <c r="T272" s="403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ref="Y272:Y291" si="24">IFERROR(IF(X272="","",X272),"")</f>
        <v>0</v>
      </c>
      <c r="Z272" s="41">
        <f>IFERROR(IF(X272="","",X272*0.00936),"")</f>
        <v>0</v>
      </c>
      <c r="AA272" s="68" t="s">
        <v>46</v>
      </c>
      <c r="AB272" s="69" t="s">
        <v>46</v>
      </c>
      <c r="AC272" s="289" t="s">
        <v>423</v>
      </c>
      <c r="AG272" s="81"/>
      <c r="AJ272" s="87" t="s">
        <v>86</v>
      </c>
      <c r="AK272" s="87">
        <v>1</v>
      </c>
      <c r="BB272" s="290" t="s">
        <v>92</v>
      </c>
      <c r="BM272" s="81">
        <f t="shared" ref="BM272:BM291" si="25">IFERROR(X272*I272,"0")</f>
        <v>0</v>
      </c>
      <c r="BN272" s="81">
        <f t="shared" ref="BN272:BN291" si="26">IFERROR(Y272*I272,"0")</f>
        <v>0</v>
      </c>
      <c r="BO272" s="81">
        <f t="shared" ref="BO272:BO291" si="27">IFERROR(X272/J272,"0")</f>
        <v>0</v>
      </c>
      <c r="BP272" s="81">
        <f t="shared" ref="BP272:BP291" si="28">IFERROR(Y272/J272,"0")</f>
        <v>0</v>
      </c>
    </row>
    <row r="273" spans="1:68" ht="27" customHeight="1" x14ac:dyDescent="0.25">
      <c r="A273" s="63" t="s">
        <v>424</v>
      </c>
      <c r="B273" s="63" t="s">
        <v>425</v>
      </c>
      <c r="C273" s="36">
        <v>4301135394</v>
      </c>
      <c r="D273" s="400">
        <v>4640242181561</v>
      </c>
      <c r="E273" s="400"/>
      <c r="F273" s="62">
        <v>3.7</v>
      </c>
      <c r="G273" s="37">
        <v>1</v>
      </c>
      <c r="H273" s="62">
        <v>3.7</v>
      </c>
      <c r="I273" s="62">
        <v>3.8919999999999999</v>
      </c>
      <c r="J273" s="37">
        <v>126</v>
      </c>
      <c r="K273" s="37" t="s">
        <v>93</v>
      </c>
      <c r="L273" s="37" t="s">
        <v>85</v>
      </c>
      <c r="M273" s="38" t="s">
        <v>83</v>
      </c>
      <c r="N273" s="38"/>
      <c r="O273" s="37">
        <v>180</v>
      </c>
      <c r="P273" s="509" t="s">
        <v>426</v>
      </c>
      <c r="Q273" s="402"/>
      <c r="R273" s="402"/>
      <c r="S273" s="402"/>
      <c r="T273" s="403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24"/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91" t="s">
        <v>427</v>
      </c>
      <c r="AG273" s="81"/>
      <c r="AJ273" s="87" t="s">
        <v>86</v>
      </c>
      <c r="AK273" s="87">
        <v>1</v>
      </c>
      <c r="BB273" s="292" t="s">
        <v>92</v>
      </c>
      <c r="BM273" s="81">
        <f t="shared" si="25"/>
        <v>0</v>
      </c>
      <c r="BN273" s="81">
        <f t="shared" si="26"/>
        <v>0</v>
      </c>
      <c r="BO273" s="81">
        <f t="shared" si="27"/>
        <v>0</v>
      </c>
      <c r="BP273" s="81">
        <f t="shared" si="28"/>
        <v>0</v>
      </c>
    </row>
    <row r="274" spans="1:68" ht="37.5" customHeight="1" x14ac:dyDescent="0.25">
      <c r="A274" s="63" t="s">
        <v>428</v>
      </c>
      <c r="B274" s="63" t="s">
        <v>429</v>
      </c>
      <c r="C274" s="36">
        <v>4301135552</v>
      </c>
      <c r="D274" s="400">
        <v>4640242181431</v>
      </c>
      <c r="E274" s="400"/>
      <c r="F274" s="62">
        <v>3.5</v>
      </c>
      <c r="G274" s="37">
        <v>1</v>
      </c>
      <c r="H274" s="62">
        <v>3.5</v>
      </c>
      <c r="I274" s="62">
        <v>3.6920000000000002</v>
      </c>
      <c r="J274" s="37">
        <v>126</v>
      </c>
      <c r="K274" s="37" t="s">
        <v>93</v>
      </c>
      <c r="L274" s="37" t="s">
        <v>85</v>
      </c>
      <c r="M274" s="38" t="s">
        <v>83</v>
      </c>
      <c r="N274" s="38"/>
      <c r="O274" s="37">
        <v>180</v>
      </c>
      <c r="P274" s="510" t="s">
        <v>430</v>
      </c>
      <c r="Q274" s="402"/>
      <c r="R274" s="402"/>
      <c r="S274" s="402"/>
      <c r="T274" s="403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93" t="s">
        <v>431</v>
      </c>
      <c r="AG274" s="81"/>
      <c r="AJ274" s="87" t="s">
        <v>86</v>
      </c>
      <c r="AK274" s="87">
        <v>1</v>
      </c>
      <c r="BB274" s="294" t="s">
        <v>92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27" customHeight="1" x14ac:dyDescent="0.25">
      <c r="A275" s="63" t="s">
        <v>432</v>
      </c>
      <c r="B275" s="63" t="s">
        <v>433</v>
      </c>
      <c r="C275" s="36">
        <v>4301135374</v>
      </c>
      <c r="D275" s="400">
        <v>4640242181424</v>
      </c>
      <c r="E275" s="400"/>
      <c r="F275" s="62">
        <v>5.5</v>
      </c>
      <c r="G275" s="37">
        <v>1</v>
      </c>
      <c r="H275" s="62">
        <v>5.5</v>
      </c>
      <c r="I275" s="62">
        <v>5.7350000000000003</v>
      </c>
      <c r="J275" s="37">
        <v>84</v>
      </c>
      <c r="K275" s="37" t="s">
        <v>84</v>
      </c>
      <c r="L275" s="37" t="s">
        <v>85</v>
      </c>
      <c r="M275" s="38" t="s">
        <v>83</v>
      </c>
      <c r="N275" s="38"/>
      <c r="O275" s="37">
        <v>180</v>
      </c>
      <c r="P275" s="511" t="s">
        <v>434</v>
      </c>
      <c r="Q275" s="402"/>
      <c r="R275" s="402"/>
      <c r="S275" s="402"/>
      <c r="T275" s="403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>IFERROR(IF(X275="","",X275*0.0155),"")</f>
        <v>0</v>
      </c>
      <c r="AA275" s="68" t="s">
        <v>46</v>
      </c>
      <c r="AB275" s="69" t="s">
        <v>46</v>
      </c>
      <c r="AC275" s="295" t="s">
        <v>423</v>
      </c>
      <c r="AG275" s="81"/>
      <c r="AJ275" s="87" t="s">
        <v>86</v>
      </c>
      <c r="AK275" s="87">
        <v>1</v>
      </c>
      <c r="BB275" s="296" t="s">
        <v>92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435</v>
      </c>
      <c r="B276" s="63" t="s">
        <v>436</v>
      </c>
      <c r="C276" s="36">
        <v>4301135320</v>
      </c>
      <c r="D276" s="400">
        <v>4640242181592</v>
      </c>
      <c r="E276" s="400"/>
      <c r="F276" s="62">
        <v>3.5</v>
      </c>
      <c r="G276" s="37">
        <v>1</v>
      </c>
      <c r="H276" s="62">
        <v>3.5</v>
      </c>
      <c r="I276" s="62">
        <v>3.6850000000000001</v>
      </c>
      <c r="J276" s="37">
        <v>126</v>
      </c>
      <c r="K276" s="37" t="s">
        <v>93</v>
      </c>
      <c r="L276" s="37" t="s">
        <v>85</v>
      </c>
      <c r="M276" s="38" t="s">
        <v>83</v>
      </c>
      <c r="N276" s="38"/>
      <c r="O276" s="37">
        <v>180</v>
      </c>
      <c r="P276" s="512" t="s">
        <v>437</v>
      </c>
      <c r="Q276" s="402"/>
      <c r="R276" s="402"/>
      <c r="S276" s="402"/>
      <c r="T276" s="403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 t="shared" ref="Z276:Z283" si="29">IFERROR(IF(X276="","",X276*0.00936),"")</f>
        <v>0</v>
      </c>
      <c r="AA276" s="68" t="s">
        <v>46</v>
      </c>
      <c r="AB276" s="69" t="s">
        <v>46</v>
      </c>
      <c r="AC276" s="297" t="s">
        <v>438</v>
      </c>
      <c r="AG276" s="81"/>
      <c r="AJ276" s="87" t="s">
        <v>86</v>
      </c>
      <c r="AK276" s="87">
        <v>1</v>
      </c>
      <c r="BB276" s="298" t="s">
        <v>92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439</v>
      </c>
      <c r="B277" s="63" t="s">
        <v>440</v>
      </c>
      <c r="C277" s="36">
        <v>4301135405</v>
      </c>
      <c r="D277" s="400">
        <v>4640242181523</v>
      </c>
      <c r="E277" s="400"/>
      <c r="F277" s="62">
        <v>3</v>
      </c>
      <c r="G277" s="37">
        <v>1</v>
      </c>
      <c r="H277" s="62">
        <v>3</v>
      </c>
      <c r="I277" s="62">
        <v>3.1920000000000002</v>
      </c>
      <c r="J277" s="37">
        <v>126</v>
      </c>
      <c r="K277" s="37" t="s">
        <v>93</v>
      </c>
      <c r="L277" s="37" t="s">
        <v>85</v>
      </c>
      <c r="M277" s="38" t="s">
        <v>83</v>
      </c>
      <c r="N277" s="38"/>
      <c r="O277" s="37">
        <v>180</v>
      </c>
      <c r="P277" s="513" t="s">
        <v>441</v>
      </c>
      <c r="Q277" s="402"/>
      <c r="R277" s="402"/>
      <c r="S277" s="402"/>
      <c r="T277" s="403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 t="shared" si="29"/>
        <v>0</v>
      </c>
      <c r="AA277" s="68" t="s">
        <v>46</v>
      </c>
      <c r="AB277" s="69" t="s">
        <v>46</v>
      </c>
      <c r="AC277" s="299" t="s">
        <v>427</v>
      </c>
      <c r="AG277" s="81"/>
      <c r="AJ277" s="87" t="s">
        <v>86</v>
      </c>
      <c r="AK277" s="87">
        <v>1</v>
      </c>
      <c r="BB277" s="300" t="s">
        <v>92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442</v>
      </c>
      <c r="B278" s="63" t="s">
        <v>443</v>
      </c>
      <c r="C278" s="36">
        <v>4301135404</v>
      </c>
      <c r="D278" s="400">
        <v>4640242181516</v>
      </c>
      <c r="E278" s="400"/>
      <c r="F278" s="62">
        <v>3.7</v>
      </c>
      <c r="G278" s="37">
        <v>1</v>
      </c>
      <c r="H278" s="62">
        <v>3.7</v>
      </c>
      <c r="I278" s="62">
        <v>3.8919999999999999</v>
      </c>
      <c r="J278" s="37">
        <v>126</v>
      </c>
      <c r="K278" s="37" t="s">
        <v>93</v>
      </c>
      <c r="L278" s="37" t="s">
        <v>85</v>
      </c>
      <c r="M278" s="38" t="s">
        <v>83</v>
      </c>
      <c r="N278" s="38"/>
      <c r="O278" s="37">
        <v>180</v>
      </c>
      <c r="P278" s="514" t="s">
        <v>444</v>
      </c>
      <c r="Q278" s="402"/>
      <c r="R278" s="402"/>
      <c r="S278" s="402"/>
      <c r="T278" s="403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 t="shared" si="29"/>
        <v>0</v>
      </c>
      <c r="AA278" s="68" t="s">
        <v>46</v>
      </c>
      <c r="AB278" s="69" t="s">
        <v>46</v>
      </c>
      <c r="AC278" s="301" t="s">
        <v>431</v>
      </c>
      <c r="AG278" s="81"/>
      <c r="AJ278" s="87" t="s">
        <v>86</v>
      </c>
      <c r="AK278" s="87">
        <v>1</v>
      </c>
      <c r="BB278" s="302" t="s">
        <v>92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37.5" customHeight="1" x14ac:dyDescent="0.25">
      <c r="A279" s="63" t="s">
        <v>445</v>
      </c>
      <c r="B279" s="63" t="s">
        <v>446</v>
      </c>
      <c r="C279" s="36">
        <v>4301135402</v>
      </c>
      <c r="D279" s="400">
        <v>4640242181493</v>
      </c>
      <c r="E279" s="400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93</v>
      </c>
      <c r="L279" s="37" t="s">
        <v>85</v>
      </c>
      <c r="M279" s="38" t="s">
        <v>83</v>
      </c>
      <c r="N279" s="38"/>
      <c r="O279" s="37">
        <v>180</v>
      </c>
      <c r="P279" s="515" t="s">
        <v>447</v>
      </c>
      <c r="Q279" s="402"/>
      <c r="R279" s="402"/>
      <c r="S279" s="402"/>
      <c r="T279" s="403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 t="shared" si="29"/>
        <v>0</v>
      </c>
      <c r="AA279" s="68" t="s">
        <v>46</v>
      </c>
      <c r="AB279" s="69" t="s">
        <v>46</v>
      </c>
      <c r="AC279" s="303" t="s">
        <v>423</v>
      </c>
      <c r="AG279" s="81"/>
      <c r="AJ279" s="87" t="s">
        <v>86</v>
      </c>
      <c r="AK279" s="87">
        <v>1</v>
      </c>
      <c r="BB279" s="304" t="s">
        <v>92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27" customHeight="1" x14ac:dyDescent="0.25">
      <c r="A280" s="63" t="s">
        <v>448</v>
      </c>
      <c r="B280" s="63" t="s">
        <v>449</v>
      </c>
      <c r="C280" s="36">
        <v>4301135375</v>
      </c>
      <c r="D280" s="400">
        <v>4640242181486</v>
      </c>
      <c r="E280" s="400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93</v>
      </c>
      <c r="L280" s="37" t="s">
        <v>85</v>
      </c>
      <c r="M280" s="38" t="s">
        <v>83</v>
      </c>
      <c r="N280" s="38"/>
      <c r="O280" s="37">
        <v>180</v>
      </c>
      <c r="P280" s="516" t="s">
        <v>450</v>
      </c>
      <c r="Q280" s="402"/>
      <c r="R280" s="402"/>
      <c r="S280" s="402"/>
      <c r="T280" s="403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 t="shared" si="29"/>
        <v>0</v>
      </c>
      <c r="AA280" s="68" t="s">
        <v>46</v>
      </c>
      <c r="AB280" s="69" t="s">
        <v>46</v>
      </c>
      <c r="AC280" s="305" t="s">
        <v>423</v>
      </c>
      <c r="AG280" s="81"/>
      <c r="AJ280" s="87" t="s">
        <v>86</v>
      </c>
      <c r="AK280" s="87">
        <v>1</v>
      </c>
      <c r="BB280" s="306" t="s">
        <v>92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451</v>
      </c>
      <c r="B281" s="63" t="s">
        <v>452</v>
      </c>
      <c r="C281" s="36">
        <v>4301135403</v>
      </c>
      <c r="D281" s="400">
        <v>4640242181509</v>
      </c>
      <c r="E281" s="400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93</v>
      </c>
      <c r="L281" s="37" t="s">
        <v>85</v>
      </c>
      <c r="M281" s="38" t="s">
        <v>83</v>
      </c>
      <c r="N281" s="38"/>
      <c r="O281" s="37">
        <v>180</v>
      </c>
      <c r="P281" s="517" t="s">
        <v>453</v>
      </c>
      <c r="Q281" s="402"/>
      <c r="R281" s="402"/>
      <c r="S281" s="402"/>
      <c r="T281" s="403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 t="shared" si="29"/>
        <v>0</v>
      </c>
      <c r="AA281" s="68" t="s">
        <v>46</v>
      </c>
      <c r="AB281" s="69" t="s">
        <v>46</v>
      </c>
      <c r="AC281" s="307" t="s">
        <v>423</v>
      </c>
      <c r="AG281" s="81"/>
      <c r="AJ281" s="87" t="s">
        <v>86</v>
      </c>
      <c r="AK281" s="87">
        <v>1</v>
      </c>
      <c r="BB281" s="308" t="s">
        <v>92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454</v>
      </c>
      <c r="B282" s="63" t="s">
        <v>455</v>
      </c>
      <c r="C282" s="36">
        <v>4301135304</v>
      </c>
      <c r="D282" s="400">
        <v>4640242181240</v>
      </c>
      <c r="E282" s="400"/>
      <c r="F282" s="62">
        <v>0.3</v>
      </c>
      <c r="G282" s="37">
        <v>9</v>
      </c>
      <c r="H282" s="62">
        <v>2.7</v>
      </c>
      <c r="I282" s="62">
        <v>2.88</v>
      </c>
      <c r="J282" s="37">
        <v>126</v>
      </c>
      <c r="K282" s="37" t="s">
        <v>93</v>
      </c>
      <c r="L282" s="37" t="s">
        <v>85</v>
      </c>
      <c r="M282" s="38" t="s">
        <v>83</v>
      </c>
      <c r="N282" s="38"/>
      <c r="O282" s="37">
        <v>180</v>
      </c>
      <c r="P282" s="518" t="s">
        <v>456</v>
      </c>
      <c r="Q282" s="402"/>
      <c r="R282" s="402"/>
      <c r="S282" s="402"/>
      <c r="T282" s="403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 t="shared" si="29"/>
        <v>0</v>
      </c>
      <c r="AA282" s="68" t="s">
        <v>46</v>
      </c>
      <c r="AB282" s="69" t="s">
        <v>46</v>
      </c>
      <c r="AC282" s="309" t="s">
        <v>423</v>
      </c>
      <c r="AG282" s="81"/>
      <c r="AJ282" s="87" t="s">
        <v>86</v>
      </c>
      <c r="AK282" s="87">
        <v>1</v>
      </c>
      <c r="BB282" s="310" t="s">
        <v>92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457</v>
      </c>
      <c r="B283" s="63" t="s">
        <v>458</v>
      </c>
      <c r="C283" s="36">
        <v>4301135310</v>
      </c>
      <c r="D283" s="400">
        <v>4640242181318</v>
      </c>
      <c r="E283" s="400"/>
      <c r="F283" s="62">
        <v>0.3</v>
      </c>
      <c r="G283" s="37">
        <v>9</v>
      </c>
      <c r="H283" s="62">
        <v>2.7</v>
      </c>
      <c r="I283" s="62">
        <v>2.988</v>
      </c>
      <c r="J283" s="37">
        <v>126</v>
      </c>
      <c r="K283" s="37" t="s">
        <v>93</v>
      </c>
      <c r="L283" s="37" t="s">
        <v>85</v>
      </c>
      <c r="M283" s="38" t="s">
        <v>83</v>
      </c>
      <c r="N283" s="38"/>
      <c r="O283" s="37">
        <v>180</v>
      </c>
      <c r="P283" s="519" t="s">
        <v>459</v>
      </c>
      <c r="Q283" s="402"/>
      <c r="R283" s="402"/>
      <c r="S283" s="402"/>
      <c r="T283" s="403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 t="shared" si="29"/>
        <v>0</v>
      </c>
      <c r="AA283" s="68" t="s">
        <v>46</v>
      </c>
      <c r="AB283" s="69" t="s">
        <v>46</v>
      </c>
      <c r="AC283" s="311" t="s">
        <v>427</v>
      </c>
      <c r="AG283" s="81"/>
      <c r="AJ283" s="87" t="s">
        <v>86</v>
      </c>
      <c r="AK283" s="87">
        <v>1</v>
      </c>
      <c r="BB283" s="312" t="s">
        <v>92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460</v>
      </c>
      <c r="B284" s="63" t="s">
        <v>461</v>
      </c>
      <c r="C284" s="36">
        <v>4301135306</v>
      </c>
      <c r="D284" s="400">
        <v>4640242181578</v>
      </c>
      <c r="E284" s="400"/>
      <c r="F284" s="62">
        <v>0.3</v>
      </c>
      <c r="G284" s="37">
        <v>9</v>
      </c>
      <c r="H284" s="62">
        <v>2.7</v>
      </c>
      <c r="I284" s="62">
        <v>2.8450000000000002</v>
      </c>
      <c r="J284" s="37">
        <v>234</v>
      </c>
      <c r="K284" s="37" t="s">
        <v>145</v>
      </c>
      <c r="L284" s="37" t="s">
        <v>85</v>
      </c>
      <c r="M284" s="38" t="s">
        <v>83</v>
      </c>
      <c r="N284" s="38"/>
      <c r="O284" s="37">
        <v>180</v>
      </c>
      <c r="P284" s="520" t="s">
        <v>462</v>
      </c>
      <c r="Q284" s="402"/>
      <c r="R284" s="402"/>
      <c r="S284" s="402"/>
      <c r="T284" s="403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313" t="s">
        <v>423</v>
      </c>
      <c r="AG284" s="81"/>
      <c r="AJ284" s="87" t="s">
        <v>86</v>
      </c>
      <c r="AK284" s="87">
        <v>1</v>
      </c>
      <c r="BB284" s="314" t="s">
        <v>92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463</v>
      </c>
      <c r="B285" s="63" t="s">
        <v>464</v>
      </c>
      <c r="C285" s="36">
        <v>4301135305</v>
      </c>
      <c r="D285" s="400">
        <v>4640242181394</v>
      </c>
      <c r="E285" s="400"/>
      <c r="F285" s="62">
        <v>0.3</v>
      </c>
      <c r="G285" s="37">
        <v>9</v>
      </c>
      <c r="H285" s="62">
        <v>2.7</v>
      </c>
      <c r="I285" s="62">
        <v>2.8450000000000002</v>
      </c>
      <c r="J285" s="37">
        <v>234</v>
      </c>
      <c r="K285" s="37" t="s">
        <v>145</v>
      </c>
      <c r="L285" s="37" t="s">
        <v>85</v>
      </c>
      <c r="M285" s="38" t="s">
        <v>83</v>
      </c>
      <c r="N285" s="38"/>
      <c r="O285" s="37">
        <v>180</v>
      </c>
      <c r="P285" s="521" t="s">
        <v>465</v>
      </c>
      <c r="Q285" s="402"/>
      <c r="R285" s="402"/>
      <c r="S285" s="402"/>
      <c r="T285" s="403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315" t="s">
        <v>423</v>
      </c>
      <c r="AG285" s="81"/>
      <c r="AJ285" s="87" t="s">
        <v>86</v>
      </c>
      <c r="AK285" s="87">
        <v>1</v>
      </c>
      <c r="BB285" s="316" t="s">
        <v>92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466</v>
      </c>
      <c r="B286" s="63" t="s">
        <v>467</v>
      </c>
      <c r="C286" s="36">
        <v>4301135309</v>
      </c>
      <c r="D286" s="400">
        <v>4640242181332</v>
      </c>
      <c r="E286" s="400"/>
      <c r="F286" s="62">
        <v>0.3</v>
      </c>
      <c r="G286" s="37">
        <v>9</v>
      </c>
      <c r="H286" s="62">
        <v>2.7</v>
      </c>
      <c r="I286" s="62">
        <v>2.9079999999999999</v>
      </c>
      <c r="J286" s="37">
        <v>234</v>
      </c>
      <c r="K286" s="37" t="s">
        <v>145</v>
      </c>
      <c r="L286" s="37" t="s">
        <v>85</v>
      </c>
      <c r="M286" s="38" t="s">
        <v>83</v>
      </c>
      <c r="N286" s="38"/>
      <c r="O286" s="37">
        <v>180</v>
      </c>
      <c r="P286" s="522" t="s">
        <v>468</v>
      </c>
      <c r="Q286" s="402"/>
      <c r="R286" s="402"/>
      <c r="S286" s="402"/>
      <c r="T286" s="403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317" t="s">
        <v>423</v>
      </c>
      <c r="AG286" s="81"/>
      <c r="AJ286" s="87" t="s">
        <v>86</v>
      </c>
      <c r="AK286" s="87">
        <v>1</v>
      </c>
      <c r="BB286" s="318" t="s">
        <v>92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469</v>
      </c>
      <c r="B287" s="63" t="s">
        <v>470</v>
      </c>
      <c r="C287" s="36">
        <v>4301135308</v>
      </c>
      <c r="D287" s="400">
        <v>4640242181349</v>
      </c>
      <c r="E287" s="400"/>
      <c r="F287" s="62">
        <v>0.3</v>
      </c>
      <c r="G287" s="37">
        <v>9</v>
      </c>
      <c r="H287" s="62">
        <v>2.7</v>
      </c>
      <c r="I287" s="62">
        <v>2.9079999999999999</v>
      </c>
      <c r="J287" s="37">
        <v>234</v>
      </c>
      <c r="K287" s="37" t="s">
        <v>145</v>
      </c>
      <c r="L287" s="37" t="s">
        <v>85</v>
      </c>
      <c r="M287" s="38" t="s">
        <v>83</v>
      </c>
      <c r="N287" s="38"/>
      <c r="O287" s="37">
        <v>180</v>
      </c>
      <c r="P287" s="523" t="s">
        <v>471</v>
      </c>
      <c r="Q287" s="402"/>
      <c r="R287" s="402"/>
      <c r="S287" s="402"/>
      <c r="T287" s="403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319" t="s">
        <v>423</v>
      </c>
      <c r="AG287" s="81"/>
      <c r="AJ287" s="87" t="s">
        <v>86</v>
      </c>
      <c r="AK287" s="87">
        <v>1</v>
      </c>
      <c r="BB287" s="320" t="s">
        <v>92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472</v>
      </c>
      <c r="B288" s="63" t="s">
        <v>473</v>
      </c>
      <c r="C288" s="36">
        <v>4301135307</v>
      </c>
      <c r="D288" s="400">
        <v>4640242181370</v>
      </c>
      <c r="E288" s="400"/>
      <c r="F288" s="62">
        <v>0.3</v>
      </c>
      <c r="G288" s="37">
        <v>9</v>
      </c>
      <c r="H288" s="62">
        <v>2.7</v>
      </c>
      <c r="I288" s="62">
        <v>2.9079999999999999</v>
      </c>
      <c r="J288" s="37">
        <v>234</v>
      </c>
      <c r="K288" s="37" t="s">
        <v>145</v>
      </c>
      <c r="L288" s="37" t="s">
        <v>85</v>
      </c>
      <c r="M288" s="38" t="s">
        <v>83</v>
      </c>
      <c r="N288" s="38"/>
      <c r="O288" s="37">
        <v>180</v>
      </c>
      <c r="P288" s="524" t="s">
        <v>474</v>
      </c>
      <c r="Q288" s="402"/>
      <c r="R288" s="402"/>
      <c r="S288" s="402"/>
      <c r="T288" s="403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321" t="s">
        <v>475</v>
      </c>
      <c r="AG288" s="81"/>
      <c r="AJ288" s="87" t="s">
        <v>86</v>
      </c>
      <c r="AK288" s="87">
        <v>1</v>
      </c>
      <c r="BB288" s="322" t="s">
        <v>92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476</v>
      </c>
      <c r="B289" s="63" t="s">
        <v>477</v>
      </c>
      <c r="C289" s="36">
        <v>4301135318</v>
      </c>
      <c r="D289" s="400">
        <v>4607111037480</v>
      </c>
      <c r="E289" s="400"/>
      <c r="F289" s="62">
        <v>1</v>
      </c>
      <c r="G289" s="37">
        <v>4</v>
      </c>
      <c r="H289" s="62">
        <v>4</v>
      </c>
      <c r="I289" s="62">
        <v>4.2724000000000002</v>
      </c>
      <c r="J289" s="37">
        <v>84</v>
      </c>
      <c r="K289" s="37" t="s">
        <v>84</v>
      </c>
      <c r="L289" s="37" t="s">
        <v>85</v>
      </c>
      <c r="M289" s="38" t="s">
        <v>83</v>
      </c>
      <c r="N289" s="38"/>
      <c r="O289" s="37">
        <v>180</v>
      </c>
      <c r="P289" s="525" t="s">
        <v>478</v>
      </c>
      <c r="Q289" s="402"/>
      <c r="R289" s="402"/>
      <c r="S289" s="402"/>
      <c r="T289" s="403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IFERROR(IF(X289="","",X289*0.0155),"")</f>
        <v>0</v>
      </c>
      <c r="AA289" s="68" t="s">
        <v>46</v>
      </c>
      <c r="AB289" s="69" t="s">
        <v>46</v>
      </c>
      <c r="AC289" s="323" t="s">
        <v>479</v>
      </c>
      <c r="AG289" s="81"/>
      <c r="AJ289" s="87" t="s">
        <v>86</v>
      </c>
      <c r="AK289" s="87">
        <v>1</v>
      </c>
      <c r="BB289" s="324" t="s">
        <v>92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480</v>
      </c>
      <c r="B290" s="63" t="s">
        <v>481</v>
      </c>
      <c r="C290" s="36">
        <v>4301135319</v>
      </c>
      <c r="D290" s="400">
        <v>4607111037473</v>
      </c>
      <c r="E290" s="400"/>
      <c r="F290" s="62">
        <v>1</v>
      </c>
      <c r="G290" s="37">
        <v>4</v>
      </c>
      <c r="H290" s="62">
        <v>4</v>
      </c>
      <c r="I290" s="62">
        <v>4.2300000000000004</v>
      </c>
      <c r="J290" s="37">
        <v>84</v>
      </c>
      <c r="K290" s="37" t="s">
        <v>84</v>
      </c>
      <c r="L290" s="37" t="s">
        <v>85</v>
      </c>
      <c r="M290" s="38" t="s">
        <v>83</v>
      </c>
      <c r="N290" s="38"/>
      <c r="O290" s="37">
        <v>180</v>
      </c>
      <c r="P290" s="526" t="s">
        <v>482</v>
      </c>
      <c r="Q290" s="402"/>
      <c r="R290" s="402"/>
      <c r="S290" s="402"/>
      <c r="T290" s="403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>IFERROR(IF(X290="","",X290*0.0155),"")</f>
        <v>0</v>
      </c>
      <c r="AA290" s="68" t="s">
        <v>46</v>
      </c>
      <c r="AB290" s="69" t="s">
        <v>46</v>
      </c>
      <c r="AC290" s="325" t="s">
        <v>483</v>
      </c>
      <c r="AG290" s="81"/>
      <c r="AJ290" s="87" t="s">
        <v>86</v>
      </c>
      <c r="AK290" s="87">
        <v>1</v>
      </c>
      <c r="BB290" s="326" t="s">
        <v>92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484</v>
      </c>
      <c r="B291" s="63" t="s">
        <v>485</v>
      </c>
      <c r="C291" s="36">
        <v>4301135198</v>
      </c>
      <c r="D291" s="400">
        <v>4640242180663</v>
      </c>
      <c r="E291" s="400"/>
      <c r="F291" s="62">
        <v>0.9</v>
      </c>
      <c r="G291" s="37">
        <v>4</v>
      </c>
      <c r="H291" s="62">
        <v>3.6</v>
      </c>
      <c r="I291" s="62">
        <v>3.83</v>
      </c>
      <c r="J291" s="37">
        <v>84</v>
      </c>
      <c r="K291" s="37" t="s">
        <v>84</v>
      </c>
      <c r="L291" s="37" t="s">
        <v>85</v>
      </c>
      <c r="M291" s="38" t="s">
        <v>83</v>
      </c>
      <c r="N291" s="38"/>
      <c r="O291" s="37">
        <v>180</v>
      </c>
      <c r="P291" s="527" t="s">
        <v>486</v>
      </c>
      <c r="Q291" s="402"/>
      <c r="R291" s="402"/>
      <c r="S291" s="402"/>
      <c r="T291" s="403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327" t="s">
        <v>487</v>
      </c>
      <c r="AG291" s="81"/>
      <c r="AJ291" s="87" t="s">
        <v>86</v>
      </c>
      <c r="AK291" s="87">
        <v>1</v>
      </c>
      <c r="BB291" s="328" t="s">
        <v>92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x14ac:dyDescent="0.2">
      <c r="A292" s="407"/>
      <c r="B292" s="407"/>
      <c r="C292" s="407"/>
      <c r="D292" s="407"/>
      <c r="E292" s="407"/>
      <c r="F292" s="407"/>
      <c r="G292" s="407"/>
      <c r="H292" s="407"/>
      <c r="I292" s="407"/>
      <c r="J292" s="407"/>
      <c r="K292" s="407"/>
      <c r="L292" s="407"/>
      <c r="M292" s="407"/>
      <c r="N292" s="407"/>
      <c r="O292" s="408"/>
      <c r="P292" s="404" t="s">
        <v>40</v>
      </c>
      <c r="Q292" s="405"/>
      <c r="R292" s="405"/>
      <c r="S292" s="405"/>
      <c r="T292" s="405"/>
      <c r="U292" s="405"/>
      <c r="V292" s="406"/>
      <c r="W292" s="42" t="s">
        <v>39</v>
      </c>
      <c r="X292" s="43">
        <f>IFERROR(SUM(X272:X291),"0")</f>
        <v>0</v>
      </c>
      <c r="Y292" s="43">
        <f>IFERROR(SUM(Y272:Y291),"0")</f>
        <v>0</v>
      </c>
      <c r="Z292" s="43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407"/>
      <c r="B293" s="407"/>
      <c r="C293" s="407"/>
      <c r="D293" s="407"/>
      <c r="E293" s="407"/>
      <c r="F293" s="407"/>
      <c r="G293" s="407"/>
      <c r="H293" s="407"/>
      <c r="I293" s="407"/>
      <c r="J293" s="407"/>
      <c r="K293" s="407"/>
      <c r="L293" s="407"/>
      <c r="M293" s="407"/>
      <c r="N293" s="407"/>
      <c r="O293" s="408"/>
      <c r="P293" s="404" t="s">
        <v>40</v>
      </c>
      <c r="Q293" s="405"/>
      <c r="R293" s="405"/>
      <c r="S293" s="405"/>
      <c r="T293" s="405"/>
      <c r="U293" s="405"/>
      <c r="V293" s="406"/>
      <c r="W293" s="42" t="s">
        <v>0</v>
      </c>
      <c r="X293" s="43">
        <f>IFERROR(SUMPRODUCT(X272:X291*H272:H291),"0")</f>
        <v>0</v>
      </c>
      <c r="Y293" s="43">
        <f>IFERROR(SUMPRODUCT(Y272:Y291*H272:H291),"0")</f>
        <v>0</v>
      </c>
      <c r="Z293" s="42"/>
      <c r="AA293" s="67"/>
      <c r="AB293" s="67"/>
      <c r="AC293" s="67"/>
    </row>
    <row r="294" spans="1:68" ht="15" customHeight="1" x14ac:dyDescent="0.2">
      <c r="A294" s="407"/>
      <c r="B294" s="407"/>
      <c r="C294" s="407"/>
      <c r="D294" s="407"/>
      <c r="E294" s="407"/>
      <c r="F294" s="407"/>
      <c r="G294" s="407"/>
      <c r="H294" s="407"/>
      <c r="I294" s="407"/>
      <c r="J294" s="407"/>
      <c r="K294" s="407"/>
      <c r="L294" s="407"/>
      <c r="M294" s="407"/>
      <c r="N294" s="407"/>
      <c r="O294" s="531"/>
      <c r="P294" s="528" t="s">
        <v>33</v>
      </c>
      <c r="Q294" s="529"/>
      <c r="R294" s="529"/>
      <c r="S294" s="529"/>
      <c r="T294" s="529"/>
      <c r="U294" s="529"/>
      <c r="V294" s="530"/>
      <c r="W294" s="42" t="s">
        <v>0</v>
      </c>
      <c r="X294" s="43">
        <f>IFERROR(X24+X33+X39+X44+X60+X66+X71+X77+X87+X94+X106+X112+X119+X126+X131+X137+X142+X148+X156+X161+X169+X174+X182+X189+X199+X207+X212+X217+X223+X229+X236+X241+X247+X255+X259+X264+X270+X293,"0")</f>
        <v>0</v>
      </c>
      <c r="Y294" s="43">
        <f>IFERROR(Y24+Y33+Y39+Y44+Y60+Y66+Y71+Y77+Y87+Y94+Y106+Y112+Y119+Y126+Y131+Y137+Y142+Y148+Y156+Y161+Y169+Y174+Y182+Y189+Y199+Y207+Y212+Y217+Y223+Y229+Y236+Y241+Y247+Y255+Y259+Y264+Y270+Y293,"0")</f>
        <v>0</v>
      </c>
      <c r="Z294" s="42"/>
      <c r="AA294" s="67"/>
      <c r="AB294" s="67"/>
      <c r="AC294" s="67"/>
    </row>
    <row r="295" spans="1:68" x14ac:dyDescent="0.2">
      <c r="A295" s="407"/>
      <c r="B295" s="407"/>
      <c r="C295" s="407"/>
      <c r="D295" s="407"/>
      <c r="E295" s="407"/>
      <c r="F295" s="407"/>
      <c r="G295" s="407"/>
      <c r="H295" s="407"/>
      <c r="I295" s="407"/>
      <c r="J295" s="407"/>
      <c r="K295" s="407"/>
      <c r="L295" s="407"/>
      <c r="M295" s="407"/>
      <c r="N295" s="407"/>
      <c r="O295" s="531"/>
      <c r="P295" s="528" t="s">
        <v>34</v>
      </c>
      <c r="Q295" s="529"/>
      <c r="R295" s="529"/>
      <c r="S295" s="529"/>
      <c r="T295" s="529"/>
      <c r="U295" s="529"/>
      <c r="V295" s="530"/>
      <c r="W295" s="42" t="s">
        <v>0</v>
      </c>
      <c r="X295" s="43">
        <f>IFERROR(SUM(BM22:BM291),"0")</f>
        <v>0</v>
      </c>
      <c r="Y295" s="43">
        <f>IFERROR(SUM(BN22:BN291),"0")</f>
        <v>0</v>
      </c>
      <c r="Z295" s="42"/>
      <c r="AA295" s="67"/>
      <c r="AB295" s="67"/>
      <c r="AC295" s="67"/>
    </row>
    <row r="296" spans="1:68" x14ac:dyDescent="0.2">
      <c r="A296" s="407"/>
      <c r="B296" s="407"/>
      <c r="C296" s="407"/>
      <c r="D296" s="407"/>
      <c r="E296" s="407"/>
      <c r="F296" s="407"/>
      <c r="G296" s="407"/>
      <c r="H296" s="407"/>
      <c r="I296" s="407"/>
      <c r="J296" s="407"/>
      <c r="K296" s="407"/>
      <c r="L296" s="407"/>
      <c r="M296" s="407"/>
      <c r="N296" s="407"/>
      <c r="O296" s="531"/>
      <c r="P296" s="528" t="s">
        <v>35</v>
      </c>
      <c r="Q296" s="529"/>
      <c r="R296" s="529"/>
      <c r="S296" s="529"/>
      <c r="T296" s="529"/>
      <c r="U296" s="529"/>
      <c r="V296" s="530"/>
      <c r="W296" s="42" t="s">
        <v>20</v>
      </c>
      <c r="X296" s="44">
        <f>ROUNDUP(SUM(BO22:BO291),0)</f>
        <v>0</v>
      </c>
      <c r="Y296" s="44">
        <f>ROUNDUP(SUM(BP22:BP291),0)</f>
        <v>0</v>
      </c>
      <c r="Z296" s="42"/>
      <c r="AA296" s="67"/>
      <c r="AB296" s="67"/>
      <c r="AC296" s="67"/>
    </row>
    <row r="297" spans="1:68" x14ac:dyDescent="0.2">
      <c r="A297" s="407"/>
      <c r="B297" s="407"/>
      <c r="C297" s="407"/>
      <c r="D297" s="407"/>
      <c r="E297" s="407"/>
      <c r="F297" s="407"/>
      <c r="G297" s="407"/>
      <c r="H297" s="407"/>
      <c r="I297" s="407"/>
      <c r="J297" s="407"/>
      <c r="K297" s="407"/>
      <c r="L297" s="407"/>
      <c r="M297" s="407"/>
      <c r="N297" s="407"/>
      <c r="O297" s="531"/>
      <c r="P297" s="528" t="s">
        <v>36</v>
      </c>
      <c r="Q297" s="529"/>
      <c r="R297" s="529"/>
      <c r="S297" s="529"/>
      <c r="T297" s="529"/>
      <c r="U297" s="529"/>
      <c r="V297" s="530"/>
      <c r="W297" s="42" t="s">
        <v>0</v>
      </c>
      <c r="X297" s="43">
        <f>GrossWeightTotal+PalletQtyTotal*25</f>
        <v>0</v>
      </c>
      <c r="Y297" s="43">
        <f>GrossWeightTotalR+PalletQtyTotalR*25</f>
        <v>0</v>
      </c>
      <c r="Z297" s="42"/>
      <c r="AA297" s="67"/>
      <c r="AB297" s="67"/>
      <c r="AC297" s="67"/>
    </row>
    <row r="298" spans="1:68" x14ac:dyDescent="0.2">
      <c r="A298" s="407"/>
      <c r="B298" s="407"/>
      <c r="C298" s="407"/>
      <c r="D298" s="407"/>
      <c r="E298" s="407"/>
      <c r="F298" s="407"/>
      <c r="G298" s="407"/>
      <c r="H298" s="407"/>
      <c r="I298" s="407"/>
      <c r="J298" s="407"/>
      <c r="K298" s="407"/>
      <c r="L298" s="407"/>
      <c r="M298" s="407"/>
      <c r="N298" s="407"/>
      <c r="O298" s="531"/>
      <c r="P298" s="528" t="s">
        <v>37</v>
      </c>
      <c r="Q298" s="529"/>
      <c r="R298" s="529"/>
      <c r="S298" s="529"/>
      <c r="T298" s="529"/>
      <c r="U298" s="529"/>
      <c r="V298" s="530"/>
      <c r="W298" s="42" t="s">
        <v>20</v>
      </c>
      <c r="X298" s="43">
        <f>IFERROR(X23+X32+X38+X43+X59+X65+X70+X76+X86+X93+X105+X111+X118+X125+X130+X136+X141+X147+X155+X160+X168+X173+X181+X188+X198+X206+X211+X216+X222+X228+X235+X240+X246+X254+X258+X263+X269+X292,"0")</f>
        <v>0</v>
      </c>
      <c r="Y298" s="43">
        <f>IFERROR(Y23+Y32+Y38+Y43+Y59+Y65+Y70+Y76+Y86+Y93+Y105+Y111+Y118+Y125+Y130+Y136+Y141+Y147+Y155+Y160+Y168+Y173+Y181+Y188+Y198+Y206+Y211+Y216+Y222+Y228+Y235+Y240+Y246+Y254+Y258+Y263+Y269+Y292,"0")</f>
        <v>0</v>
      </c>
      <c r="Z298" s="42"/>
      <c r="AA298" s="67"/>
      <c r="AB298" s="67"/>
      <c r="AC298" s="67"/>
    </row>
    <row r="299" spans="1:68" ht="14.25" x14ac:dyDescent="0.2">
      <c r="A299" s="407"/>
      <c r="B299" s="407"/>
      <c r="C299" s="407"/>
      <c r="D299" s="407"/>
      <c r="E299" s="407"/>
      <c r="F299" s="407"/>
      <c r="G299" s="407"/>
      <c r="H299" s="407"/>
      <c r="I299" s="407"/>
      <c r="J299" s="407"/>
      <c r="K299" s="407"/>
      <c r="L299" s="407"/>
      <c r="M299" s="407"/>
      <c r="N299" s="407"/>
      <c r="O299" s="531"/>
      <c r="P299" s="528" t="s">
        <v>38</v>
      </c>
      <c r="Q299" s="529"/>
      <c r="R299" s="529"/>
      <c r="S299" s="529"/>
      <c r="T299" s="529"/>
      <c r="U299" s="529"/>
      <c r="V299" s="530"/>
      <c r="W299" s="45" t="s">
        <v>52</v>
      </c>
      <c r="X299" s="42"/>
      <c r="Y299" s="42"/>
      <c r="Z299" s="42">
        <f>IFERROR(Z23+Z32+Z38+Z43+Z59+Z65+Z70+Z76+Z86+Z93+Z105+Z111+Z118+Z125+Z130+Z136+Z141+Z147+Z155+Z160+Z168+Z173+Z181+Z188+Z198+Z206+Z211+Z216+Z222+Z228+Z235+Z240+Z246+Z254+Z258+Z263+Z269+Z292,"0")</f>
        <v>0</v>
      </c>
      <c r="AA299" s="67"/>
      <c r="AB299" s="67"/>
      <c r="AC299" s="67"/>
    </row>
    <row r="300" spans="1:68" ht="13.5" thickBot="1" x14ac:dyDescent="0.25"/>
    <row r="301" spans="1:68" ht="27" thickTop="1" thickBot="1" x14ac:dyDescent="0.25">
      <c r="A301" s="46" t="s">
        <v>9</v>
      </c>
      <c r="B301" s="88" t="s">
        <v>78</v>
      </c>
      <c r="C301" s="532" t="s">
        <v>45</v>
      </c>
      <c r="D301" s="532" t="s">
        <v>45</v>
      </c>
      <c r="E301" s="532" t="s">
        <v>45</v>
      </c>
      <c r="F301" s="532" t="s">
        <v>45</v>
      </c>
      <c r="G301" s="532" t="s">
        <v>45</v>
      </c>
      <c r="H301" s="532" t="s">
        <v>45</v>
      </c>
      <c r="I301" s="532" t="s">
        <v>45</v>
      </c>
      <c r="J301" s="532" t="s">
        <v>45</v>
      </c>
      <c r="K301" s="532" t="s">
        <v>45</v>
      </c>
      <c r="L301" s="532" t="s">
        <v>45</v>
      </c>
      <c r="M301" s="532" t="s">
        <v>45</v>
      </c>
      <c r="N301" s="533"/>
      <c r="O301" s="532" t="s">
        <v>45</v>
      </c>
      <c r="P301" s="532" t="s">
        <v>45</v>
      </c>
      <c r="Q301" s="532" t="s">
        <v>45</v>
      </c>
      <c r="R301" s="532" t="s">
        <v>45</v>
      </c>
      <c r="S301" s="532" t="s">
        <v>45</v>
      </c>
      <c r="T301" s="532" t="s">
        <v>252</v>
      </c>
      <c r="U301" s="532" t="s">
        <v>252</v>
      </c>
      <c r="V301" s="88" t="s">
        <v>280</v>
      </c>
      <c r="W301" s="532" t="s">
        <v>302</v>
      </c>
      <c r="X301" s="532" t="s">
        <v>302</v>
      </c>
      <c r="Y301" s="532" t="s">
        <v>302</v>
      </c>
      <c r="Z301" s="532" t="s">
        <v>302</v>
      </c>
      <c r="AA301" s="532" t="s">
        <v>302</v>
      </c>
      <c r="AB301" s="532" t="s">
        <v>302</v>
      </c>
      <c r="AC301" s="532" t="s">
        <v>302</v>
      </c>
      <c r="AD301" s="88" t="s">
        <v>367</v>
      </c>
      <c r="AE301" s="532" t="s">
        <v>373</v>
      </c>
      <c r="AF301" s="532" t="s">
        <v>373</v>
      </c>
      <c r="AG301" s="88" t="s">
        <v>383</v>
      </c>
      <c r="AH301" s="88" t="s">
        <v>253</v>
      </c>
    </row>
    <row r="302" spans="1:68" ht="14.25" customHeight="1" thickTop="1" x14ac:dyDescent="0.2">
      <c r="A302" s="534" t="s">
        <v>10</v>
      </c>
      <c r="B302" s="532" t="s">
        <v>78</v>
      </c>
      <c r="C302" s="532" t="s">
        <v>87</v>
      </c>
      <c r="D302" s="532" t="s">
        <v>100</v>
      </c>
      <c r="E302" s="532" t="s">
        <v>107</v>
      </c>
      <c r="F302" s="532" t="s">
        <v>113</v>
      </c>
      <c r="G302" s="532" t="s">
        <v>141</v>
      </c>
      <c r="H302" s="532" t="s">
        <v>148</v>
      </c>
      <c r="I302" s="532" t="s">
        <v>153</v>
      </c>
      <c r="J302" s="532" t="s">
        <v>161</v>
      </c>
      <c r="K302" s="532" t="s">
        <v>180</v>
      </c>
      <c r="L302" s="532" t="s">
        <v>190</v>
      </c>
      <c r="M302" s="532" t="s">
        <v>209</v>
      </c>
      <c r="N302" s="1"/>
      <c r="O302" s="532" t="s">
        <v>217</v>
      </c>
      <c r="P302" s="532" t="s">
        <v>227</v>
      </c>
      <c r="Q302" s="532" t="s">
        <v>235</v>
      </c>
      <c r="R302" s="532" t="s">
        <v>239</v>
      </c>
      <c r="S302" s="532" t="s">
        <v>248</v>
      </c>
      <c r="T302" s="532" t="s">
        <v>253</v>
      </c>
      <c r="U302" s="532" t="s">
        <v>257</v>
      </c>
      <c r="V302" s="532" t="s">
        <v>281</v>
      </c>
      <c r="W302" s="532" t="s">
        <v>303</v>
      </c>
      <c r="X302" s="532" t="s">
        <v>316</v>
      </c>
      <c r="Y302" s="532" t="s">
        <v>326</v>
      </c>
      <c r="Z302" s="532" t="s">
        <v>341</v>
      </c>
      <c r="AA302" s="532" t="s">
        <v>352</v>
      </c>
      <c r="AB302" s="532" t="s">
        <v>356</v>
      </c>
      <c r="AC302" s="532" t="s">
        <v>360</v>
      </c>
      <c r="AD302" s="532" t="s">
        <v>368</v>
      </c>
      <c r="AE302" s="532" t="s">
        <v>374</v>
      </c>
      <c r="AF302" s="532" t="s">
        <v>380</v>
      </c>
      <c r="AG302" s="532" t="s">
        <v>384</v>
      </c>
      <c r="AH302" s="532" t="s">
        <v>253</v>
      </c>
    </row>
    <row r="303" spans="1:68" ht="13.5" thickBot="1" x14ac:dyDescent="0.25">
      <c r="A303" s="535"/>
      <c r="B303" s="532"/>
      <c r="C303" s="532"/>
      <c r="D303" s="532"/>
      <c r="E303" s="532"/>
      <c r="F303" s="532"/>
      <c r="G303" s="532"/>
      <c r="H303" s="532"/>
      <c r="I303" s="532"/>
      <c r="J303" s="532"/>
      <c r="K303" s="532"/>
      <c r="L303" s="532"/>
      <c r="M303" s="532"/>
      <c r="N303" s="1"/>
      <c r="O303" s="532"/>
      <c r="P303" s="532"/>
      <c r="Q303" s="532"/>
      <c r="R303" s="532"/>
      <c r="S303" s="532"/>
      <c r="T303" s="532"/>
      <c r="U303" s="532"/>
      <c r="V303" s="532"/>
      <c r="W303" s="532"/>
      <c r="X303" s="532"/>
      <c r="Y303" s="532"/>
      <c r="Z303" s="532"/>
      <c r="AA303" s="532"/>
      <c r="AB303" s="532"/>
      <c r="AC303" s="532"/>
      <c r="AD303" s="532"/>
      <c r="AE303" s="532"/>
      <c r="AF303" s="532"/>
      <c r="AG303" s="532"/>
      <c r="AH303" s="532"/>
    </row>
    <row r="304" spans="1:68" ht="18" thickTop="1" thickBot="1" x14ac:dyDescent="0.25">
      <c r="A304" s="46" t="s">
        <v>13</v>
      </c>
      <c r="B304" s="52">
        <f>IFERROR(X22*H22,"0")</f>
        <v>0</v>
      </c>
      <c r="C304" s="52">
        <f>IFERROR(X28*H28,"0")+IFERROR(X29*H29,"0")+IFERROR(X30*H30,"0")+IFERROR(X31*H31,"0")</f>
        <v>0</v>
      </c>
      <c r="D304" s="52">
        <f>IFERROR(X36*H36,"0")+IFERROR(X37*H37,"0")</f>
        <v>0</v>
      </c>
      <c r="E304" s="52">
        <f>IFERROR(X42*H42,"0")</f>
        <v>0</v>
      </c>
      <c r="F304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4" s="52">
        <f>IFERROR(X63*H63,"0")+IFERROR(X64*H64,"0")</f>
        <v>0</v>
      </c>
      <c r="H304" s="52">
        <f>IFERROR(X69*H69,"0")</f>
        <v>0</v>
      </c>
      <c r="I304" s="52">
        <f>IFERROR(X74*H74,"0")+IFERROR(X75*H75,"0")</f>
        <v>0</v>
      </c>
      <c r="J304" s="52">
        <f>IFERROR(X80*H80,"0")+IFERROR(X81*H81,"0")+IFERROR(X82*H82,"0")+IFERROR(X83*H83,"0")+IFERROR(X84*H84,"0")+IFERROR(X85*H85,"0")</f>
        <v>0</v>
      </c>
      <c r="K304" s="52">
        <f>IFERROR(X90*H90,"0")+IFERROR(X91*H91,"0")+IFERROR(X92*H92,"0")</f>
        <v>0</v>
      </c>
      <c r="L304" s="52">
        <f>IFERROR(X97*H97,"0")+IFERROR(X98*H98,"0")+IFERROR(X99*H99,"0")+IFERROR(X100*H100,"0")+IFERROR(X101*H101,"0")+IFERROR(X102*H102,"0")+IFERROR(X103*H103,"0")+IFERROR(X104*H104,"0")</f>
        <v>0</v>
      </c>
      <c r="M304" s="52">
        <f>IFERROR(X109*H109,"0")+IFERROR(X110*H110,"0")</f>
        <v>0</v>
      </c>
      <c r="N304" s="1"/>
      <c r="O304" s="52">
        <f>IFERROR(X115*H115,"0")+IFERROR(X116*H116,"0")+IFERROR(X117*H117,"0")</f>
        <v>0</v>
      </c>
      <c r="P304" s="52">
        <f>IFERROR(X122*H122,"0")+IFERROR(X123*H123,"0")+IFERROR(X124*H124,"0")</f>
        <v>0</v>
      </c>
      <c r="Q304" s="52">
        <f>IFERROR(X129*H129,"0")</f>
        <v>0</v>
      </c>
      <c r="R304" s="52">
        <f>IFERROR(X134*H134,"0")+IFERROR(X135*H135,"0")</f>
        <v>0</v>
      </c>
      <c r="S304" s="52">
        <f>IFERROR(X140*H140,"0")</f>
        <v>0</v>
      </c>
      <c r="T304" s="52">
        <f>IFERROR(X146*H146,"0")</f>
        <v>0</v>
      </c>
      <c r="U304" s="52">
        <f>IFERROR(X151*H151,"0")+IFERROR(X152*H152,"0")+IFERROR(X153*H153,"0")+IFERROR(X154*H154,"0")+IFERROR(X158*H158,"0")+IFERROR(X159*H159,"0")</f>
        <v>0</v>
      </c>
      <c r="V304" s="52">
        <f>IFERROR(X165*H165,"0")+IFERROR(X166*H166,"0")+IFERROR(X167*H167,"0")+IFERROR(X171*H171,"0")+IFERROR(X172*H172,"0")</f>
        <v>0</v>
      </c>
      <c r="W304" s="52">
        <f>IFERROR(X178*H178,"0")+IFERROR(X179*H179,"0")+IFERROR(X180*H180,"0")</f>
        <v>0</v>
      </c>
      <c r="X304" s="52">
        <f>IFERROR(X185*H185,"0")+IFERROR(X186*H186,"0")+IFERROR(X187*H187,"0")</f>
        <v>0</v>
      </c>
      <c r="Y304" s="52">
        <f>IFERROR(X192*H192,"0")+IFERROR(X193*H193,"0")+IFERROR(X194*H194,"0")+IFERROR(X195*H195,"0")+IFERROR(X196*H196,"0")+IFERROR(X197*H197,"0")</f>
        <v>0</v>
      </c>
      <c r="Z304" s="52">
        <f>IFERROR(X202*H202,"0")+IFERROR(X203*H203,"0")+IFERROR(X204*H204,"0")+IFERROR(X205*H205,"0")</f>
        <v>0</v>
      </c>
      <c r="AA304" s="52">
        <f>IFERROR(X210*H210,"0")</f>
        <v>0</v>
      </c>
      <c r="AB304" s="52">
        <f>IFERROR(X215*H215,"0")</f>
        <v>0</v>
      </c>
      <c r="AC304" s="52">
        <f>IFERROR(X220*H220,"0")+IFERROR(X221*H221,"0")</f>
        <v>0</v>
      </c>
      <c r="AD304" s="52">
        <f>IFERROR(X227*H227,"0")</f>
        <v>0</v>
      </c>
      <c r="AE304" s="52">
        <f>IFERROR(X233*H233,"0")+IFERROR(X234*H234,"0")</f>
        <v>0</v>
      </c>
      <c r="AF304" s="52">
        <f>IFERROR(X239*H239,"0")</f>
        <v>0</v>
      </c>
      <c r="AG304" s="52">
        <f>IFERROR(X245*H245,"0")</f>
        <v>0</v>
      </c>
      <c r="AH304" s="52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0</v>
      </c>
    </row>
    <row r="305" spans="1:3" ht="13.5" thickTop="1" x14ac:dyDescent="0.2">
      <c r="C305" s="1"/>
    </row>
    <row r="306" spans="1:3" ht="19.5" customHeight="1" x14ac:dyDescent="0.2">
      <c r="A306" s="70" t="s">
        <v>62</v>
      </c>
      <c r="B306" s="70" t="s">
        <v>63</v>
      </c>
      <c r="C306" s="70" t="s">
        <v>65</v>
      </c>
    </row>
    <row r="307" spans="1:3" x14ac:dyDescent="0.2">
      <c r="A307" s="71">
        <f>SUMPRODUCT(--(BB:BB="ЗПФ"),--(W:W="кор"),H:H,Y:Y)+SUMPRODUCT(--(BB:BB="ЗПФ"),--(W:W="кг"),Y:Y)</f>
        <v>0</v>
      </c>
      <c r="B307" s="72">
        <f>SUMPRODUCT(--(BB:BB="ПГП"),--(W:W="кор"),H:H,Y:Y)+SUMPRODUCT(--(BB:BB="ПГП"),--(W:W="кг"),Y:Y)</f>
        <v>0</v>
      </c>
      <c r="C307" s="72">
        <f>SUMPRODUCT(--(BB:BB="КИЗ"),--(W:W="кор"),H:H,Y:Y)+SUMPRODUCT(--(BB:BB="КИЗ"),--(W:W="кг"),Y:Y)</f>
        <v>0</v>
      </c>
    </row>
  </sheetData>
  <sheetProtection algorithmName="SHA-512" hashValue="5QolKuQRlmiGD77t+JBn4qTTCVSsn0d8kgZNEji7TUKYBl/VvFZq7tY8unAlXicvWWhb6hAomcPBvVY4ek24EQ==" saltValue="mlYSwTZpmQZzxL/y4epf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43">
    <mergeCell ref="AG302:AG303"/>
    <mergeCell ref="AH302:AH303"/>
    <mergeCell ref="X302:X303"/>
    <mergeCell ref="Y302:Y303"/>
    <mergeCell ref="Z302:Z303"/>
    <mergeCell ref="AA302:AA303"/>
    <mergeCell ref="AB302:AB303"/>
    <mergeCell ref="AC302:AC303"/>
    <mergeCell ref="AD302:AD303"/>
    <mergeCell ref="AE302:AE303"/>
    <mergeCell ref="AF302:AF303"/>
    <mergeCell ref="W301:AC301"/>
    <mergeCell ref="AE301:AF301"/>
    <mergeCell ref="A302:A303"/>
    <mergeCell ref="B302:B303"/>
    <mergeCell ref="C302:C303"/>
    <mergeCell ref="D302:D303"/>
    <mergeCell ref="E302:E303"/>
    <mergeCell ref="F302:F303"/>
    <mergeCell ref="G302:G303"/>
    <mergeCell ref="H302:H303"/>
    <mergeCell ref="I302:I303"/>
    <mergeCell ref="J302:J303"/>
    <mergeCell ref="K302:K303"/>
    <mergeCell ref="L302:L303"/>
    <mergeCell ref="M302:M303"/>
    <mergeCell ref="O302:O303"/>
    <mergeCell ref="P302:P303"/>
    <mergeCell ref="Q302:Q303"/>
    <mergeCell ref="R302:R303"/>
    <mergeCell ref="S302:S303"/>
    <mergeCell ref="T302:T303"/>
    <mergeCell ref="U302:U303"/>
    <mergeCell ref="V302:V303"/>
    <mergeCell ref="W302:W303"/>
    <mergeCell ref="P294:V294"/>
    <mergeCell ref="A294:O299"/>
    <mergeCell ref="P295:V295"/>
    <mergeCell ref="P296:V296"/>
    <mergeCell ref="P297:V297"/>
    <mergeCell ref="P298:V298"/>
    <mergeCell ref="P299:V299"/>
    <mergeCell ref="C301:S301"/>
    <mergeCell ref="T301:U301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68:E268"/>
    <mergeCell ref="P268:T268"/>
    <mergeCell ref="P269:V269"/>
    <mergeCell ref="A269:O270"/>
    <mergeCell ref="P270:V270"/>
    <mergeCell ref="A271:Z271"/>
    <mergeCell ref="D272:E272"/>
    <mergeCell ref="P272:T272"/>
    <mergeCell ref="D273:E273"/>
    <mergeCell ref="P273:T273"/>
    <mergeCell ref="D262:E262"/>
    <mergeCell ref="P262:T262"/>
    <mergeCell ref="P263:V263"/>
    <mergeCell ref="A263:O264"/>
    <mergeCell ref="P264:V264"/>
    <mergeCell ref="A265:Z265"/>
    <mergeCell ref="D266:E266"/>
    <mergeCell ref="P266:T266"/>
    <mergeCell ref="D267:E267"/>
    <mergeCell ref="P267:T267"/>
    <mergeCell ref="A256:Z256"/>
    <mergeCell ref="D257:E257"/>
    <mergeCell ref="P257:T257"/>
    <mergeCell ref="P258:V258"/>
    <mergeCell ref="A258:O259"/>
    <mergeCell ref="P259:V259"/>
    <mergeCell ref="A260:Z260"/>
    <mergeCell ref="D261:E261"/>
    <mergeCell ref="P261:T261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P254:V254"/>
    <mergeCell ref="A254:O255"/>
    <mergeCell ref="P255:V255"/>
    <mergeCell ref="A242:Z242"/>
    <mergeCell ref="A243:Z243"/>
    <mergeCell ref="A244:Z244"/>
    <mergeCell ref="D245:E245"/>
    <mergeCell ref="P245:T245"/>
    <mergeCell ref="P246:V246"/>
    <mergeCell ref="A246:O247"/>
    <mergeCell ref="P247:V247"/>
    <mergeCell ref="A248:Z248"/>
    <mergeCell ref="P235:V235"/>
    <mergeCell ref="A235:O236"/>
    <mergeCell ref="P236:V236"/>
    <mergeCell ref="A237:Z237"/>
    <mergeCell ref="A238:Z238"/>
    <mergeCell ref="D239:E239"/>
    <mergeCell ref="P239:T239"/>
    <mergeCell ref="P240:V240"/>
    <mergeCell ref="A240:O241"/>
    <mergeCell ref="P241:V241"/>
    <mergeCell ref="P228:V228"/>
    <mergeCell ref="A228:O229"/>
    <mergeCell ref="P229:V229"/>
    <mergeCell ref="A230:Z230"/>
    <mergeCell ref="A231:Z231"/>
    <mergeCell ref="A232:Z232"/>
    <mergeCell ref="D233:E233"/>
    <mergeCell ref="P233:T233"/>
    <mergeCell ref="D234:E234"/>
    <mergeCell ref="P234:T234"/>
    <mergeCell ref="D221:E221"/>
    <mergeCell ref="P221:T221"/>
    <mergeCell ref="P222:V222"/>
    <mergeCell ref="A222:O223"/>
    <mergeCell ref="P223:V223"/>
    <mergeCell ref="A224:Z224"/>
    <mergeCell ref="A225:Z225"/>
    <mergeCell ref="A226:Z226"/>
    <mergeCell ref="D227:E227"/>
    <mergeCell ref="P227:T227"/>
    <mergeCell ref="D215:E215"/>
    <mergeCell ref="P215:T215"/>
    <mergeCell ref="P216:V216"/>
    <mergeCell ref="A216:O217"/>
    <mergeCell ref="P217:V217"/>
    <mergeCell ref="A218:Z218"/>
    <mergeCell ref="A219:Z219"/>
    <mergeCell ref="D220:E220"/>
    <mergeCell ref="P220:T220"/>
    <mergeCell ref="A208:Z208"/>
    <mergeCell ref="A209:Z209"/>
    <mergeCell ref="D210:E210"/>
    <mergeCell ref="P210:T210"/>
    <mergeCell ref="P211:V211"/>
    <mergeCell ref="A211:O212"/>
    <mergeCell ref="P212:V212"/>
    <mergeCell ref="A213:Z213"/>
    <mergeCell ref="A214:Z214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A190:Z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A184:Z184"/>
    <mergeCell ref="D172:E172"/>
    <mergeCell ref="P172:T172"/>
    <mergeCell ref="P173:V173"/>
    <mergeCell ref="A173:O174"/>
    <mergeCell ref="P174:V174"/>
    <mergeCell ref="A175:Z175"/>
    <mergeCell ref="A176:Z176"/>
    <mergeCell ref="A177:Z177"/>
    <mergeCell ref="D178:E178"/>
    <mergeCell ref="P178:T178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P147:V147"/>
    <mergeCell ref="A147:O148"/>
    <mergeCell ref="P148:V148"/>
    <mergeCell ref="A149:Z149"/>
    <mergeCell ref="A150:Z150"/>
    <mergeCell ref="D151:E151"/>
    <mergeCell ref="P151:T151"/>
    <mergeCell ref="D152:E152"/>
    <mergeCell ref="P152:T152"/>
    <mergeCell ref="D140:E140"/>
    <mergeCell ref="P140:T140"/>
    <mergeCell ref="P141:V141"/>
    <mergeCell ref="A141:O142"/>
    <mergeCell ref="P142:V142"/>
    <mergeCell ref="A143:Z143"/>
    <mergeCell ref="A144:Z144"/>
    <mergeCell ref="A145:Z145"/>
    <mergeCell ref="D146:E146"/>
    <mergeCell ref="P146:T146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A139:Z139"/>
    <mergeCell ref="A127:Z127"/>
    <mergeCell ref="A128:Z128"/>
    <mergeCell ref="D129:E129"/>
    <mergeCell ref="P129:T129"/>
    <mergeCell ref="P130:V130"/>
    <mergeCell ref="A130:O131"/>
    <mergeCell ref="P131:V131"/>
    <mergeCell ref="A132:Z132"/>
    <mergeCell ref="A133:Z133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P125:V125"/>
    <mergeCell ref="A125:O126"/>
    <mergeCell ref="P126:V126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07:Z107"/>
    <mergeCell ref="A108:Z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2:X291 X266:X268 X261:X262 X257 X251:X253 X245 X239 X233:X234 X227 X220:X221 X215 X210 X202:X205 X192:X197 X185:X187 X178:X180 X171:X172 X165:X167 X158:X159 X151:X154 X146 X140 X134:X135 X129 X122:X124 X115:X117 X109:X110 X97:X104 X90:X92 X80:X85 X74:X75 X69 X63:X64 X47:X58 X42 X36:X37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488</v>
      </c>
      <c r="H1" s="9"/>
    </row>
    <row r="3" spans="2:8" x14ac:dyDescent="0.2">
      <c r="B3" s="53" t="s">
        <v>489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490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491</v>
      </c>
      <c r="C6" s="53" t="s">
        <v>492</v>
      </c>
      <c r="D6" s="53" t="s">
        <v>493</v>
      </c>
      <c r="E6" s="53" t="s">
        <v>46</v>
      </c>
    </row>
    <row r="7" spans="2:8" x14ac:dyDescent="0.2">
      <c r="B7" s="53" t="s">
        <v>494</v>
      </c>
      <c r="C7" s="53" t="s">
        <v>495</v>
      </c>
      <c r="D7" s="53" t="s">
        <v>496</v>
      </c>
      <c r="E7" s="53" t="s">
        <v>46</v>
      </c>
    </row>
    <row r="8" spans="2:8" x14ac:dyDescent="0.2">
      <c r="B8" s="53" t="s">
        <v>497</v>
      </c>
      <c r="C8" s="53" t="s">
        <v>498</v>
      </c>
      <c r="D8" s="53" t="s">
        <v>499</v>
      </c>
      <c r="E8" s="53" t="s">
        <v>46</v>
      </c>
    </row>
    <row r="9" spans="2:8" x14ac:dyDescent="0.2">
      <c r="B9" s="53" t="s">
        <v>500</v>
      </c>
      <c r="C9" s="53" t="s">
        <v>501</v>
      </c>
      <c r="D9" s="53" t="s">
        <v>502</v>
      </c>
      <c r="E9" s="53" t="s">
        <v>46</v>
      </c>
    </row>
    <row r="10" spans="2:8" x14ac:dyDescent="0.2">
      <c r="B10" s="53" t="s">
        <v>503</v>
      </c>
      <c r="C10" s="53" t="s">
        <v>504</v>
      </c>
      <c r="D10" s="53" t="s">
        <v>505</v>
      </c>
      <c r="E10" s="53" t="s">
        <v>46</v>
      </c>
    </row>
    <row r="12" spans="2:8" x14ac:dyDescent="0.2">
      <c r="B12" s="53" t="s">
        <v>506</v>
      </c>
      <c r="C12" s="53" t="s">
        <v>492</v>
      </c>
      <c r="D12" s="53" t="s">
        <v>46</v>
      </c>
      <c r="E12" s="53" t="s">
        <v>46</v>
      </c>
    </row>
    <row r="14" spans="2:8" x14ac:dyDescent="0.2">
      <c r="B14" s="53" t="s">
        <v>507</v>
      </c>
      <c r="C14" s="53" t="s">
        <v>495</v>
      </c>
      <c r="D14" s="53" t="s">
        <v>46</v>
      </c>
      <c r="E14" s="53" t="s">
        <v>46</v>
      </c>
    </row>
    <row r="16" spans="2:8" x14ac:dyDescent="0.2">
      <c r="B16" s="53" t="s">
        <v>508</v>
      </c>
      <c r="C16" s="53" t="s">
        <v>498</v>
      </c>
      <c r="D16" s="53" t="s">
        <v>46</v>
      </c>
      <c r="E16" s="53" t="s">
        <v>46</v>
      </c>
    </row>
    <row r="18" spans="2:5" x14ac:dyDescent="0.2">
      <c r="B18" s="53" t="s">
        <v>509</v>
      </c>
      <c r="C18" s="53" t="s">
        <v>501</v>
      </c>
      <c r="D18" s="53" t="s">
        <v>46</v>
      </c>
      <c r="E18" s="53" t="s">
        <v>46</v>
      </c>
    </row>
    <row r="20" spans="2:5" x14ac:dyDescent="0.2">
      <c r="B20" s="53" t="s">
        <v>510</v>
      </c>
      <c r="C20" s="53" t="s">
        <v>504</v>
      </c>
      <c r="D20" s="53" t="s">
        <v>46</v>
      </c>
      <c r="E20" s="53" t="s">
        <v>46</v>
      </c>
    </row>
    <row r="22" spans="2:5" x14ac:dyDescent="0.2">
      <c r="B22" s="53" t="s">
        <v>511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512</v>
      </c>
      <c r="C23" s="53" t="s">
        <v>46</v>
      </c>
      <c r="D23" s="53" t="s">
        <v>46</v>
      </c>
      <c r="E23" s="53" t="s">
        <v>46</v>
      </c>
    </row>
    <row r="24" spans="2:5" x14ac:dyDescent="0.2">
      <c r="B24" s="53" t="s">
        <v>513</v>
      </c>
      <c r="C24" s="53" t="s">
        <v>46</v>
      </c>
      <c r="D24" s="53" t="s">
        <v>46</v>
      </c>
      <c r="E24" s="53" t="s">
        <v>46</v>
      </c>
    </row>
    <row r="25" spans="2:5" x14ac:dyDescent="0.2">
      <c r="B25" s="53" t="s">
        <v>514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515</v>
      </c>
      <c r="C26" s="53" t="s">
        <v>46</v>
      </c>
      <c r="D26" s="53" t="s">
        <v>46</v>
      </c>
      <c r="E26" s="53" t="s">
        <v>46</v>
      </c>
    </row>
    <row r="27" spans="2:5" x14ac:dyDescent="0.2">
      <c r="B27" s="53" t="s">
        <v>516</v>
      </c>
      <c r="C27" s="53" t="s">
        <v>46</v>
      </c>
      <c r="D27" s="53" t="s">
        <v>46</v>
      </c>
      <c r="E27" s="53" t="s">
        <v>46</v>
      </c>
    </row>
    <row r="28" spans="2:5" x14ac:dyDescent="0.2">
      <c r="B28" s="53" t="s">
        <v>517</v>
      </c>
      <c r="C28" s="53" t="s">
        <v>46</v>
      </c>
      <c r="D28" s="53" t="s">
        <v>46</v>
      </c>
      <c r="E28" s="53" t="s">
        <v>46</v>
      </c>
    </row>
    <row r="29" spans="2:5" x14ac:dyDescent="0.2">
      <c r="B29" s="53" t="s">
        <v>518</v>
      </c>
      <c r="C29" s="53" t="s">
        <v>46</v>
      </c>
      <c r="D29" s="53" t="s">
        <v>46</v>
      </c>
      <c r="E29" s="53" t="s">
        <v>46</v>
      </c>
    </row>
    <row r="30" spans="2:5" x14ac:dyDescent="0.2">
      <c r="B30" s="53" t="s">
        <v>519</v>
      </c>
      <c r="C30" s="53" t="s">
        <v>46</v>
      </c>
      <c r="D30" s="53" t="s">
        <v>46</v>
      </c>
      <c r="E30" s="53" t="s">
        <v>46</v>
      </c>
    </row>
    <row r="31" spans="2:5" x14ac:dyDescent="0.2">
      <c r="B31" s="53" t="s">
        <v>520</v>
      </c>
      <c r="C31" s="53" t="s">
        <v>46</v>
      </c>
      <c r="D31" s="53" t="s">
        <v>46</v>
      </c>
      <c r="E31" s="53" t="s">
        <v>46</v>
      </c>
    </row>
    <row r="32" spans="2:5" x14ac:dyDescent="0.2">
      <c r="B32" s="53" t="s">
        <v>521</v>
      </c>
      <c r="C32" s="53" t="s">
        <v>46</v>
      </c>
      <c r="D32" s="53" t="s">
        <v>46</v>
      </c>
      <c r="E32" s="53" t="s">
        <v>46</v>
      </c>
    </row>
  </sheetData>
  <sheetProtection algorithmName="SHA-512" hashValue="w5Xu/rCVBewCJQYPf6qn/Q8jb2C667wv5n99s/96moit4RiuXGToxb5pA1vhDOzszbftmQyuEmK6f1mGscnoPw==" saltValue="R+48Fi5aE0249He2Bb35B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530</vt:i4>
      </vt:variant>
    </vt:vector>
  </HeadingPairs>
  <TitlesOfParts>
    <vt:vector size="5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2024-11-12T07:53:39Z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