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B29270-0166-4B12-8BEE-BB7CA6FE1A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заказа'!$X$324:$X$324</definedName>
    <definedName name="GrossWeightTotalR">'Бланк заказа'!$Y$324:$Y$324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заказа'!$X$325:$X$325</definedName>
    <definedName name="PalletQtyTotalR">'Бланк заказа'!$Y$325:$Y$325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07">'Бланк заказа'!$B$298:$B$298</definedName>
    <definedName name="ProductId108">'Бланк заказа'!$B$299:$B$299</definedName>
    <definedName name="ProductId109">'Бланк заказа'!$B$300:$B$300</definedName>
    <definedName name="ProductId11">'Бланк заказа'!$B$45:$B$45</definedName>
    <definedName name="ProductId110">'Бланк заказа'!$B$301:$B$301</definedName>
    <definedName name="ProductId111">'Бланк заказа'!$B$302:$B$302</definedName>
    <definedName name="ProductId112">'Бланк заказа'!$B$303:$B$303</definedName>
    <definedName name="ProductId113">'Бланк заказа'!$B$304:$B$304</definedName>
    <definedName name="ProductId114">'Бланк заказа'!$B$305:$B$305</definedName>
    <definedName name="ProductId115">'Бланк заказа'!$B$306:$B$306</definedName>
    <definedName name="ProductId116">'Бланк заказа'!$B$307:$B$307</definedName>
    <definedName name="ProductId117">'Бланк заказа'!$B$308:$B$308</definedName>
    <definedName name="ProductId118">'Бланк заказа'!$B$309:$B$309</definedName>
    <definedName name="ProductId119">'Бланк заказа'!$B$310:$B$310</definedName>
    <definedName name="ProductId12">'Бланк заказа'!$B$46:$B$46</definedName>
    <definedName name="ProductId120">'Бланк заказа'!$B$311:$B$311</definedName>
    <definedName name="ProductId121">'Бланк заказа'!$B$312:$B$312</definedName>
    <definedName name="ProductId122">'Бланк заказа'!$B$313:$B$313</definedName>
    <definedName name="ProductId123">'Бланк заказа'!$B$314:$B$314</definedName>
    <definedName name="ProductId124">'Бланк заказа'!$B$315:$B$315</definedName>
    <definedName name="ProductId125">'Бланк заказа'!$B$320:$B$320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заказа'!$B$239:$B$239</definedName>
    <definedName name="ProductId88">'Бланк заказа'!$B$240:$B$240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заказа'!$B$253:$B$253</definedName>
    <definedName name="ProductId92">'Бланк заказа'!$B$258:$B$258</definedName>
    <definedName name="ProductId93">'Бланк заказа'!$B$264:$B$264</definedName>
    <definedName name="ProductId94">'Бланк заказа'!$B$268:$B$268</definedName>
    <definedName name="ProductId95">'Бланк заказа'!$B$274:$B$274</definedName>
    <definedName name="ProductId96">'Бланк заказа'!$B$275:$B$275</definedName>
    <definedName name="ProductId97">'Бланк заказа'!$B$276:$B$276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07">'Бланк заказа'!$X$298:$X$298</definedName>
    <definedName name="SalesQty108">'Бланк заказа'!$X$299:$X$299</definedName>
    <definedName name="SalesQty109">'Бланк заказа'!$X$300:$X$300</definedName>
    <definedName name="SalesQty11">'Бланк заказа'!$X$45:$X$45</definedName>
    <definedName name="SalesQty110">'Бланк заказа'!$X$301:$X$301</definedName>
    <definedName name="SalesQty111">'Бланк заказа'!$X$302:$X$302</definedName>
    <definedName name="SalesQty112">'Бланк заказа'!$X$303:$X$303</definedName>
    <definedName name="SalesQty113">'Бланк заказа'!$X$304:$X$304</definedName>
    <definedName name="SalesQty114">'Бланк заказа'!$X$305:$X$305</definedName>
    <definedName name="SalesQty115">'Бланк заказа'!$X$306:$X$306</definedName>
    <definedName name="SalesQty116">'Бланк заказа'!$X$307:$X$307</definedName>
    <definedName name="SalesQty117">'Бланк заказа'!$X$308:$X$308</definedName>
    <definedName name="SalesQty118">'Бланк заказа'!$X$309:$X$309</definedName>
    <definedName name="SalesQty119">'Бланк заказа'!$X$310:$X$310</definedName>
    <definedName name="SalesQty12">'Бланк заказа'!$X$46:$X$46</definedName>
    <definedName name="SalesQty120">'Бланк заказа'!$X$311:$X$311</definedName>
    <definedName name="SalesQty121">'Бланк заказа'!$X$312:$X$312</definedName>
    <definedName name="SalesQty122">'Бланк заказа'!$X$313:$X$313</definedName>
    <definedName name="SalesQty123">'Бланк заказа'!$X$314:$X$314</definedName>
    <definedName name="SalesQty124">'Бланк заказа'!$X$315:$X$315</definedName>
    <definedName name="SalesQty125">'Бланк заказа'!$X$320:$X$320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заказа'!$X$239:$X$239</definedName>
    <definedName name="SalesQty88">'Бланк заказа'!$X$240:$X$240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заказа'!$X$253:$X$253</definedName>
    <definedName name="SalesQty92">'Бланк заказа'!$X$258:$X$258</definedName>
    <definedName name="SalesQty93">'Бланк заказа'!$X$264:$X$264</definedName>
    <definedName name="SalesQty94">'Бланк заказа'!$X$268:$X$268</definedName>
    <definedName name="SalesQty95">'Бланк заказа'!$X$274:$X$274</definedName>
    <definedName name="SalesQty96">'Бланк заказа'!$X$275:$X$275</definedName>
    <definedName name="SalesQty97">'Бланк заказа'!$X$276:$X$276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07">'Бланк заказа'!$Y$298:$Y$298</definedName>
    <definedName name="SalesRoundBox108">'Бланк заказа'!$Y$299:$Y$299</definedName>
    <definedName name="SalesRoundBox109">'Бланк заказа'!$Y$300:$Y$300</definedName>
    <definedName name="SalesRoundBox11">'Бланк заказа'!$Y$45:$Y$45</definedName>
    <definedName name="SalesRoundBox110">'Бланк заказа'!$Y$301:$Y$301</definedName>
    <definedName name="SalesRoundBox111">'Бланк заказа'!$Y$302:$Y$302</definedName>
    <definedName name="SalesRoundBox112">'Бланк заказа'!$Y$303:$Y$303</definedName>
    <definedName name="SalesRoundBox113">'Бланк заказа'!$Y$304:$Y$304</definedName>
    <definedName name="SalesRoundBox114">'Бланк заказа'!$Y$305:$Y$305</definedName>
    <definedName name="SalesRoundBox115">'Бланк заказа'!$Y$306:$Y$306</definedName>
    <definedName name="SalesRoundBox116">'Бланк заказа'!$Y$307:$Y$307</definedName>
    <definedName name="SalesRoundBox117">'Бланк заказа'!$Y$308:$Y$308</definedName>
    <definedName name="SalesRoundBox118">'Бланк заказа'!$Y$309:$Y$309</definedName>
    <definedName name="SalesRoundBox119">'Бланк заказа'!$Y$310:$Y$310</definedName>
    <definedName name="SalesRoundBox12">'Бланк заказа'!$Y$46:$Y$46</definedName>
    <definedName name="SalesRoundBox120">'Бланк заказа'!$Y$311:$Y$311</definedName>
    <definedName name="SalesRoundBox121">'Бланк заказа'!$Y$312:$Y$312</definedName>
    <definedName name="SalesRoundBox122">'Бланк заказа'!$Y$313:$Y$313</definedName>
    <definedName name="SalesRoundBox123">'Бланк заказа'!$Y$314:$Y$314</definedName>
    <definedName name="SalesRoundBox124">'Бланк заказа'!$Y$315:$Y$315</definedName>
    <definedName name="SalesRoundBox125">'Бланк заказа'!$Y$320:$Y$320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заказа'!$Y$239:$Y$239</definedName>
    <definedName name="SalesRoundBox88">'Бланк заказа'!$Y$240:$Y$240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заказа'!$Y$253:$Y$253</definedName>
    <definedName name="SalesRoundBox92">'Бланк заказа'!$Y$258:$Y$258</definedName>
    <definedName name="SalesRoundBox93">'Бланк заказа'!$Y$264:$Y$264</definedName>
    <definedName name="SalesRoundBox94">'Бланк заказа'!$Y$268:$Y$268</definedName>
    <definedName name="SalesRoundBox95">'Бланк заказа'!$Y$274:$Y$274</definedName>
    <definedName name="SalesRoundBox96">'Бланк заказа'!$Y$275:$Y$275</definedName>
    <definedName name="SalesRoundBox97">'Бланк заказа'!$Y$276:$Y$276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07">'Бланк заказа'!$W$298:$W$298</definedName>
    <definedName name="UnitOfMeasure108">'Бланк заказа'!$W$299:$W$299</definedName>
    <definedName name="UnitOfMeasure109">'Бланк заказа'!$W$300:$W$300</definedName>
    <definedName name="UnitOfMeasure11">'Бланк заказа'!$W$45:$W$45</definedName>
    <definedName name="UnitOfMeasure110">'Бланк заказа'!$W$301:$W$301</definedName>
    <definedName name="UnitOfMeasure111">'Бланк заказа'!$W$302:$W$302</definedName>
    <definedName name="UnitOfMeasure112">'Бланк заказа'!$W$303:$W$303</definedName>
    <definedName name="UnitOfMeasure113">'Бланк заказа'!$W$304:$W$304</definedName>
    <definedName name="UnitOfMeasure114">'Бланк заказа'!$W$305:$W$305</definedName>
    <definedName name="UnitOfMeasure115">'Бланк заказа'!$W$306:$W$306</definedName>
    <definedName name="UnitOfMeasure116">'Бланк заказа'!$W$307:$W$307</definedName>
    <definedName name="UnitOfMeasure117">'Бланк заказа'!$W$308:$W$308</definedName>
    <definedName name="UnitOfMeasure118">'Бланк заказа'!$W$309:$W$309</definedName>
    <definedName name="UnitOfMeasure119">'Бланк заказа'!$W$310:$W$310</definedName>
    <definedName name="UnitOfMeasure12">'Бланк заказа'!$W$46:$W$46</definedName>
    <definedName name="UnitOfMeasure120">'Бланк заказа'!$W$311:$W$311</definedName>
    <definedName name="UnitOfMeasure121">'Бланк заказа'!$W$312:$W$312</definedName>
    <definedName name="UnitOfMeasure122">'Бланк заказа'!$W$313:$W$313</definedName>
    <definedName name="UnitOfMeasure123">'Бланк заказа'!$W$314:$W$314</definedName>
    <definedName name="UnitOfMeasure124">'Бланк заказа'!$W$315:$W$315</definedName>
    <definedName name="UnitOfMeasure125">'Бланк заказа'!$W$320:$W$320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заказа'!$W$239:$W$239</definedName>
    <definedName name="UnitOfMeasure88">'Бланк заказа'!$W$240:$W$240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заказа'!$W$253:$W$253</definedName>
    <definedName name="UnitOfMeasure92">'Бланк заказа'!$W$258:$W$258</definedName>
    <definedName name="UnitOfMeasure93">'Бланк заказа'!$W$264:$W$264</definedName>
    <definedName name="UnitOfMeasure94">'Бланк заказа'!$W$268:$W$268</definedName>
    <definedName name="UnitOfMeasure95">'Бланк заказа'!$W$274:$W$274</definedName>
    <definedName name="UnitOfMeasure96">'Бланк заказа'!$W$275:$W$275</definedName>
    <definedName name="UnitOfMeasure97">'Бланк заказа'!$W$276:$W$276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3" i="2" l="1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X322" i="2"/>
  <c r="X321" i="2"/>
  <c r="BO320" i="2"/>
  <c r="BM320" i="2"/>
  <c r="Z320" i="2"/>
  <c r="Z321" i="2" s="1"/>
  <c r="Y320" i="2"/>
  <c r="Y321" i="2" s="1"/>
  <c r="X317" i="2"/>
  <c r="X316" i="2"/>
  <c r="BO315" i="2"/>
  <c r="BM315" i="2"/>
  <c r="Z315" i="2"/>
  <c r="Y315" i="2"/>
  <c r="BP315" i="2" s="1"/>
  <c r="BO314" i="2"/>
  <c r="BN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O311" i="2"/>
  <c r="BM311" i="2"/>
  <c r="Z311" i="2"/>
  <c r="Y311" i="2"/>
  <c r="BP311" i="2" s="1"/>
  <c r="BO310" i="2"/>
  <c r="BN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O307" i="2"/>
  <c r="BM307" i="2"/>
  <c r="Z307" i="2"/>
  <c r="Y307" i="2"/>
  <c r="BP307" i="2" s="1"/>
  <c r="BO306" i="2"/>
  <c r="BN306" i="2"/>
  <c r="BM306" i="2"/>
  <c r="Z306" i="2"/>
  <c r="Y306" i="2"/>
  <c r="BP306" i="2" s="1"/>
  <c r="BO305" i="2"/>
  <c r="BM305" i="2"/>
  <c r="Z305" i="2"/>
  <c r="Y305" i="2"/>
  <c r="BP305" i="2" s="1"/>
  <c r="BO304" i="2"/>
  <c r="BM304" i="2"/>
  <c r="Z304" i="2"/>
  <c r="Y304" i="2"/>
  <c r="BO303" i="2"/>
  <c r="BM303" i="2"/>
  <c r="Z303" i="2"/>
  <c r="Y303" i="2"/>
  <c r="BP303" i="2" s="1"/>
  <c r="BO302" i="2"/>
  <c r="BN302" i="2"/>
  <c r="BM302" i="2"/>
  <c r="Z302" i="2"/>
  <c r="Y302" i="2"/>
  <c r="BP302" i="2" s="1"/>
  <c r="BO301" i="2"/>
  <c r="BM301" i="2"/>
  <c r="Z301" i="2"/>
  <c r="Y301" i="2"/>
  <c r="BP301" i="2" s="1"/>
  <c r="BO300" i="2"/>
  <c r="BM300" i="2"/>
  <c r="Z300" i="2"/>
  <c r="Y300" i="2"/>
  <c r="BO299" i="2"/>
  <c r="BM299" i="2"/>
  <c r="Z299" i="2"/>
  <c r="Y299" i="2"/>
  <c r="BP299" i="2" s="1"/>
  <c r="BO298" i="2"/>
  <c r="BN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O295" i="2"/>
  <c r="BM295" i="2"/>
  <c r="Z295" i="2"/>
  <c r="Z316" i="2" s="1"/>
  <c r="Y295" i="2"/>
  <c r="X293" i="2"/>
  <c r="X292" i="2"/>
  <c r="BO291" i="2"/>
  <c r="BM291" i="2"/>
  <c r="Z291" i="2"/>
  <c r="Y291" i="2"/>
  <c r="BN291" i="2" s="1"/>
  <c r="P291" i="2"/>
  <c r="BO290" i="2"/>
  <c r="BN290" i="2"/>
  <c r="BM290" i="2"/>
  <c r="Z290" i="2"/>
  <c r="Y290" i="2"/>
  <c r="BP290" i="2" s="1"/>
  <c r="BO289" i="2"/>
  <c r="BM289" i="2"/>
  <c r="Z289" i="2"/>
  <c r="Z292" i="2" s="1"/>
  <c r="Y289" i="2"/>
  <c r="BP289" i="2" s="1"/>
  <c r="X287" i="2"/>
  <c r="X286" i="2"/>
  <c r="BO285" i="2"/>
  <c r="BM285" i="2"/>
  <c r="Z285" i="2"/>
  <c r="Y285" i="2"/>
  <c r="BN285" i="2" s="1"/>
  <c r="BP284" i="2"/>
  <c r="BO284" i="2"/>
  <c r="BN284" i="2"/>
  <c r="BM284" i="2"/>
  <c r="Z284" i="2"/>
  <c r="Z286" i="2" s="1"/>
  <c r="Y284" i="2"/>
  <c r="Y287" i="2" s="1"/>
  <c r="X282" i="2"/>
  <c r="X281" i="2"/>
  <c r="BO280" i="2"/>
  <c r="BM280" i="2"/>
  <c r="Z280" i="2"/>
  <c r="Z281" i="2" s="1"/>
  <c r="Y280" i="2"/>
  <c r="Y282" i="2" s="1"/>
  <c r="X278" i="2"/>
  <c r="X277" i="2"/>
  <c r="BO276" i="2"/>
  <c r="BM276" i="2"/>
  <c r="Z276" i="2"/>
  <c r="Y276" i="2"/>
  <c r="BP276" i="2" s="1"/>
  <c r="BP275" i="2"/>
  <c r="BO275" i="2"/>
  <c r="BN275" i="2"/>
  <c r="BM275" i="2"/>
  <c r="Z275" i="2"/>
  <c r="Y275" i="2"/>
  <c r="BO274" i="2"/>
  <c r="BM274" i="2"/>
  <c r="Z274" i="2"/>
  <c r="Z277" i="2" s="1"/>
  <c r="Y274" i="2"/>
  <c r="Y278" i="2" s="1"/>
  <c r="Y270" i="2"/>
  <c r="X270" i="2"/>
  <c r="X269" i="2"/>
  <c r="BO268" i="2"/>
  <c r="BM268" i="2"/>
  <c r="Z268" i="2"/>
  <c r="Z269" i="2" s="1"/>
  <c r="Y268" i="2"/>
  <c r="Y269" i="2" s="1"/>
  <c r="P268" i="2"/>
  <c r="X266" i="2"/>
  <c r="X265" i="2"/>
  <c r="BO264" i="2"/>
  <c r="BM264" i="2"/>
  <c r="Z264" i="2"/>
  <c r="Z265" i="2" s="1"/>
  <c r="Y264" i="2"/>
  <c r="X260" i="2"/>
  <c r="Y259" i="2"/>
  <c r="X259" i="2"/>
  <c r="BO258" i="2"/>
  <c r="BM258" i="2"/>
  <c r="Z258" i="2"/>
  <c r="Z259" i="2" s="1"/>
  <c r="Y258" i="2"/>
  <c r="BP258" i="2" s="1"/>
  <c r="P258" i="2"/>
  <c r="X255" i="2"/>
  <c r="X254" i="2"/>
  <c r="BO253" i="2"/>
  <c r="BM253" i="2"/>
  <c r="Z253" i="2"/>
  <c r="Y253" i="2"/>
  <c r="BP253" i="2" s="1"/>
  <c r="P253" i="2"/>
  <c r="BO252" i="2"/>
  <c r="BM252" i="2"/>
  <c r="Z252" i="2"/>
  <c r="Z254" i="2" s="1"/>
  <c r="Y252" i="2"/>
  <c r="P252" i="2"/>
  <c r="X248" i="2"/>
  <c r="X247" i="2"/>
  <c r="BO246" i="2"/>
  <c r="BM246" i="2"/>
  <c r="Z246" i="2"/>
  <c r="Z247" i="2" s="1"/>
  <c r="Y246" i="2"/>
  <c r="P246" i="2"/>
  <c r="X242" i="2"/>
  <c r="X241" i="2"/>
  <c r="BP240" i="2"/>
  <c r="BO240" i="2"/>
  <c r="BN240" i="2"/>
  <c r="BM240" i="2"/>
  <c r="Z240" i="2"/>
  <c r="Y240" i="2"/>
  <c r="P240" i="2"/>
  <c r="BO239" i="2"/>
  <c r="BM239" i="2"/>
  <c r="Z239" i="2"/>
  <c r="Y239" i="2"/>
  <c r="Y242" i="2" s="1"/>
  <c r="P239" i="2"/>
  <c r="X236" i="2"/>
  <c r="X235" i="2"/>
  <c r="BO234" i="2"/>
  <c r="BM234" i="2"/>
  <c r="Z234" i="2"/>
  <c r="Z235" i="2" s="1"/>
  <c r="Y234" i="2"/>
  <c r="Y236" i="2" s="1"/>
  <c r="P234" i="2"/>
  <c r="X231" i="2"/>
  <c r="X230" i="2"/>
  <c r="BO229" i="2"/>
  <c r="BM229" i="2"/>
  <c r="Z229" i="2"/>
  <c r="Z230" i="2" s="1"/>
  <c r="Y229" i="2"/>
  <c r="Y231" i="2" s="1"/>
  <c r="P229" i="2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P223" i="2"/>
  <c r="BO222" i="2"/>
  <c r="BM222" i="2"/>
  <c r="Z222" i="2"/>
  <c r="Y222" i="2"/>
  <c r="P222" i="2"/>
  <c r="BP221" i="2"/>
  <c r="BO221" i="2"/>
  <c r="BN221" i="2"/>
  <c r="BM221" i="2"/>
  <c r="Z221" i="2"/>
  <c r="Y221" i="2"/>
  <c r="P221" i="2"/>
  <c r="X218" i="2"/>
  <c r="X217" i="2"/>
  <c r="BP216" i="2"/>
  <c r="BO216" i="2"/>
  <c r="BN216" i="2"/>
  <c r="BM216" i="2"/>
  <c r="Z216" i="2"/>
  <c r="Y216" i="2"/>
  <c r="P216" i="2"/>
  <c r="BO215" i="2"/>
  <c r="BM215" i="2"/>
  <c r="Z215" i="2"/>
  <c r="Y215" i="2"/>
  <c r="P215" i="2"/>
  <c r="BO214" i="2"/>
  <c r="BM214" i="2"/>
  <c r="Z214" i="2"/>
  <c r="Y214" i="2"/>
  <c r="P214" i="2"/>
  <c r="BP213" i="2"/>
  <c r="BO213" i="2"/>
  <c r="BN213" i="2"/>
  <c r="BM213" i="2"/>
  <c r="Z213" i="2"/>
  <c r="Y213" i="2"/>
  <c r="P213" i="2"/>
  <c r="BO212" i="2"/>
  <c r="BM212" i="2"/>
  <c r="Z212" i="2"/>
  <c r="Y212" i="2"/>
  <c r="BP212" i="2" s="1"/>
  <c r="P212" i="2"/>
  <c r="BO211" i="2"/>
  <c r="BM211" i="2"/>
  <c r="Z211" i="2"/>
  <c r="Z217" i="2" s="1"/>
  <c r="Y211" i="2"/>
  <c r="P211" i="2"/>
  <c r="X208" i="2"/>
  <c r="Z207" i="2"/>
  <c r="X207" i="2"/>
  <c r="BO206" i="2"/>
  <c r="BM206" i="2"/>
  <c r="Z206" i="2"/>
  <c r="Y206" i="2"/>
  <c r="BP206" i="2" s="1"/>
  <c r="P206" i="2"/>
  <c r="BO205" i="2"/>
  <c r="BM205" i="2"/>
  <c r="Z205" i="2"/>
  <c r="Y205" i="2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O198" i="2"/>
  <c r="BM198" i="2"/>
  <c r="Z198" i="2"/>
  <c r="Y198" i="2"/>
  <c r="P198" i="2"/>
  <c r="BO197" i="2"/>
  <c r="BM197" i="2"/>
  <c r="Z197" i="2"/>
  <c r="Y197" i="2"/>
  <c r="P197" i="2"/>
  <c r="BP196" i="2"/>
  <c r="BO196" i="2"/>
  <c r="BN196" i="2"/>
  <c r="BM196" i="2"/>
  <c r="Z196" i="2"/>
  <c r="Z200" i="2" s="1"/>
  <c r="Y196" i="2"/>
  <c r="P196" i="2"/>
  <c r="X192" i="2"/>
  <c r="X191" i="2"/>
  <c r="BO190" i="2"/>
  <c r="BM190" i="2"/>
  <c r="Z190" i="2"/>
  <c r="Z191" i="2" s="1"/>
  <c r="Y190" i="2"/>
  <c r="P190" i="2"/>
  <c r="Y187" i="2"/>
  <c r="X187" i="2"/>
  <c r="Y186" i="2"/>
  <c r="X186" i="2"/>
  <c r="BP185" i="2"/>
  <c r="BO185" i="2"/>
  <c r="BN185" i="2"/>
  <c r="BM185" i="2"/>
  <c r="Z185" i="2"/>
  <c r="Z186" i="2" s="1"/>
  <c r="Y185" i="2"/>
  <c r="X183" i="2"/>
  <c r="X182" i="2"/>
  <c r="BP181" i="2"/>
  <c r="BO181" i="2"/>
  <c r="BN181" i="2"/>
  <c r="BM181" i="2"/>
  <c r="Z181" i="2"/>
  <c r="Y181" i="2"/>
  <c r="P181" i="2"/>
  <c r="BO180" i="2"/>
  <c r="BM180" i="2"/>
  <c r="Z180" i="2"/>
  <c r="Y180" i="2"/>
  <c r="BP180" i="2" s="1"/>
  <c r="P180" i="2"/>
  <c r="BO179" i="2"/>
  <c r="BM179" i="2"/>
  <c r="Z179" i="2"/>
  <c r="Z182" i="2" s="1"/>
  <c r="Y179" i="2"/>
  <c r="BP179" i="2" s="1"/>
  <c r="P179" i="2"/>
  <c r="X175" i="2"/>
  <c r="Y174" i="2"/>
  <c r="X174" i="2"/>
  <c r="BO173" i="2"/>
  <c r="BM173" i="2"/>
  <c r="Z173" i="2"/>
  <c r="Y173" i="2"/>
  <c r="BP173" i="2" s="1"/>
  <c r="P173" i="2"/>
  <c r="BO172" i="2"/>
  <c r="BN172" i="2"/>
  <c r="BM172" i="2"/>
  <c r="Z172" i="2"/>
  <c r="Z174" i="2" s="1"/>
  <c r="Y172" i="2"/>
  <c r="Y175" i="2" s="1"/>
  <c r="P172" i="2"/>
  <c r="X170" i="2"/>
  <c r="X169" i="2"/>
  <c r="BO168" i="2"/>
  <c r="BM168" i="2"/>
  <c r="Z168" i="2"/>
  <c r="Y168" i="2"/>
  <c r="P168" i="2"/>
  <c r="BP167" i="2"/>
  <c r="BO167" i="2"/>
  <c r="BN167" i="2"/>
  <c r="BM167" i="2"/>
  <c r="Z167" i="2"/>
  <c r="Y167" i="2"/>
  <c r="P167" i="2"/>
  <c r="BO166" i="2"/>
  <c r="BM166" i="2"/>
  <c r="Z166" i="2"/>
  <c r="Y166" i="2"/>
  <c r="BO165" i="2"/>
  <c r="BN165" i="2"/>
  <c r="BM165" i="2"/>
  <c r="Z165" i="2"/>
  <c r="Y165" i="2"/>
  <c r="BP165" i="2" s="1"/>
  <c r="Y162" i="2"/>
  <c r="X162" i="2"/>
  <c r="Z161" i="2"/>
  <c r="X161" i="2"/>
  <c r="BO160" i="2"/>
  <c r="BM160" i="2"/>
  <c r="Z160" i="2"/>
  <c r="Y160" i="2"/>
  <c r="X156" i="2"/>
  <c r="Z155" i="2"/>
  <c r="X155" i="2"/>
  <c r="BO154" i="2"/>
  <c r="BM154" i="2"/>
  <c r="Z154" i="2"/>
  <c r="Y154" i="2"/>
  <c r="P154" i="2"/>
  <c r="X151" i="2"/>
  <c r="Y150" i="2"/>
  <c r="X150" i="2"/>
  <c r="BO149" i="2"/>
  <c r="BM149" i="2"/>
  <c r="Z149" i="2"/>
  <c r="Y149" i="2"/>
  <c r="BP149" i="2" s="1"/>
  <c r="P149" i="2"/>
  <c r="BO148" i="2"/>
  <c r="BN148" i="2"/>
  <c r="BM148" i="2"/>
  <c r="Z148" i="2"/>
  <c r="Z150" i="2" s="1"/>
  <c r="Y148" i="2"/>
  <c r="Y151" i="2" s="1"/>
  <c r="P148" i="2"/>
  <c r="X145" i="2"/>
  <c r="X144" i="2"/>
  <c r="BO143" i="2"/>
  <c r="BN143" i="2"/>
  <c r="BM143" i="2"/>
  <c r="Z143" i="2"/>
  <c r="Z144" i="2" s="1"/>
  <c r="Y143" i="2"/>
  <c r="Y145" i="2" s="1"/>
  <c r="P143" i="2"/>
  <c r="X140" i="2"/>
  <c r="Z139" i="2"/>
  <c r="X139" i="2"/>
  <c r="BO138" i="2"/>
  <c r="BN138" i="2"/>
  <c r="BM138" i="2"/>
  <c r="Z138" i="2"/>
  <c r="Y138" i="2"/>
  <c r="Y140" i="2" s="1"/>
  <c r="X135" i="2"/>
  <c r="X134" i="2"/>
  <c r="BO133" i="2"/>
  <c r="BN133" i="2"/>
  <c r="BM133" i="2"/>
  <c r="Z133" i="2"/>
  <c r="Y133" i="2"/>
  <c r="P133" i="2"/>
  <c r="BO132" i="2"/>
  <c r="BM132" i="2"/>
  <c r="Z132" i="2"/>
  <c r="Y132" i="2"/>
  <c r="P132" i="2"/>
  <c r="Y129" i="2"/>
  <c r="X129" i="2"/>
  <c r="Z128" i="2"/>
  <c r="X128" i="2"/>
  <c r="BO127" i="2"/>
  <c r="BM127" i="2"/>
  <c r="Z127" i="2"/>
  <c r="Y127" i="2"/>
  <c r="P127" i="2"/>
  <c r="BP126" i="2"/>
  <c r="BO126" i="2"/>
  <c r="BN126" i="2"/>
  <c r="BM126" i="2"/>
  <c r="Z126" i="2"/>
  <c r="Y126" i="2"/>
  <c r="Y128" i="2" s="1"/>
  <c r="P126" i="2"/>
  <c r="X123" i="2"/>
  <c r="X122" i="2"/>
  <c r="BP121" i="2"/>
  <c r="BO121" i="2"/>
  <c r="BN121" i="2"/>
  <c r="BM121" i="2"/>
  <c r="Z121" i="2"/>
  <c r="Y121" i="2"/>
  <c r="P121" i="2"/>
  <c r="BO120" i="2"/>
  <c r="BN120" i="2"/>
  <c r="BM120" i="2"/>
  <c r="Z120" i="2"/>
  <c r="Z122" i="2" s="1"/>
  <c r="Y120" i="2"/>
  <c r="Y123" i="2" s="1"/>
  <c r="P120" i="2"/>
  <c r="X117" i="2"/>
  <c r="X116" i="2"/>
  <c r="BO115" i="2"/>
  <c r="BN115" i="2"/>
  <c r="BM115" i="2"/>
  <c r="Z115" i="2"/>
  <c r="Y115" i="2"/>
  <c r="BP115" i="2" s="1"/>
  <c r="P115" i="2"/>
  <c r="BO114" i="2"/>
  <c r="BM114" i="2"/>
  <c r="Z114" i="2"/>
  <c r="Y114" i="2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P111" i="2"/>
  <c r="BP110" i="2"/>
  <c r="BO110" i="2"/>
  <c r="BN110" i="2"/>
  <c r="BM110" i="2"/>
  <c r="Z110" i="2"/>
  <c r="Y110" i="2"/>
  <c r="P110" i="2"/>
  <c r="X107" i="2"/>
  <c r="X106" i="2"/>
  <c r="BO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Y106" i="2" s="1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P96" i="2"/>
  <c r="BP95" i="2"/>
  <c r="BO95" i="2"/>
  <c r="BN95" i="2"/>
  <c r="BM95" i="2"/>
  <c r="Z95" i="2"/>
  <c r="Y95" i="2"/>
  <c r="BO94" i="2"/>
  <c r="BM94" i="2"/>
  <c r="Z94" i="2"/>
  <c r="Y94" i="2"/>
  <c r="P94" i="2"/>
  <c r="BP93" i="2"/>
  <c r="BO93" i="2"/>
  <c r="BN93" i="2"/>
  <c r="BM93" i="2"/>
  <c r="Z93" i="2"/>
  <c r="Y93" i="2"/>
  <c r="Y90" i="2"/>
  <c r="X90" i="2"/>
  <c r="Z89" i="2"/>
  <c r="X89" i="2"/>
  <c r="BO88" i="2"/>
  <c r="BM88" i="2"/>
  <c r="Z88" i="2"/>
  <c r="Y88" i="2"/>
  <c r="P88" i="2"/>
  <c r="BP87" i="2"/>
  <c r="BO87" i="2"/>
  <c r="BN87" i="2"/>
  <c r="BM87" i="2"/>
  <c r="Z87" i="2"/>
  <c r="Y87" i="2"/>
  <c r="Y89" i="2" s="1"/>
  <c r="P87" i="2"/>
  <c r="X84" i="2"/>
  <c r="X83" i="2"/>
  <c r="BP82" i="2"/>
  <c r="BO82" i="2"/>
  <c r="BN82" i="2"/>
  <c r="BM82" i="2"/>
  <c r="Z82" i="2"/>
  <c r="Z83" i="2" s="1"/>
  <c r="Y82" i="2"/>
  <c r="Y84" i="2" s="1"/>
  <c r="X79" i="2"/>
  <c r="Y78" i="2"/>
  <c r="X78" i="2"/>
  <c r="BO77" i="2"/>
  <c r="BM77" i="2"/>
  <c r="Z77" i="2"/>
  <c r="Y77" i="2"/>
  <c r="P77" i="2"/>
  <c r="BP76" i="2"/>
  <c r="BO76" i="2"/>
  <c r="BN76" i="2"/>
  <c r="BM76" i="2"/>
  <c r="Z76" i="2"/>
  <c r="Z78" i="2" s="1"/>
  <c r="Y76" i="2"/>
  <c r="P76" i="2"/>
  <c r="X73" i="2"/>
  <c r="X72" i="2"/>
  <c r="BO71" i="2"/>
  <c r="BM71" i="2"/>
  <c r="Z71" i="2"/>
  <c r="Y71" i="2"/>
  <c r="P71" i="2"/>
  <c r="BP70" i="2"/>
  <c r="BO70" i="2"/>
  <c r="BN70" i="2"/>
  <c r="BM70" i="2"/>
  <c r="Z70" i="2"/>
  <c r="Y70" i="2"/>
  <c r="P70" i="2"/>
  <c r="BO69" i="2"/>
  <c r="BM69" i="2"/>
  <c r="Z69" i="2"/>
  <c r="Y69" i="2"/>
  <c r="Y72" i="2" s="1"/>
  <c r="P69" i="2"/>
  <c r="X67" i="2"/>
  <c r="X66" i="2"/>
  <c r="BO65" i="2"/>
  <c r="BM65" i="2"/>
  <c r="Z65" i="2"/>
  <c r="Z66" i="2" s="1"/>
  <c r="Y65" i="2"/>
  <c r="BP65" i="2" s="1"/>
  <c r="P65" i="2"/>
  <c r="BO64" i="2"/>
  <c r="BM64" i="2"/>
  <c r="Z64" i="2"/>
  <c r="Y64" i="2"/>
  <c r="Y67" i="2" s="1"/>
  <c r="P64" i="2"/>
  <c r="X62" i="2"/>
  <c r="Y61" i="2"/>
  <c r="X61" i="2"/>
  <c r="BO60" i="2"/>
  <c r="BM60" i="2"/>
  <c r="Z60" i="2"/>
  <c r="Z61" i="2" s="1"/>
  <c r="Y60" i="2"/>
  <c r="BP60" i="2" s="1"/>
  <c r="P60" i="2"/>
  <c r="X58" i="2"/>
  <c r="Z57" i="2"/>
  <c r="X57" i="2"/>
  <c r="BO56" i="2"/>
  <c r="BM56" i="2"/>
  <c r="Z56" i="2"/>
  <c r="Y56" i="2"/>
  <c r="P56" i="2"/>
  <c r="X53" i="2"/>
  <c r="X52" i="2"/>
  <c r="BO51" i="2"/>
  <c r="BM51" i="2"/>
  <c r="Z51" i="2"/>
  <c r="Y51" i="2"/>
  <c r="BP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P49" i="2"/>
  <c r="BP48" i="2"/>
  <c r="BO48" i="2"/>
  <c r="BN48" i="2"/>
  <c r="BM48" i="2"/>
  <c r="Z48" i="2"/>
  <c r="Y48" i="2"/>
  <c r="P48" i="2"/>
  <c r="BO47" i="2"/>
  <c r="BN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Y43" i="2"/>
  <c r="Y53" i="2" s="1"/>
  <c r="P43" i="2"/>
  <c r="X40" i="2"/>
  <c r="X39" i="2"/>
  <c r="BO38" i="2"/>
  <c r="BN38" i="2"/>
  <c r="BM38" i="2"/>
  <c r="Z38" i="2"/>
  <c r="Y38" i="2"/>
  <c r="BP38" i="2" s="1"/>
  <c r="BP37" i="2"/>
  <c r="BO37" i="2"/>
  <c r="BN37" i="2"/>
  <c r="BM37" i="2"/>
  <c r="Z37" i="2"/>
  <c r="Z39" i="2" s="1"/>
  <c r="Y37" i="2"/>
  <c r="BO36" i="2"/>
  <c r="BM36" i="2"/>
  <c r="Z36" i="2"/>
  <c r="Y36" i="2"/>
  <c r="Y40" i="2" s="1"/>
  <c r="X33" i="2"/>
  <c r="X32" i="2"/>
  <c r="BO31" i="2"/>
  <c r="BM31" i="2"/>
  <c r="Z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Z29" i="2"/>
  <c r="Y29" i="2"/>
  <c r="BO28" i="2"/>
  <c r="BM28" i="2"/>
  <c r="Z28" i="2"/>
  <c r="Y28" i="2"/>
  <c r="BP28" i="2" s="1"/>
  <c r="X24" i="2"/>
  <c r="X323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H9" i="2" s="1"/>
  <c r="D7" i="2"/>
  <c r="Q6" i="2"/>
  <c r="P2" i="2"/>
  <c r="J9" i="2" l="1"/>
  <c r="F10" i="2"/>
  <c r="Y33" i="2"/>
  <c r="Y32" i="2"/>
  <c r="BP94" i="2"/>
  <c r="BN94" i="2"/>
  <c r="BP105" i="2"/>
  <c r="BN105" i="2"/>
  <c r="BP111" i="2"/>
  <c r="BN111" i="2"/>
  <c r="Y134" i="2"/>
  <c r="BP132" i="2"/>
  <c r="BN132" i="2"/>
  <c r="BP154" i="2"/>
  <c r="Y155" i="2"/>
  <c r="Y170" i="2"/>
  <c r="BP166" i="2"/>
  <c r="BN166" i="2"/>
  <c r="BP168" i="2"/>
  <c r="BN168" i="2"/>
  <c r="BP198" i="2"/>
  <c r="BN198" i="2"/>
  <c r="BP199" i="2"/>
  <c r="BN199" i="2"/>
  <c r="BP205" i="2"/>
  <c r="BN205" i="2"/>
  <c r="BP214" i="2"/>
  <c r="BN214" i="2"/>
  <c r="BP223" i="2"/>
  <c r="BN223" i="2"/>
  <c r="Y248" i="2"/>
  <c r="Y247" i="2"/>
  <c r="BP246" i="2"/>
  <c r="BN246" i="2"/>
  <c r="BP300" i="2"/>
  <c r="BN300" i="2"/>
  <c r="BP308" i="2"/>
  <c r="BN308" i="2"/>
  <c r="Y322" i="2"/>
  <c r="A10" i="2"/>
  <c r="X324" i="2"/>
  <c r="X325" i="2"/>
  <c r="X327" i="2"/>
  <c r="BN28" i="2"/>
  <c r="Z32" i="2"/>
  <c r="BN29" i="2"/>
  <c r="BP29" i="2"/>
  <c r="BN31" i="2"/>
  <c r="BN36" i="2"/>
  <c r="Y39" i="2"/>
  <c r="BN43" i="2"/>
  <c r="Z52" i="2"/>
  <c r="Y52" i="2"/>
  <c r="BN46" i="2"/>
  <c r="BP49" i="2"/>
  <c r="BN49" i="2"/>
  <c r="BP56" i="2"/>
  <c r="Y57" i="2"/>
  <c r="BP71" i="2"/>
  <c r="BN71" i="2"/>
  <c r="Y79" i="2"/>
  <c r="BN77" i="2"/>
  <c r="BP88" i="2"/>
  <c r="BN88" i="2"/>
  <c r="Y100" i="2"/>
  <c r="BN96" i="2"/>
  <c r="BP114" i="2"/>
  <c r="BN114" i="2"/>
  <c r="BP127" i="2"/>
  <c r="BN127" i="2"/>
  <c r="Y161" i="2"/>
  <c r="BP160" i="2"/>
  <c r="BN160" i="2"/>
  <c r="Y169" i="2"/>
  <c r="Y192" i="2"/>
  <c r="Y191" i="2"/>
  <c r="BP190" i="2"/>
  <c r="BN190" i="2"/>
  <c r="Y200" i="2"/>
  <c r="BN197" i="2"/>
  <c r="Y201" i="2"/>
  <c r="BP204" i="2"/>
  <c r="Y207" i="2"/>
  <c r="BN204" i="2"/>
  <c r="BP215" i="2"/>
  <c r="BN215" i="2"/>
  <c r="Z225" i="2"/>
  <c r="Y226" i="2"/>
  <c r="BN222" i="2"/>
  <c r="Y255" i="2"/>
  <c r="BP252" i="2"/>
  <c r="BN252" i="2"/>
  <c r="Y254" i="2"/>
  <c r="Y265" i="2"/>
  <c r="Y266" i="2"/>
  <c r="Y316" i="2"/>
  <c r="Y317" i="2"/>
  <c r="BP296" i="2"/>
  <c r="BN296" i="2"/>
  <c r="BP304" i="2"/>
  <c r="BN304" i="2"/>
  <c r="BP312" i="2"/>
  <c r="BN312" i="2"/>
  <c r="Z72" i="2"/>
  <c r="Y99" i="2"/>
  <c r="Z99" i="2"/>
  <c r="Z106" i="2"/>
  <c r="Z328" i="2" s="1"/>
  <c r="Z116" i="2"/>
  <c r="Z134" i="2"/>
  <c r="Y135" i="2"/>
  <c r="Y139" i="2"/>
  <c r="Y144" i="2"/>
  <c r="Z169" i="2"/>
  <c r="Y217" i="2"/>
  <c r="Y225" i="2"/>
  <c r="Z241" i="2"/>
  <c r="Y260" i="2"/>
  <c r="BP285" i="2"/>
  <c r="Y286" i="2"/>
  <c r="BP291" i="2"/>
  <c r="Y292" i="2"/>
  <c r="X326" i="2"/>
  <c r="Y73" i="2"/>
  <c r="Y218" i="2"/>
  <c r="BP36" i="2"/>
  <c r="BP43" i="2"/>
  <c r="BN45" i="2"/>
  <c r="BP77" i="2"/>
  <c r="BN113" i="2"/>
  <c r="BP138" i="2"/>
  <c r="BP143" i="2"/>
  <c r="BP148" i="2"/>
  <c r="Y156" i="2"/>
  <c r="Y182" i="2"/>
  <c r="Y208" i="2"/>
  <c r="BN212" i="2"/>
  <c r="Y241" i="2"/>
  <c r="BN280" i="2"/>
  <c r="Y293" i="2"/>
  <c r="Y117" i="2"/>
  <c r="Y58" i="2"/>
  <c r="Y62" i="2"/>
  <c r="BN65" i="2"/>
  <c r="BN69" i="2"/>
  <c r="Y83" i="2"/>
  <c r="BP96" i="2"/>
  <c r="BN98" i="2"/>
  <c r="BN103" i="2"/>
  <c r="Y122" i="2"/>
  <c r="BP133" i="2"/>
  <c r="BP172" i="2"/>
  <c r="BN180" i="2"/>
  <c r="BP222" i="2"/>
  <c r="BN224" i="2"/>
  <c r="BN229" i="2"/>
  <c r="BN234" i="2"/>
  <c r="BN239" i="2"/>
  <c r="BN274" i="2"/>
  <c r="BN276" i="2"/>
  <c r="BN264" i="2"/>
  <c r="BN268" i="2"/>
  <c r="BP280" i="2"/>
  <c r="BP229" i="2"/>
  <c r="BP234" i="2"/>
  <c r="BP239" i="2"/>
  <c r="BN253" i="2"/>
  <c r="BN258" i="2"/>
  <c r="BP274" i="2"/>
  <c r="BN320" i="2"/>
  <c r="BP103" i="2"/>
  <c r="BP120" i="2"/>
  <c r="BP197" i="2"/>
  <c r="BP264" i="2"/>
  <c r="BP268" i="2"/>
  <c r="Y281" i="2"/>
  <c r="BN289" i="2"/>
  <c r="BN295" i="2"/>
  <c r="BN297" i="2"/>
  <c r="BN299" i="2"/>
  <c r="BN301" i="2"/>
  <c r="BN303" i="2"/>
  <c r="BN305" i="2"/>
  <c r="BN307" i="2"/>
  <c r="BN309" i="2"/>
  <c r="BN311" i="2"/>
  <c r="BN313" i="2"/>
  <c r="BN315" i="2"/>
  <c r="Y107" i="2"/>
  <c r="BP45" i="2"/>
  <c r="BP69" i="2"/>
  <c r="BN44" i="2"/>
  <c r="Y66" i="2"/>
  <c r="Y327" i="2" s="1"/>
  <c r="BN112" i="2"/>
  <c r="BN149" i="2"/>
  <c r="BN154" i="2"/>
  <c r="BN206" i="2"/>
  <c r="BN211" i="2"/>
  <c r="Y230" i="2"/>
  <c r="Y235" i="2"/>
  <c r="Y277" i="2"/>
  <c r="BP320" i="2"/>
  <c r="BN51" i="2"/>
  <c r="BN56" i="2"/>
  <c r="BN60" i="2"/>
  <c r="BN64" i="2"/>
  <c r="BN97" i="2"/>
  <c r="Y116" i="2"/>
  <c r="BN173" i="2"/>
  <c r="BN179" i="2"/>
  <c r="BP295" i="2"/>
  <c r="Y183" i="2"/>
  <c r="F9" i="2"/>
  <c r="BP211" i="2"/>
  <c r="BP64" i="2"/>
  <c r="Y324" i="2" l="1"/>
  <c r="Y323" i="2"/>
  <c r="Y325" i="2"/>
  <c r="Y326" i="2" l="1"/>
  <c r="B336" i="2" l="1"/>
  <c r="C336" i="2"/>
  <c r="A336" i="2"/>
</calcChain>
</file>

<file path=xl/sharedStrings.xml><?xml version="1.0" encoding="utf-8"?>
<sst xmlns="http://schemas.openxmlformats.org/spreadsheetml/2006/main" count="2153" uniqueCount="525">
  <si>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</si>
  <si>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</si>
  <si>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</si>
  <si>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</si>
  <si>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</si>
  <si>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</si>
  <si>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</si>
  <si>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</si>
  <si>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</si>
  <si>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</si>
  <si>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</si>
  <si>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</si>
  <si>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</si>
  <si>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</si>
  <si>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</si>
  <si>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</si>
  <si>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</si>
  <si>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</si>
  <si>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</si>
  <si>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</si>
  <si>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</si>
  <si>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</si>
  <si>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</si>
  <si>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</si>
  <si>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</si>
  <si>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</si>
  <si>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</si>
  <si>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</si>
  <si>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</si>
  <si>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</si>
  <si>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</si>
  <si>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</si>
  <si>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</si>
  <si>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</si>
  <si>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</si>
  <si>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</si>
  <si>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</si>
  <si>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</si>
  <si>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</si>
  <si>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</si>
  <si>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</si>
  <si>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</si>
  <si>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</si>
  <si>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</si>
  <si>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</si>
  <si>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</si>
  <si>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</si>
  <si>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</si>
  <si>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</si>
  <si>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</si>
  <si>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</si>
  <si>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</si>
  <si>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</si>
  <si>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</si>
  <si>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</si>
  <si>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</si>
  <si>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</si>
  <si>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</si>
  <si>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</si>
  <si>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</si>
  <si>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</si>
  <si>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</si>
  <si>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</si>
  <si>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</si>
  <si>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</si>
  <si>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</si>
  <si>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</si>
  <si>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</si>
  <si>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</si>
  <si>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</si>
  <si>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</si>
  <si>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07.02.2025</t>
  </si>
  <si>
    <t>05.02.2025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</si>
  <si>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</si>
  <si>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</si>
  <si>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</si>
  <si>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</si>
  <si>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</si>
  <si>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</si>
  <si>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</si>
  <si>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</si>
  <si>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</si>
  <si>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</si>
  <si>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</si>
  <si>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</si>
  <si>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</si>
  <si>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</si>
  <si>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</si>
  <si>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</si>
  <si>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</si>
  <si>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</si>
  <si>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</si>
  <si>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</si>
  <si>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</si>
  <si>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</si>
  <si>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</si>
  <si>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</si>
  <si>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</si>
  <si>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</si>
  <si>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</si>
  <si>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</si>
  <si>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</si>
  <si>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</si>
  <si>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</si>
  <si>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</si>
  <si>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</si>
  <si>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</si>
  <si>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</si>
  <si>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</si>
  <si>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</si>
  <si>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</si>
  <si>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</si>
  <si>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</si>
  <si>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</si>
  <si>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</si>
  <si>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</si>
  <si>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</si>
  <si>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</si>
  <si>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</si>
  <si>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</si>
  <si>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</si>
  <si>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</si>
  <si>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</si>
  <si>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</si>
  <si>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</si>
  <si>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</si>
  <si>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</si>
  <si>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</si>
  <si>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</si>
  <si>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</si>
  <si>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</si>
  <si>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</si>
  <si>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</si>
  <si>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Слой, мин. 1</t>
  </si>
  <si>
    <t>Слой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</si>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</sst>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9" t="s">
        <v>26</v>
      </c>
      <c r="E1" s="339"/>
      <c r="F1" s="339"/>
      <c r="G1" s="14" t="s">
        <v>70</v>
      </c>
      <c r="H1" s="339" t="s">
        <v>47</v>
      </c>
      <c r="I1" s="339"/>
      <c r="J1" s="339"/>
      <c r="K1" s="339"/>
      <c r="L1" s="339"/>
      <c r="M1" s="339"/>
      <c r="N1" s="339"/>
      <c r="O1" s="339"/>
      <c r="P1" s="339"/>
      <c r="Q1" s="339"/>
      <c r="R1" s="340" t="s">
        <v>71</v>
      </c>
      <c r="S1" s="341"/>
      <c r="T1" s="34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2"/>
      <c r="Q3" s="342"/>
      <c r="R3" s="342"/>
      <c r="S3" s="342"/>
      <c r="T3" s="342"/>
      <c r="U3" s="342"/>
      <c r="V3" s="342"/>
      <c r="W3" s="34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3" t="s">
        <v>8</v>
      </c>
      <c r="B5" s="343"/>
      <c r="C5" s="343"/>
      <c r="D5" s="344"/>
      <c r="E5" s="344"/>
      <c r="F5" s="345" t="s">
        <v>14</v>
      </c>
      <c r="G5" s="345"/>
      <c r="H5" s="344"/>
      <c r="I5" s="344"/>
      <c r="J5" s="344"/>
      <c r="K5" s="344"/>
      <c r="L5" s="344"/>
      <c r="M5" s="344"/>
      <c r="N5" s="75"/>
      <c r="P5" s="27" t="s">
        <v>4</v>
      </c>
      <c r="Q5" s="346">
        <v>45697</v>
      </c>
      <c r="R5" s="346"/>
      <c r="T5" s="347" t="s">
        <v>3</v>
      </c>
      <c r="U5" s="348"/>
      <c r="V5" s="349" t="s">
        <v>511</v>
      </c>
      <c r="W5" s="350"/>
      <c r="AB5" s="59"/>
      <c r="AC5" s="59"/>
      <c r="AD5" s="59"/>
      <c r="AE5" s="59"/>
    </row>
    <row r="6" spans="1:32" s="17" customFormat="1" ht="24" customHeight="1" x14ac:dyDescent="0.2">
      <c r="A6" s="343" t="s">
        <v>1</v>
      </c>
      <c r="B6" s="343"/>
      <c r="C6" s="343"/>
      <c r="D6" s="351" t="s">
        <v>79</v>
      </c>
      <c r="E6" s="351"/>
      <c r="F6" s="351"/>
      <c r="G6" s="351"/>
      <c r="H6" s="351"/>
      <c r="I6" s="351"/>
      <c r="J6" s="351"/>
      <c r="K6" s="351"/>
      <c r="L6" s="351"/>
      <c r="M6" s="351"/>
      <c r="N6" s="76"/>
      <c r="P6" s="27" t="s">
        <v>27</v>
      </c>
      <c r="Q6" s="352" t="str">
        <f>IF(Q5=0," ",CHOOSE(WEEKDAY(Q5,2),"Понедельник","Вторник","Среда","Четверг","Пятница","Суббота","Воскресенье"))</f>
        <v>Воскресенье</v>
      </c>
      <c r="R6" s="352"/>
      <c r="T6" s="353" t="s">
        <v>5</v>
      </c>
      <c r="U6" s="354"/>
      <c r="V6" s="355" t="s">
        <v>73</v>
      </c>
      <c r="W6" s="3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77"/>
      <c r="P7" s="29"/>
      <c r="Q7" s="48"/>
      <c r="R7" s="48"/>
      <c r="T7" s="353"/>
      <c r="U7" s="354"/>
      <c r="V7" s="357"/>
      <c r="W7" s="358"/>
      <c r="AB7" s="59"/>
      <c r="AC7" s="59"/>
      <c r="AD7" s="59"/>
      <c r="AE7" s="59"/>
    </row>
    <row r="8" spans="1:32" s="17" customFormat="1" ht="25.5" customHeight="1" x14ac:dyDescent="0.2">
      <c r="A8" s="364" t="s">
        <v>58</v>
      </c>
      <c r="B8" s="364"/>
      <c r="C8" s="364"/>
      <c r="D8" s="365" t="s">
        <v>80</v>
      </c>
      <c r="E8" s="365"/>
      <c r="F8" s="365"/>
      <c r="G8" s="365"/>
      <c r="H8" s="365"/>
      <c r="I8" s="365"/>
      <c r="J8" s="365"/>
      <c r="K8" s="365"/>
      <c r="L8" s="365"/>
      <c r="M8" s="365"/>
      <c r="N8" s="78"/>
      <c r="P8" s="27" t="s">
        <v>11</v>
      </c>
      <c r="Q8" s="366">
        <v>0.375</v>
      </c>
      <c r="R8" s="366"/>
      <c r="T8" s="353"/>
      <c r="U8" s="354"/>
      <c r="V8" s="357"/>
      <c r="W8" s="358"/>
      <c r="AB8" s="59"/>
      <c r="AC8" s="59"/>
      <c r="AD8" s="59"/>
      <c r="AE8" s="59"/>
    </row>
    <row r="9" spans="1:32" s="17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368" t="s">
        <v>46</v>
      </c>
      <c r="E9" s="369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M9" s="370"/>
      <c r="N9" s="73"/>
      <c r="P9" s="31" t="s">
        <v>15</v>
      </c>
      <c r="Q9" s="371"/>
      <c r="R9" s="371"/>
      <c r="T9" s="353"/>
      <c r="U9" s="354"/>
      <c r="V9" s="359"/>
      <c r="W9" s="3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368"/>
      <c r="E10" s="369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372" t="str">
        <f>IFERROR(VLOOKUP($D$10,Proxy,2,FALSE),"")</f>
        <v/>
      </c>
      <c r="I10" s="372"/>
      <c r="J10" s="372"/>
      <c r="K10" s="372"/>
      <c r="L10" s="372"/>
      <c r="M10" s="372"/>
      <c r="N10" s="74"/>
      <c r="P10" s="31" t="s">
        <v>32</v>
      </c>
      <c r="Q10" s="373"/>
      <c r="R10" s="373"/>
      <c r="U10" s="29" t="s">
        <v>12</v>
      </c>
      <c r="V10" s="374" t="s">
        <v>74</v>
      </c>
      <c r="W10" s="3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6"/>
      <c r="R11" s="376"/>
      <c r="U11" s="29" t="s">
        <v>28</v>
      </c>
      <c r="V11" s="377" t="s">
        <v>55</v>
      </c>
      <c r="W11" s="3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8" t="s">
        <v>75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79"/>
      <c r="P12" s="27" t="s">
        <v>30</v>
      </c>
      <c r="Q12" s="366"/>
      <c r="R12" s="366"/>
      <c r="S12" s="28"/>
      <c r="T12"/>
      <c r="U12" s="29" t="s">
        <v>46</v>
      </c>
      <c r="V12" s="379"/>
      <c r="W12" s="379"/>
      <c r="X12"/>
      <c r="AB12" s="59"/>
      <c r="AC12" s="59"/>
      <c r="AD12" s="59"/>
      <c r="AE12" s="59"/>
    </row>
    <row r="13" spans="1:32" s="17" customFormat="1" ht="23.25" customHeight="1" x14ac:dyDescent="0.2">
      <c r="A13" s="378" t="s">
        <v>76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79"/>
      <c r="O13" s="31"/>
      <c r="P13" s="31" t="s">
        <v>31</v>
      </c>
      <c r="Q13" s="377"/>
      <c r="R13" s="3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8" t="s">
        <v>77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0" t="s">
        <v>78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80"/>
      <c r="O15"/>
      <c r="P15" s="381" t="s">
        <v>61</v>
      </c>
      <c r="Q15" s="381"/>
      <c r="R15" s="381"/>
      <c r="S15" s="381"/>
      <c r="T15" s="3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2"/>
      <c r="Q16" s="382"/>
      <c r="R16" s="382"/>
      <c r="S16" s="382"/>
      <c r="T16" s="3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5" t="s">
        <v>59</v>
      </c>
      <c r="B17" s="385" t="s">
        <v>49</v>
      </c>
      <c r="C17" s="387" t="s">
        <v>48</v>
      </c>
      <c r="D17" s="389" t="s">
        <v>50</v>
      </c>
      <c r="E17" s="390"/>
      <c r="F17" s="385" t="s">
        <v>21</v>
      </c>
      <c r="G17" s="385" t="s">
        <v>24</v>
      </c>
      <c r="H17" s="385" t="s">
        <v>22</v>
      </c>
      <c r="I17" s="385" t="s">
        <v>23</v>
      </c>
      <c r="J17" s="385" t="s">
        <v>16</v>
      </c>
      <c r="K17" s="385" t="s">
        <v>66</v>
      </c>
      <c r="L17" s="385" t="s">
        <v>68</v>
      </c>
      <c r="M17" s="385" t="s">
        <v>2</v>
      </c>
      <c r="N17" s="385" t="s">
        <v>67</v>
      </c>
      <c r="O17" s="385" t="s">
        <v>25</v>
      </c>
      <c r="P17" s="389" t="s">
        <v>17</v>
      </c>
      <c r="Q17" s="393"/>
      <c r="R17" s="393"/>
      <c r="S17" s="393"/>
      <c r="T17" s="390"/>
      <c r="U17" s="383" t="s">
        <v>56</v>
      </c>
      <c r="V17" s="384"/>
      <c r="W17" s="385" t="s">
        <v>6</v>
      </c>
      <c r="X17" s="385" t="s">
        <v>41</v>
      </c>
      <c r="Y17" s="395" t="s">
        <v>54</v>
      </c>
      <c r="Z17" s="397" t="s">
        <v>18</v>
      </c>
      <c r="AA17" s="399" t="s">
        <v>60</v>
      </c>
      <c r="AB17" s="399" t="s">
        <v>19</v>
      </c>
      <c r="AC17" s="399" t="s">
        <v>69</v>
      </c>
      <c r="AD17" s="401" t="s">
        <v>57</v>
      </c>
      <c r="AE17" s="402"/>
      <c r="AF17" s="403"/>
      <c r="AG17" s="85"/>
      <c r="BD17" s="84" t="s">
        <v>64</v>
      </c>
    </row>
    <row r="18" spans="1:68" ht="14.25" customHeight="1" x14ac:dyDescent="0.2">
      <c r="A18" s="386"/>
      <c r="B18" s="386"/>
      <c r="C18" s="388"/>
      <c r="D18" s="391"/>
      <c r="E18" s="392"/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91"/>
      <c r="Q18" s="394"/>
      <c r="R18" s="394"/>
      <c r="S18" s="394"/>
      <c r="T18" s="392"/>
      <c r="U18" s="86" t="s">
        <v>44</v>
      </c>
      <c r="V18" s="86" t="s">
        <v>43</v>
      </c>
      <c r="W18" s="386"/>
      <c r="X18" s="386"/>
      <c r="Y18" s="396"/>
      <c r="Z18" s="398"/>
      <c r="AA18" s="400"/>
      <c r="AB18" s="400"/>
      <c r="AC18" s="400"/>
      <c r="AD18" s="404"/>
      <c r="AE18" s="405"/>
      <c r="AF18" s="406"/>
      <c r="AG18" s="85"/>
      <c r="BD18" s="84"/>
    </row>
    <row r="19" spans="1:68" ht="27.75" customHeight="1" x14ac:dyDescent="0.2">
      <c r="A19" s="407" t="s">
        <v>81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54"/>
      <c r="AB19" s="54"/>
      <c r="AC19" s="54"/>
    </row>
    <row r="20" spans="1:68" ht="16.5" customHeight="1" x14ac:dyDescent="0.25">
      <c r="A20" s="408" t="s">
        <v>81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65"/>
      <c r="AB20" s="65"/>
      <c r="AC20" s="82"/>
    </row>
    <row r="21" spans="1:68" ht="14.25" customHeight="1" x14ac:dyDescent="0.25">
      <c r="A21" s="409" t="s">
        <v>82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0">
        <v>4607111035752</v>
      </c>
      <c r="E22" s="41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2"/>
      <c r="R22" s="412"/>
      <c r="S22" s="412"/>
      <c r="T22" s="41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7"/>
      <c r="B23" s="417"/>
      <c r="C23" s="41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8"/>
      <c r="P23" s="414" t="s">
        <v>40</v>
      </c>
      <c r="Q23" s="415"/>
      <c r="R23" s="415"/>
      <c r="S23" s="415"/>
      <c r="T23" s="415"/>
      <c r="U23" s="415"/>
      <c r="V23" s="41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7"/>
      <c r="B24" s="417"/>
      <c r="C24" s="417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8"/>
      <c r="P24" s="414" t="s">
        <v>40</v>
      </c>
      <c r="Q24" s="415"/>
      <c r="R24" s="415"/>
      <c r="S24" s="415"/>
      <c r="T24" s="415"/>
      <c r="U24" s="415"/>
      <c r="V24" s="41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7" t="s">
        <v>45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  <c r="V25" s="407"/>
      <c r="W25" s="407"/>
      <c r="X25" s="407"/>
      <c r="Y25" s="407"/>
      <c r="Z25" s="407"/>
      <c r="AA25" s="54"/>
      <c r="AB25" s="54"/>
      <c r="AC25" s="54"/>
    </row>
    <row r="26" spans="1:68" ht="16.5" customHeight="1" x14ac:dyDescent="0.25">
      <c r="A26" s="408" t="s">
        <v>90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65"/>
      <c r="AB26" s="65"/>
      <c r="AC26" s="82"/>
    </row>
    <row r="27" spans="1:68" ht="14.25" customHeight="1" x14ac:dyDescent="0.25">
      <c r="A27" s="409" t="s">
        <v>91</v>
      </c>
      <c r="B27" s="409"/>
      <c r="C27" s="409"/>
      <c r="D27" s="409"/>
      <c r="E27" s="40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0">
        <v>4607111036520</v>
      </c>
      <c r="E28" s="41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19" t="s">
        <v>94</v>
      </c>
      <c r="Q28" s="412"/>
      <c r="R28" s="412"/>
      <c r="S28" s="412"/>
      <c r="T28" s="41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0">
        <v>4607111036537</v>
      </c>
      <c r="E29" s="41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0" t="s">
        <v>100</v>
      </c>
      <c r="Q29" s="412"/>
      <c r="R29" s="412"/>
      <c r="S29" s="412"/>
      <c r="T29" s="41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10">
        <v>4607111036599</v>
      </c>
      <c r="E30" s="41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2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12"/>
      <c r="R30" s="412"/>
      <c r="S30" s="412"/>
      <c r="T30" s="41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410">
        <v>4607111036605</v>
      </c>
      <c r="E31" s="41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2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12"/>
      <c r="R31" s="412"/>
      <c r="S31" s="412"/>
      <c r="T31" s="41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8"/>
      <c r="P32" s="414" t="s">
        <v>40</v>
      </c>
      <c r="Q32" s="415"/>
      <c r="R32" s="415"/>
      <c r="S32" s="415"/>
      <c r="T32" s="415"/>
      <c r="U32" s="415"/>
      <c r="V32" s="41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17"/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8"/>
      <c r="P33" s="414" t="s">
        <v>40</v>
      </c>
      <c r="Q33" s="415"/>
      <c r="R33" s="415"/>
      <c r="S33" s="415"/>
      <c r="T33" s="415"/>
      <c r="U33" s="415"/>
      <c r="V33" s="41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8" t="s">
        <v>105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  <c r="Z34" s="408"/>
      <c r="AA34" s="65"/>
      <c r="AB34" s="65"/>
      <c r="AC34" s="82"/>
    </row>
    <row r="35" spans="1:68" ht="14.25" customHeight="1" x14ac:dyDescent="0.25">
      <c r="A35" s="409" t="s">
        <v>82</v>
      </c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10">
        <v>4620207490075</v>
      </c>
      <c r="E36" s="41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3" t="s">
        <v>108</v>
      </c>
      <c r="Q36" s="412"/>
      <c r="R36" s="412"/>
      <c r="S36" s="412"/>
      <c r="T36" s="41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10">
        <v>4620207490174</v>
      </c>
      <c r="E37" s="41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4" t="s">
        <v>112</v>
      </c>
      <c r="Q37" s="412"/>
      <c r="R37" s="412"/>
      <c r="S37" s="412"/>
      <c r="T37" s="41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10">
        <v>4620207490044</v>
      </c>
      <c r="E38" s="41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5" t="s">
        <v>116</v>
      </c>
      <c r="Q38" s="412"/>
      <c r="R38" s="412"/>
      <c r="S38" s="412"/>
      <c r="T38" s="41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17"/>
      <c r="B39" s="417"/>
      <c r="C39" s="41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8"/>
      <c r="P39" s="414" t="s">
        <v>40</v>
      </c>
      <c r="Q39" s="415"/>
      <c r="R39" s="415"/>
      <c r="S39" s="415"/>
      <c r="T39" s="415"/>
      <c r="U39" s="415"/>
      <c r="V39" s="416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17"/>
      <c r="B40" s="417"/>
      <c r="C40" s="417"/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8"/>
      <c r="P40" s="414" t="s">
        <v>40</v>
      </c>
      <c r="Q40" s="415"/>
      <c r="R40" s="415"/>
      <c r="S40" s="415"/>
      <c r="T40" s="415"/>
      <c r="U40" s="415"/>
      <c r="V40" s="416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08" t="s">
        <v>118</v>
      </c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  <c r="Z41" s="408"/>
      <c r="AA41" s="65"/>
      <c r="AB41" s="65"/>
      <c r="AC41" s="82"/>
    </row>
    <row r="42" spans="1:68" ht="14.25" customHeight="1" x14ac:dyDescent="0.25">
      <c r="A42" s="409" t="s">
        <v>82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10">
        <v>4607111038999</v>
      </c>
      <c r="E43" s="41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2"/>
      <c r="R43" s="412"/>
      <c r="S43" s="412"/>
      <c r="T43" s="41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410">
        <v>4607111037183</v>
      </c>
      <c r="E44" s="410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124</v>
      </c>
      <c r="M44" s="38" t="s">
        <v>86</v>
      </c>
      <c r="N44" s="38"/>
      <c r="O44" s="37">
        <v>180</v>
      </c>
      <c r="P44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2"/>
      <c r="R44" s="412"/>
      <c r="S44" s="412"/>
      <c r="T44" s="41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125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410">
        <v>4607111039385</v>
      </c>
      <c r="E45" s="410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2"/>
      <c r="R45" s="412"/>
      <c r="S45" s="412"/>
      <c r="T45" s="41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410">
        <v>4607111039392</v>
      </c>
      <c r="E46" s="410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2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2"/>
      <c r="R46" s="412"/>
      <c r="S46" s="412"/>
      <c r="T46" s="41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4301070971</v>
      </c>
      <c r="D47" s="410">
        <v>4607111036902</v>
      </c>
      <c r="E47" s="410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133</v>
      </c>
      <c r="M47" s="38" t="s">
        <v>86</v>
      </c>
      <c r="N47" s="38"/>
      <c r="O47" s="37">
        <v>180</v>
      </c>
      <c r="P47" s="4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12"/>
      <c r="R47" s="412"/>
      <c r="S47" s="412"/>
      <c r="T47" s="41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134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4301071031</v>
      </c>
      <c r="D48" s="410">
        <v>4607111038982</v>
      </c>
      <c r="E48" s="410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12"/>
      <c r="R48" s="412"/>
      <c r="S48" s="412"/>
      <c r="T48" s="41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4301071046</v>
      </c>
      <c r="D49" s="410">
        <v>4607111039354</v>
      </c>
      <c r="E49" s="410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12"/>
      <c r="R49" s="412"/>
      <c r="S49" s="412"/>
      <c r="T49" s="41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4301070968</v>
      </c>
      <c r="D50" s="410">
        <v>4607111036889</v>
      </c>
      <c r="E50" s="410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124</v>
      </c>
      <c r="M50" s="38" t="s">
        <v>86</v>
      </c>
      <c r="N50" s="38"/>
      <c r="O50" s="37">
        <v>180</v>
      </c>
      <c r="P50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12"/>
      <c r="R50" s="412"/>
      <c r="S50" s="412"/>
      <c r="T50" s="41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125</v>
      </c>
      <c r="AK50" s="87">
        <v>84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4301071047</v>
      </c>
      <c r="D51" s="410">
        <v>4607111039330</v>
      </c>
      <c r="E51" s="410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12"/>
      <c r="R51" s="412"/>
      <c r="S51" s="412"/>
      <c r="T51" s="41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130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17"/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8"/>
      <c r="P52" s="414" t="s">
        <v>40</v>
      </c>
      <c r="Q52" s="415"/>
      <c r="R52" s="415"/>
      <c r="S52" s="415"/>
      <c r="T52" s="415"/>
      <c r="U52" s="415"/>
      <c r="V52" s="416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17"/>
      <c r="B53" s="417"/>
      <c r="C53" s="417"/>
      <c r="D53" s="417"/>
      <c r="E53" s="417"/>
      <c r="F53" s="417"/>
      <c r="G53" s="417"/>
      <c r="H53" s="417"/>
      <c r="I53" s="417"/>
      <c r="J53" s="417"/>
      <c r="K53" s="417"/>
      <c r="L53" s="417"/>
      <c r="M53" s="417"/>
      <c r="N53" s="417"/>
      <c r="O53" s="418"/>
      <c r="P53" s="414" t="s">
        <v>40</v>
      </c>
      <c r="Q53" s="415"/>
      <c r="R53" s="415"/>
      <c r="S53" s="415"/>
      <c r="T53" s="415"/>
      <c r="U53" s="415"/>
      <c r="V53" s="416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08" t="s">
        <v>143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65"/>
      <c r="AB54" s="65"/>
      <c r="AC54" s="82"/>
    </row>
    <row r="55" spans="1:68" ht="14.25" customHeight="1" x14ac:dyDescent="0.25">
      <c r="A55" s="409" t="s">
        <v>144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66"/>
      <c r="AB55" s="66"/>
      <c r="AC55" s="83"/>
    </row>
    <row r="56" spans="1:68" ht="27" customHeight="1" x14ac:dyDescent="0.25">
      <c r="A56" s="63" t="s">
        <v>145</v>
      </c>
      <c r="B56" s="63" t="s">
        <v>146</v>
      </c>
      <c r="C56" s="36">
        <v>4301100079</v>
      </c>
      <c r="D56" s="410">
        <v>4607111037077</v>
      </c>
      <c r="E56" s="410"/>
      <c r="F56" s="62">
        <v>0.2</v>
      </c>
      <c r="G56" s="37">
        <v>6</v>
      </c>
      <c r="H56" s="62">
        <v>1.2</v>
      </c>
      <c r="I56" s="62">
        <v>2.46</v>
      </c>
      <c r="J56" s="37">
        <v>140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35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412"/>
      <c r="R56" s="412"/>
      <c r="S56" s="412"/>
      <c r="T56" s="413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147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7"/>
      <c r="B57" s="417"/>
      <c r="C57" s="417"/>
      <c r="D57" s="417"/>
      <c r="E57" s="417"/>
      <c r="F57" s="417"/>
      <c r="G57" s="417"/>
      <c r="H57" s="417"/>
      <c r="I57" s="417"/>
      <c r="J57" s="417"/>
      <c r="K57" s="417"/>
      <c r="L57" s="417"/>
      <c r="M57" s="417"/>
      <c r="N57" s="417"/>
      <c r="O57" s="418"/>
      <c r="P57" s="414" t="s">
        <v>40</v>
      </c>
      <c r="Q57" s="415"/>
      <c r="R57" s="415"/>
      <c r="S57" s="415"/>
      <c r="T57" s="415"/>
      <c r="U57" s="415"/>
      <c r="V57" s="416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7"/>
      <c r="B58" s="417"/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8"/>
      <c r="P58" s="414" t="s">
        <v>40</v>
      </c>
      <c r="Q58" s="415"/>
      <c r="R58" s="415"/>
      <c r="S58" s="415"/>
      <c r="T58" s="415"/>
      <c r="U58" s="415"/>
      <c r="V58" s="416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9" t="s">
        <v>91</v>
      </c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66"/>
      <c r="AB59" s="66"/>
      <c r="AC59" s="83"/>
    </row>
    <row r="60" spans="1:68" ht="27" customHeight="1" x14ac:dyDescent="0.25">
      <c r="A60" s="63" t="s">
        <v>148</v>
      </c>
      <c r="B60" s="63" t="s">
        <v>149</v>
      </c>
      <c r="C60" s="36">
        <v>4301132044</v>
      </c>
      <c r="D60" s="410">
        <v>4607111036971</v>
      </c>
      <c r="E60" s="410"/>
      <c r="F60" s="62">
        <v>0.25</v>
      </c>
      <c r="G60" s="37">
        <v>6</v>
      </c>
      <c r="H60" s="62">
        <v>1.5</v>
      </c>
      <c r="I60" s="62">
        <v>1.86</v>
      </c>
      <c r="J60" s="37">
        <v>140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412"/>
      <c r="R60" s="412"/>
      <c r="S60" s="412"/>
      <c r="T60" s="413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25" t="s">
        <v>150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7"/>
      <c r="B61" s="417"/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8"/>
      <c r="P61" s="414" t="s">
        <v>40</v>
      </c>
      <c r="Q61" s="415"/>
      <c r="R61" s="415"/>
      <c r="S61" s="415"/>
      <c r="T61" s="415"/>
      <c r="U61" s="415"/>
      <c r="V61" s="416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7"/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8"/>
      <c r="P62" s="414" t="s">
        <v>40</v>
      </c>
      <c r="Q62" s="415"/>
      <c r="R62" s="415"/>
      <c r="S62" s="415"/>
      <c r="T62" s="415"/>
      <c r="U62" s="415"/>
      <c r="V62" s="416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9" t="s">
        <v>151</v>
      </c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  <c r="AA63" s="66"/>
      <c r="AB63" s="66"/>
      <c r="AC63" s="83"/>
    </row>
    <row r="64" spans="1:68" ht="27" customHeight="1" x14ac:dyDescent="0.25">
      <c r="A64" s="63" t="s">
        <v>152</v>
      </c>
      <c r="B64" s="63" t="s">
        <v>153</v>
      </c>
      <c r="C64" s="36">
        <v>4301136018</v>
      </c>
      <c r="D64" s="410">
        <v>4607111037008</v>
      </c>
      <c r="E64" s="410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3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12"/>
      <c r="R64" s="412"/>
      <c r="S64" s="412"/>
      <c r="T64" s="41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154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4301136015</v>
      </c>
      <c r="D65" s="410">
        <v>4607111037398</v>
      </c>
      <c r="E65" s="410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12"/>
      <c r="R65" s="412"/>
      <c r="S65" s="412"/>
      <c r="T65" s="413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154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7"/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8"/>
      <c r="P66" s="414" t="s">
        <v>40</v>
      </c>
      <c r="Q66" s="415"/>
      <c r="R66" s="415"/>
      <c r="S66" s="415"/>
      <c r="T66" s="415"/>
      <c r="U66" s="415"/>
      <c r="V66" s="416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7"/>
      <c r="B67" s="417"/>
      <c r="C67" s="417"/>
      <c r="D67" s="417"/>
      <c r="E67" s="417"/>
      <c r="F67" s="417"/>
      <c r="G67" s="417"/>
      <c r="H67" s="417"/>
      <c r="I67" s="417"/>
      <c r="J67" s="417"/>
      <c r="K67" s="417"/>
      <c r="L67" s="417"/>
      <c r="M67" s="417"/>
      <c r="N67" s="417"/>
      <c r="O67" s="418"/>
      <c r="P67" s="414" t="s">
        <v>40</v>
      </c>
      <c r="Q67" s="415"/>
      <c r="R67" s="415"/>
      <c r="S67" s="415"/>
      <c r="T67" s="415"/>
      <c r="U67" s="415"/>
      <c r="V67" s="416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9" t="s">
        <v>157</v>
      </c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  <c r="AA68" s="66"/>
      <c r="AB68" s="66"/>
      <c r="AC68" s="83"/>
    </row>
    <row r="69" spans="1:68" ht="16.5" customHeight="1" x14ac:dyDescent="0.25">
      <c r="A69" s="63" t="s">
        <v>158</v>
      </c>
      <c r="B69" s="63" t="s">
        <v>159</v>
      </c>
      <c r="C69" s="36">
        <v>4301135127</v>
      </c>
      <c r="D69" s="410">
        <v>4607111036995</v>
      </c>
      <c r="E69" s="410"/>
      <c r="F69" s="62">
        <v>0.25</v>
      </c>
      <c r="G69" s="37">
        <v>6</v>
      </c>
      <c r="H69" s="62">
        <v>1.5</v>
      </c>
      <c r="I69" s="62">
        <v>1.86</v>
      </c>
      <c r="J69" s="37">
        <v>140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3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412"/>
      <c r="R69" s="412"/>
      <c r="S69" s="412"/>
      <c r="T69" s="41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1" t="s">
        <v>154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160</v>
      </c>
      <c r="B70" s="63" t="s">
        <v>161</v>
      </c>
      <c r="C70" s="36">
        <v>4301135199</v>
      </c>
      <c r="D70" s="410">
        <v>4607111038166</v>
      </c>
      <c r="E70" s="410"/>
      <c r="F70" s="62">
        <v>0.25</v>
      </c>
      <c r="G70" s="37">
        <v>6</v>
      </c>
      <c r="H70" s="62">
        <v>1.5</v>
      </c>
      <c r="I70" s="62">
        <v>1.86</v>
      </c>
      <c r="J70" s="37">
        <v>140</v>
      </c>
      <c r="K70" s="37" t="s">
        <v>97</v>
      </c>
      <c r="L70" s="37" t="s">
        <v>88</v>
      </c>
      <c r="M70" s="38" t="s">
        <v>86</v>
      </c>
      <c r="N70" s="38"/>
      <c r="O70" s="37">
        <v>365</v>
      </c>
      <c r="P70" s="44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412"/>
      <c r="R70" s="412"/>
      <c r="S70" s="412"/>
      <c r="T70" s="41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33" t="s">
        <v>162</v>
      </c>
      <c r="AG70" s="81"/>
      <c r="AJ70" s="87" t="s">
        <v>89</v>
      </c>
      <c r="AK70" s="87">
        <v>1</v>
      </c>
      <c r="BB70" s="134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163</v>
      </c>
      <c r="B71" s="63" t="s">
        <v>164</v>
      </c>
      <c r="C71" s="36">
        <v>4301135200</v>
      </c>
      <c r="D71" s="410">
        <v>4607111038159</v>
      </c>
      <c r="E71" s="410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412"/>
      <c r="R71" s="412"/>
      <c r="S71" s="412"/>
      <c r="T71" s="413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162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7"/>
      <c r="B72" s="417"/>
      <c r="C72" s="417"/>
      <c r="D72" s="417"/>
      <c r="E72" s="417"/>
      <c r="F72" s="417"/>
      <c r="G72" s="417"/>
      <c r="H72" s="417"/>
      <c r="I72" s="417"/>
      <c r="J72" s="417"/>
      <c r="K72" s="417"/>
      <c r="L72" s="417"/>
      <c r="M72" s="417"/>
      <c r="N72" s="417"/>
      <c r="O72" s="418"/>
      <c r="P72" s="414" t="s">
        <v>40</v>
      </c>
      <c r="Q72" s="415"/>
      <c r="R72" s="415"/>
      <c r="S72" s="415"/>
      <c r="T72" s="415"/>
      <c r="U72" s="415"/>
      <c r="V72" s="416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7"/>
      <c r="B73" s="417"/>
      <c r="C73" s="417"/>
      <c r="D73" s="417"/>
      <c r="E73" s="417"/>
      <c r="F73" s="417"/>
      <c r="G73" s="417"/>
      <c r="H73" s="417"/>
      <c r="I73" s="417"/>
      <c r="J73" s="417"/>
      <c r="K73" s="417"/>
      <c r="L73" s="417"/>
      <c r="M73" s="417"/>
      <c r="N73" s="417"/>
      <c r="O73" s="418"/>
      <c r="P73" s="414" t="s">
        <v>40</v>
      </c>
      <c r="Q73" s="415"/>
      <c r="R73" s="415"/>
      <c r="S73" s="415"/>
      <c r="T73" s="415"/>
      <c r="U73" s="415"/>
      <c r="V73" s="416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8" t="s">
        <v>165</v>
      </c>
      <c r="B74" s="408"/>
      <c r="C74" s="408"/>
      <c r="D74" s="408"/>
      <c r="E74" s="408"/>
      <c r="F74" s="408"/>
      <c r="G74" s="408"/>
      <c r="H74" s="408"/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  <c r="AA74" s="65"/>
      <c r="AB74" s="65"/>
      <c r="AC74" s="82"/>
    </row>
    <row r="75" spans="1:68" ht="14.25" customHeight="1" x14ac:dyDescent="0.25">
      <c r="A75" s="409" t="s">
        <v>82</v>
      </c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  <c r="AA75" s="66"/>
      <c r="AB75" s="66"/>
      <c r="AC75" s="83"/>
    </row>
    <row r="76" spans="1:68" ht="27" customHeight="1" x14ac:dyDescent="0.25">
      <c r="A76" s="63" t="s">
        <v>166</v>
      </c>
      <c r="B76" s="63" t="s">
        <v>167</v>
      </c>
      <c r="C76" s="36">
        <v>4301070977</v>
      </c>
      <c r="D76" s="410">
        <v>4607111037411</v>
      </c>
      <c r="E76" s="410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169</v>
      </c>
      <c r="L76" s="37" t="s">
        <v>133</v>
      </c>
      <c r="M76" s="38" t="s">
        <v>86</v>
      </c>
      <c r="N76" s="38"/>
      <c r="O76" s="37">
        <v>180</v>
      </c>
      <c r="P76" s="4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12"/>
      <c r="R76" s="412"/>
      <c r="S76" s="412"/>
      <c r="T76" s="41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7" t="s">
        <v>168</v>
      </c>
      <c r="AG76" s="81"/>
      <c r="AJ76" s="87" t="s">
        <v>134</v>
      </c>
      <c r="AK76" s="87">
        <v>18</v>
      </c>
      <c r="BB76" s="138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170</v>
      </c>
      <c r="B77" s="63" t="s">
        <v>171</v>
      </c>
      <c r="C77" s="36">
        <v>4301070981</v>
      </c>
      <c r="D77" s="410">
        <v>4607111036728</v>
      </c>
      <c r="E77" s="410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124</v>
      </c>
      <c r="M77" s="38" t="s">
        <v>86</v>
      </c>
      <c r="N77" s="38"/>
      <c r="O77" s="37">
        <v>180</v>
      </c>
      <c r="P77" s="44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12"/>
      <c r="R77" s="412"/>
      <c r="S77" s="412"/>
      <c r="T77" s="41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9" t="s">
        <v>168</v>
      </c>
      <c r="AG77" s="81"/>
      <c r="AJ77" s="87" t="s">
        <v>125</v>
      </c>
      <c r="AK77" s="87">
        <v>144</v>
      </c>
      <c r="BB77" s="140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7"/>
      <c r="B78" s="417"/>
      <c r="C78" s="417"/>
      <c r="D78" s="417"/>
      <c r="E78" s="417"/>
      <c r="F78" s="417"/>
      <c r="G78" s="417"/>
      <c r="H78" s="417"/>
      <c r="I78" s="417"/>
      <c r="J78" s="417"/>
      <c r="K78" s="417"/>
      <c r="L78" s="417"/>
      <c r="M78" s="417"/>
      <c r="N78" s="417"/>
      <c r="O78" s="418"/>
      <c r="P78" s="414" t="s">
        <v>40</v>
      </c>
      <c r="Q78" s="415"/>
      <c r="R78" s="415"/>
      <c r="S78" s="415"/>
      <c r="T78" s="415"/>
      <c r="U78" s="415"/>
      <c r="V78" s="416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7"/>
      <c r="B79" s="417"/>
      <c r="C79" s="417"/>
      <c r="D79" s="417"/>
      <c r="E79" s="417"/>
      <c r="F79" s="417"/>
      <c r="G79" s="417"/>
      <c r="H79" s="417"/>
      <c r="I79" s="417"/>
      <c r="J79" s="417"/>
      <c r="K79" s="417"/>
      <c r="L79" s="417"/>
      <c r="M79" s="417"/>
      <c r="N79" s="417"/>
      <c r="O79" s="418"/>
      <c r="P79" s="414" t="s">
        <v>40</v>
      </c>
      <c r="Q79" s="415"/>
      <c r="R79" s="415"/>
      <c r="S79" s="415"/>
      <c r="T79" s="415"/>
      <c r="U79" s="415"/>
      <c r="V79" s="416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8" t="s">
        <v>172</v>
      </c>
      <c r="B80" s="408"/>
      <c r="C80" s="408"/>
      <c r="D80" s="408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  <c r="AA80" s="65"/>
      <c r="AB80" s="65"/>
      <c r="AC80" s="82"/>
    </row>
    <row r="81" spans="1:68" ht="14.25" customHeight="1" x14ac:dyDescent="0.25">
      <c r="A81" s="409" t="s">
        <v>157</v>
      </c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66"/>
      <c r="AB81" s="66"/>
      <c r="AC81" s="83"/>
    </row>
    <row r="82" spans="1:68" ht="27" customHeight="1" x14ac:dyDescent="0.25">
      <c r="A82" s="63" t="s">
        <v>173</v>
      </c>
      <c r="B82" s="63" t="s">
        <v>174</v>
      </c>
      <c r="C82" s="36">
        <v>4301135584</v>
      </c>
      <c r="D82" s="410">
        <v>4607111033659</v>
      </c>
      <c r="E82" s="41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88</v>
      </c>
      <c r="M82" s="38" t="s">
        <v>86</v>
      </c>
      <c r="N82" s="38"/>
      <c r="O82" s="37">
        <v>180</v>
      </c>
      <c r="P82" s="444" t="s">
        <v>175</v>
      </c>
      <c r="Q82" s="412"/>
      <c r="R82" s="412"/>
      <c r="S82" s="412"/>
      <c r="T82" s="41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41" t="s">
        <v>176</v>
      </c>
      <c r="AG82" s="81"/>
      <c r="AJ82" s="87" t="s">
        <v>89</v>
      </c>
      <c r="AK82" s="87">
        <v>1</v>
      </c>
      <c r="BB82" s="142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17"/>
      <c r="B83" s="417"/>
      <c r="C83" s="417"/>
      <c r="D83" s="417"/>
      <c r="E83" s="417"/>
      <c r="F83" s="417"/>
      <c r="G83" s="417"/>
      <c r="H83" s="417"/>
      <c r="I83" s="417"/>
      <c r="J83" s="417"/>
      <c r="K83" s="417"/>
      <c r="L83" s="417"/>
      <c r="M83" s="417"/>
      <c r="N83" s="417"/>
      <c r="O83" s="418"/>
      <c r="P83" s="414" t="s">
        <v>40</v>
      </c>
      <c r="Q83" s="415"/>
      <c r="R83" s="415"/>
      <c r="S83" s="415"/>
      <c r="T83" s="415"/>
      <c r="U83" s="415"/>
      <c r="V83" s="416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17"/>
      <c r="B84" s="417"/>
      <c r="C84" s="417"/>
      <c r="D84" s="417"/>
      <c r="E84" s="417"/>
      <c r="F84" s="417"/>
      <c r="G84" s="417"/>
      <c r="H84" s="417"/>
      <c r="I84" s="417"/>
      <c r="J84" s="417"/>
      <c r="K84" s="417"/>
      <c r="L84" s="417"/>
      <c r="M84" s="417"/>
      <c r="N84" s="417"/>
      <c r="O84" s="418"/>
      <c r="P84" s="414" t="s">
        <v>40</v>
      </c>
      <c r="Q84" s="415"/>
      <c r="R84" s="415"/>
      <c r="S84" s="415"/>
      <c r="T84" s="415"/>
      <c r="U84" s="415"/>
      <c r="V84" s="416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08" t="s">
        <v>177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65"/>
      <c r="AB85" s="65"/>
      <c r="AC85" s="82"/>
    </row>
    <row r="86" spans="1:68" ht="14.25" customHeight="1" x14ac:dyDescent="0.25">
      <c r="A86" s="409" t="s">
        <v>178</v>
      </c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  <c r="AA86" s="66"/>
      <c r="AB86" s="66"/>
      <c r="AC86" s="83"/>
    </row>
    <row r="87" spans="1:68" ht="27" customHeight="1" x14ac:dyDescent="0.25">
      <c r="A87" s="63" t="s">
        <v>179</v>
      </c>
      <c r="B87" s="63" t="s">
        <v>180</v>
      </c>
      <c r="C87" s="36">
        <v>4301131022</v>
      </c>
      <c r="D87" s="410">
        <v>4607111034120</v>
      </c>
      <c r="E87" s="410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97</v>
      </c>
      <c r="L87" s="37" t="s">
        <v>133</v>
      </c>
      <c r="M87" s="38" t="s">
        <v>86</v>
      </c>
      <c r="N87" s="38"/>
      <c r="O87" s="37">
        <v>180</v>
      </c>
      <c r="P87" s="44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412"/>
      <c r="R87" s="412"/>
      <c r="S87" s="412"/>
      <c r="T87" s="413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3" t="s">
        <v>181</v>
      </c>
      <c r="AG87" s="81"/>
      <c r="AJ87" s="87" t="s">
        <v>134</v>
      </c>
      <c r="AK87" s="87">
        <v>14</v>
      </c>
      <c r="BB87" s="144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182</v>
      </c>
      <c r="B88" s="63" t="s">
        <v>183</v>
      </c>
      <c r="C88" s="36">
        <v>4301131021</v>
      </c>
      <c r="D88" s="410">
        <v>4607111034137</v>
      </c>
      <c r="E88" s="41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133</v>
      </c>
      <c r="M88" s="38" t="s">
        <v>86</v>
      </c>
      <c r="N88" s="38"/>
      <c r="O88" s="37">
        <v>180</v>
      </c>
      <c r="P88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412"/>
      <c r="R88" s="412"/>
      <c r="S88" s="412"/>
      <c r="T88" s="41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5" t="s">
        <v>184</v>
      </c>
      <c r="AG88" s="81"/>
      <c r="AJ88" s="87" t="s">
        <v>134</v>
      </c>
      <c r="AK88" s="87">
        <v>14</v>
      </c>
      <c r="BB88" s="146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17"/>
      <c r="B89" s="417"/>
      <c r="C89" s="417"/>
      <c r="D89" s="417"/>
      <c r="E89" s="417"/>
      <c r="F89" s="417"/>
      <c r="G89" s="417"/>
      <c r="H89" s="417"/>
      <c r="I89" s="417"/>
      <c r="J89" s="417"/>
      <c r="K89" s="417"/>
      <c r="L89" s="417"/>
      <c r="M89" s="417"/>
      <c r="N89" s="417"/>
      <c r="O89" s="418"/>
      <c r="P89" s="414" t="s">
        <v>40</v>
      </c>
      <c r="Q89" s="415"/>
      <c r="R89" s="415"/>
      <c r="S89" s="415"/>
      <c r="T89" s="415"/>
      <c r="U89" s="415"/>
      <c r="V89" s="416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17"/>
      <c r="B90" s="417"/>
      <c r="C90" s="417"/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8"/>
      <c r="P90" s="414" t="s">
        <v>40</v>
      </c>
      <c r="Q90" s="415"/>
      <c r="R90" s="415"/>
      <c r="S90" s="415"/>
      <c r="T90" s="415"/>
      <c r="U90" s="415"/>
      <c r="V90" s="416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08" t="s">
        <v>185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65"/>
      <c r="AB91" s="65"/>
      <c r="AC91" s="82"/>
    </row>
    <row r="92" spans="1:68" ht="14.25" customHeight="1" x14ac:dyDescent="0.25">
      <c r="A92" s="409" t="s">
        <v>157</v>
      </c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  <c r="AA92" s="66"/>
      <c r="AB92" s="66"/>
      <c r="AC92" s="83"/>
    </row>
    <row r="93" spans="1:68" ht="27" customHeight="1" x14ac:dyDescent="0.25">
      <c r="A93" s="63" t="s">
        <v>186</v>
      </c>
      <c r="B93" s="63" t="s">
        <v>187</v>
      </c>
      <c r="C93" s="36">
        <v>4301135569</v>
      </c>
      <c r="D93" s="410">
        <v>4607111033628</v>
      </c>
      <c r="E93" s="410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47" t="s">
        <v>188</v>
      </c>
      <c r="Q93" s="412"/>
      <c r="R93" s="412"/>
      <c r="S93" s="412"/>
      <c r="T93" s="41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7" t="s">
        <v>176</v>
      </c>
      <c r="AG93" s="81"/>
      <c r="AJ93" s="87" t="s">
        <v>89</v>
      </c>
      <c r="AK93" s="87">
        <v>1</v>
      </c>
      <c r="BB93" s="148" t="s">
        <v>96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189</v>
      </c>
      <c r="B94" s="63" t="s">
        <v>190</v>
      </c>
      <c r="C94" s="36">
        <v>4301135565</v>
      </c>
      <c r="D94" s="410">
        <v>4607111033451</v>
      </c>
      <c r="E94" s="41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4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412"/>
      <c r="R94" s="412"/>
      <c r="S94" s="412"/>
      <c r="T94" s="41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9" t="s">
        <v>176</v>
      </c>
      <c r="AG94" s="81"/>
      <c r="AJ94" s="87" t="s">
        <v>89</v>
      </c>
      <c r="AK94" s="87">
        <v>1</v>
      </c>
      <c r="BB94" s="150" t="s">
        <v>96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191</v>
      </c>
      <c r="B95" s="63" t="s">
        <v>192</v>
      </c>
      <c r="C95" s="36">
        <v>4301135575</v>
      </c>
      <c r="D95" s="410">
        <v>4607111035141</v>
      </c>
      <c r="E95" s="410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49" t="s">
        <v>193</v>
      </c>
      <c r="Q95" s="412"/>
      <c r="R95" s="412"/>
      <c r="S95" s="412"/>
      <c r="T95" s="41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51" t="s">
        <v>194</v>
      </c>
      <c r="AG95" s="81"/>
      <c r="AJ95" s="87" t="s">
        <v>89</v>
      </c>
      <c r="AK95" s="87">
        <v>1</v>
      </c>
      <c r="BB95" s="152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4301135578</v>
      </c>
      <c r="D96" s="410">
        <v>4607111033444</v>
      </c>
      <c r="E96" s="410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5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412"/>
      <c r="R96" s="412"/>
      <c r="S96" s="412"/>
      <c r="T96" s="41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176</v>
      </c>
      <c r="AG96" s="81"/>
      <c r="AJ96" s="87" t="s">
        <v>89</v>
      </c>
      <c r="AK96" s="87">
        <v>1</v>
      </c>
      <c r="BB96" s="154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197</v>
      </c>
      <c r="B97" s="63" t="s">
        <v>198</v>
      </c>
      <c r="C97" s="36">
        <v>4301135290</v>
      </c>
      <c r="D97" s="410">
        <v>4607111035028</v>
      </c>
      <c r="E97" s="410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412"/>
      <c r="R97" s="412"/>
      <c r="S97" s="412"/>
      <c r="T97" s="41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194</v>
      </c>
      <c r="AG97" s="81"/>
      <c r="AJ97" s="87" t="s">
        <v>89</v>
      </c>
      <c r="AK97" s="87">
        <v>1</v>
      </c>
      <c r="BB97" s="156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4301135285</v>
      </c>
      <c r="D98" s="410">
        <v>4607111036407</v>
      </c>
      <c r="E98" s="410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97</v>
      </c>
      <c r="L98" s="37" t="s">
        <v>133</v>
      </c>
      <c r="M98" s="38" t="s">
        <v>86</v>
      </c>
      <c r="N98" s="38"/>
      <c r="O98" s="37">
        <v>180</v>
      </c>
      <c r="P98" s="45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12"/>
      <c r="R98" s="412"/>
      <c r="S98" s="412"/>
      <c r="T98" s="41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201</v>
      </c>
      <c r="AG98" s="81"/>
      <c r="AJ98" s="87" t="s">
        <v>134</v>
      </c>
      <c r="AK98" s="87">
        <v>14</v>
      </c>
      <c r="BB98" s="158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17"/>
      <c r="B99" s="417"/>
      <c r="C99" s="417"/>
      <c r="D99" s="417"/>
      <c r="E99" s="417"/>
      <c r="F99" s="417"/>
      <c r="G99" s="417"/>
      <c r="H99" s="417"/>
      <c r="I99" s="417"/>
      <c r="J99" s="417"/>
      <c r="K99" s="417"/>
      <c r="L99" s="417"/>
      <c r="M99" s="417"/>
      <c r="N99" s="417"/>
      <c r="O99" s="418"/>
      <c r="P99" s="414" t="s">
        <v>40</v>
      </c>
      <c r="Q99" s="415"/>
      <c r="R99" s="415"/>
      <c r="S99" s="415"/>
      <c r="T99" s="415"/>
      <c r="U99" s="415"/>
      <c r="V99" s="416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7"/>
      <c r="B100" s="417"/>
      <c r="C100" s="417"/>
      <c r="D100" s="417"/>
      <c r="E100" s="417"/>
      <c r="F100" s="417"/>
      <c r="G100" s="417"/>
      <c r="H100" s="417"/>
      <c r="I100" s="417"/>
      <c r="J100" s="417"/>
      <c r="K100" s="417"/>
      <c r="L100" s="417"/>
      <c r="M100" s="417"/>
      <c r="N100" s="417"/>
      <c r="O100" s="418"/>
      <c r="P100" s="414" t="s">
        <v>40</v>
      </c>
      <c r="Q100" s="415"/>
      <c r="R100" s="415"/>
      <c r="S100" s="415"/>
      <c r="T100" s="415"/>
      <c r="U100" s="415"/>
      <c r="V100" s="416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08" t="s">
        <v>202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65"/>
      <c r="AB101" s="65"/>
      <c r="AC101" s="82"/>
    </row>
    <row r="102" spans="1:68" ht="14.25" customHeight="1" x14ac:dyDescent="0.25">
      <c r="A102" s="409" t="s">
        <v>151</v>
      </c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66"/>
      <c r="AB102" s="66"/>
      <c r="AC102" s="83"/>
    </row>
    <row r="103" spans="1:68" ht="27" customHeight="1" x14ac:dyDescent="0.25">
      <c r="A103" s="63" t="s">
        <v>203</v>
      </c>
      <c r="B103" s="63" t="s">
        <v>204</v>
      </c>
      <c r="C103" s="36">
        <v>4301136040</v>
      </c>
      <c r="D103" s="410">
        <v>4607025784319</v>
      </c>
      <c r="E103" s="410"/>
      <c r="F103" s="62">
        <v>0.36</v>
      </c>
      <c r="G103" s="37">
        <v>10</v>
      </c>
      <c r="H103" s="62">
        <v>3.6</v>
      </c>
      <c r="I103" s="62">
        <v>4.2439999999999998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412"/>
      <c r="R103" s="412"/>
      <c r="S103" s="412"/>
      <c r="T103" s="413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59" t="s">
        <v>205</v>
      </c>
      <c r="AG103" s="81"/>
      <c r="AJ103" s="87" t="s">
        <v>89</v>
      </c>
      <c r="AK103" s="87">
        <v>1</v>
      </c>
      <c r="BB103" s="160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4301136042</v>
      </c>
      <c r="D104" s="410">
        <v>4607025784012</v>
      </c>
      <c r="E104" s="410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97</v>
      </c>
      <c r="L104" s="37" t="s">
        <v>133</v>
      </c>
      <c r="M104" s="38" t="s">
        <v>86</v>
      </c>
      <c r="N104" s="38"/>
      <c r="O104" s="37">
        <v>180</v>
      </c>
      <c r="P104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2"/>
      <c r="R104" s="412"/>
      <c r="S104" s="412"/>
      <c r="T104" s="41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61" t="s">
        <v>208</v>
      </c>
      <c r="AG104" s="81"/>
      <c r="AJ104" s="87" t="s">
        <v>134</v>
      </c>
      <c r="AK104" s="87">
        <v>14</v>
      </c>
      <c r="BB104" s="162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16.5" customHeight="1" x14ac:dyDescent="0.25">
      <c r="A105" s="63" t="s">
        <v>209</v>
      </c>
      <c r="B105" s="63" t="s">
        <v>210</v>
      </c>
      <c r="C105" s="36">
        <v>4301136039</v>
      </c>
      <c r="D105" s="410">
        <v>4607111035370</v>
      </c>
      <c r="E105" s="410"/>
      <c r="F105" s="62">
        <v>0.14000000000000001</v>
      </c>
      <c r="G105" s="37">
        <v>22</v>
      </c>
      <c r="H105" s="62">
        <v>3.08</v>
      </c>
      <c r="I105" s="62">
        <v>3.464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5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412"/>
      <c r="R105" s="412"/>
      <c r="S105" s="412"/>
      <c r="T105" s="413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IFERROR(IF(X105="","",X105*0.0155),"")</f>
        <v>0</v>
      </c>
      <c r="AA105" s="68" t="s">
        <v>46</v>
      </c>
      <c r="AB105" s="69" t="s">
        <v>46</v>
      </c>
      <c r="AC105" s="163" t="s">
        <v>211</v>
      </c>
      <c r="AG105" s="81"/>
      <c r="AJ105" s="87" t="s">
        <v>89</v>
      </c>
      <c r="AK105" s="87">
        <v>1</v>
      </c>
      <c r="BB105" s="164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17"/>
      <c r="B106" s="417"/>
      <c r="C106" s="417"/>
      <c r="D106" s="41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8"/>
      <c r="P106" s="414" t="s">
        <v>40</v>
      </c>
      <c r="Q106" s="415"/>
      <c r="R106" s="415"/>
      <c r="S106" s="415"/>
      <c r="T106" s="415"/>
      <c r="U106" s="415"/>
      <c r="V106" s="416"/>
      <c r="W106" s="42" t="s">
        <v>39</v>
      </c>
      <c r="X106" s="43">
        <f>IFERROR(SUM(X103:X105),"0")</f>
        <v>0</v>
      </c>
      <c r="Y106" s="43">
        <f>IFERROR(SUM(Y103:Y105),"0")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8"/>
      <c r="P107" s="414" t="s">
        <v>40</v>
      </c>
      <c r="Q107" s="415"/>
      <c r="R107" s="415"/>
      <c r="S107" s="415"/>
      <c r="T107" s="415"/>
      <c r="U107" s="415"/>
      <c r="V107" s="416"/>
      <c r="W107" s="42" t="s">
        <v>0</v>
      </c>
      <c r="X107" s="43">
        <f>IFERROR(SUMPRODUCT(X103:X105*H103:H105),"0")</f>
        <v>0</v>
      </c>
      <c r="Y107" s="43">
        <f>IFERROR(SUMPRODUCT(Y103:Y105*H103:H105),"0")</f>
        <v>0</v>
      </c>
      <c r="Z107" s="42"/>
      <c r="AA107" s="67"/>
      <c r="AB107" s="67"/>
      <c r="AC107" s="67"/>
    </row>
    <row r="108" spans="1:68" ht="16.5" customHeight="1" x14ac:dyDescent="0.25">
      <c r="A108" s="408" t="s">
        <v>212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65"/>
      <c r="AB108" s="65"/>
      <c r="AC108" s="82"/>
    </row>
    <row r="109" spans="1:68" ht="14.25" customHeight="1" x14ac:dyDescent="0.25">
      <c r="A109" s="409" t="s">
        <v>82</v>
      </c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66"/>
      <c r="AB109" s="66"/>
      <c r="AC109" s="83"/>
    </row>
    <row r="110" spans="1:68" ht="27" customHeight="1" x14ac:dyDescent="0.25">
      <c r="A110" s="63" t="s">
        <v>213</v>
      </c>
      <c r="B110" s="63" t="s">
        <v>214</v>
      </c>
      <c r="C110" s="36">
        <v>4301071051</v>
      </c>
      <c r="D110" s="410">
        <v>4607111039262</v>
      </c>
      <c r="E110" s="410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12"/>
      <c r="R110" s="412"/>
      <c r="S110" s="412"/>
      <c r="T110" s="41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65" t="s">
        <v>168</v>
      </c>
      <c r="AG110" s="81"/>
      <c r="AJ110" s="87" t="s">
        <v>89</v>
      </c>
      <c r="AK110" s="87">
        <v>1</v>
      </c>
      <c r="BB110" s="166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25">
      <c r="A111" s="63" t="s">
        <v>215</v>
      </c>
      <c r="B111" s="63" t="s">
        <v>216</v>
      </c>
      <c r="C111" s="36">
        <v>4301070976</v>
      </c>
      <c r="D111" s="410">
        <v>4607111034144</v>
      </c>
      <c r="E111" s="410"/>
      <c r="F111" s="62">
        <v>0.9</v>
      </c>
      <c r="G111" s="37">
        <v>8</v>
      </c>
      <c r="H111" s="62">
        <v>7.2</v>
      </c>
      <c r="I111" s="62">
        <v>7.4859999999999998</v>
      </c>
      <c r="J111" s="37">
        <v>84</v>
      </c>
      <c r="K111" s="37" t="s">
        <v>87</v>
      </c>
      <c r="L111" s="37" t="s">
        <v>124</v>
      </c>
      <c r="M111" s="38" t="s">
        <v>86</v>
      </c>
      <c r="N111" s="38"/>
      <c r="O111" s="37">
        <v>180</v>
      </c>
      <c r="P111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1" s="412"/>
      <c r="R111" s="412"/>
      <c r="S111" s="412"/>
      <c r="T111" s="41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7" t="s">
        <v>168</v>
      </c>
      <c r="AG111" s="81"/>
      <c r="AJ111" s="87" t="s">
        <v>125</v>
      </c>
      <c r="AK111" s="87">
        <v>84</v>
      </c>
      <c r="BB111" s="168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217</v>
      </c>
      <c r="B112" s="63" t="s">
        <v>218</v>
      </c>
      <c r="C112" s="36">
        <v>4301071038</v>
      </c>
      <c r="D112" s="410">
        <v>4607111039248</v>
      </c>
      <c r="E112" s="410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5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12"/>
      <c r="R112" s="412"/>
      <c r="S112" s="412"/>
      <c r="T112" s="41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9" t="s">
        <v>168</v>
      </c>
      <c r="AG112" s="81"/>
      <c r="AJ112" s="87" t="s">
        <v>89</v>
      </c>
      <c r="AK112" s="87">
        <v>1</v>
      </c>
      <c r="BB112" s="170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219</v>
      </c>
      <c r="B113" s="63" t="s">
        <v>220</v>
      </c>
      <c r="C113" s="36">
        <v>4301071049</v>
      </c>
      <c r="D113" s="410">
        <v>4607111039293</v>
      </c>
      <c r="E113" s="410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12"/>
      <c r="R113" s="412"/>
      <c r="S113" s="412"/>
      <c r="T113" s="41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71" t="s">
        <v>168</v>
      </c>
      <c r="AG113" s="81"/>
      <c r="AJ113" s="87" t="s">
        <v>89</v>
      </c>
      <c r="AK113" s="87">
        <v>1</v>
      </c>
      <c r="BB113" s="172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221</v>
      </c>
      <c r="B114" s="63" t="s">
        <v>222</v>
      </c>
      <c r="C114" s="36">
        <v>4301071039</v>
      </c>
      <c r="D114" s="410">
        <v>4607111039279</v>
      </c>
      <c r="E114" s="410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12"/>
      <c r="R114" s="412"/>
      <c r="S114" s="412"/>
      <c r="T114" s="41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73" t="s">
        <v>168</v>
      </c>
      <c r="AG114" s="81"/>
      <c r="AJ114" s="87" t="s">
        <v>89</v>
      </c>
      <c r="AK114" s="87">
        <v>1</v>
      </c>
      <c r="BB114" s="174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223</v>
      </c>
      <c r="B115" s="63" t="s">
        <v>224</v>
      </c>
      <c r="C115" s="36">
        <v>4301070958</v>
      </c>
      <c r="D115" s="410">
        <v>4607111038098</v>
      </c>
      <c r="E115" s="410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133</v>
      </c>
      <c r="M115" s="38" t="s">
        <v>86</v>
      </c>
      <c r="N115" s="38"/>
      <c r="O115" s="37">
        <v>180</v>
      </c>
      <c r="P115" s="46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12"/>
      <c r="R115" s="412"/>
      <c r="S115" s="412"/>
      <c r="T115" s="413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75" t="s">
        <v>225</v>
      </c>
      <c r="AG115" s="81"/>
      <c r="AJ115" s="87" t="s">
        <v>134</v>
      </c>
      <c r="AK115" s="87">
        <v>12</v>
      </c>
      <c r="BB115" s="176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7"/>
      <c r="B116" s="417"/>
      <c r="C116" s="417"/>
      <c r="D116" s="417"/>
      <c r="E116" s="417"/>
      <c r="F116" s="417"/>
      <c r="G116" s="417"/>
      <c r="H116" s="417"/>
      <c r="I116" s="417"/>
      <c r="J116" s="417"/>
      <c r="K116" s="417"/>
      <c r="L116" s="417"/>
      <c r="M116" s="417"/>
      <c r="N116" s="417"/>
      <c r="O116" s="418"/>
      <c r="P116" s="414" t="s">
        <v>40</v>
      </c>
      <c r="Q116" s="415"/>
      <c r="R116" s="415"/>
      <c r="S116" s="415"/>
      <c r="T116" s="415"/>
      <c r="U116" s="415"/>
      <c r="V116" s="416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7"/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8"/>
      <c r="P117" s="414" t="s">
        <v>40</v>
      </c>
      <c r="Q117" s="415"/>
      <c r="R117" s="415"/>
      <c r="S117" s="415"/>
      <c r="T117" s="415"/>
      <c r="U117" s="415"/>
      <c r="V117" s="416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6.5" customHeight="1" x14ac:dyDescent="0.25">
      <c r="A118" s="408" t="s">
        <v>226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408"/>
      <c r="AA118" s="65"/>
      <c r="AB118" s="65"/>
      <c r="AC118" s="82"/>
    </row>
    <row r="119" spans="1:68" ht="14.25" customHeight="1" x14ac:dyDescent="0.25">
      <c r="A119" s="409" t="s">
        <v>157</v>
      </c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66"/>
      <c r="AB119" s="66"/>
      <c r="AC119" s="83"/>
    </row>
    <row r="120" spans="1:68" ht="27" customHeight="1" x14ac:dyDescent="0.25">
      <c r="A120" s="63" t="s">
        <v>227</v>
      </c>
      <c r="B120" s="63" t="s">
        <v>228</v>
      </c>
      <c r="C120" s="36">
        <v>4301135533</v>
      </c>
      <c r="D120" s="410">
        <v>4607111034014</v>
      </c>
      <c r="E120" s="410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97</v>
      </c>
      <c r="L120" s="37" t="s">
        <v>88</v>
      </c>
      <c r="M120" s="38" t="s">
        <v>86</v>
      </c>
      <c r="N120" s="38"/>
      <c r="O120" s="37">
        <v>180</v>
      </c>
      <c r="P120" s="46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412"/>
      <c r="R120" s="412"/>
      <c r="S120" s="412"/>
      <c r="T120" s="413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7" t="s">
        <v>229</v>
      </c>
      <c r="AG120" s="81"/>
      <c r="AJ120" s="87" t="s">
        <v>89</v>
      </c>
      <c r="AK120" s="87">
        <v>1</v>
      </c>
      <c r="BB120" s="178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230</v>
      </c>
      <c r="B121" s="63" t="s">
        <v>231</v>
      </c>
      <c r="C121" s="36">
        <v>4301135532</v>
      </c>
      <c r="D121" s="410">
        <v>4607111033994</v>
      </c>
      <c r="E121" s="410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97</v>
      </c>
      <c r="L121" s="37" t="s">
        <v>88</v>
      </c>
      <c r="M121" s="38" t="s">
        <v>86</v>
      </c>
      <c r="N121" s="38"/>
      <c r="O121" s="37">
        <v>180</v>
      </c>
      <c r="P121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412"/>
      <c r="R121" s="412"/>
      <c r="S121" s="412"/>
      <c r="T121" s="413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9" t="s">
        <v>176</v>
      </c>
      <c r="AG121" s="81"/>
      <c r="AJ121" s="87" t="s">
        <v>89</v>
      </c>
      <c r="AK121" s="87">
        <v>1</v>
      </c>
      <c r="BB121" s="180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17"/>
      <c r="B122" s="417"/>
      <c r="C122" s="417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8"/>
      <c r="P122" s="414" t="s">
        <v>40</v>
      </c>
      <c r="Q122" s="415"/>
      <c r="R122" s="415"/>
      <c r="S122" s="415"/>
      <c r="T122" s="415"/>
      <c r="U122" s="415"/>
      <c r="V122" s="416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17"/>
      <c r="B123" s="417"/>
      <c r="C123" s="417"/>
      <c r="D123" s="417"/>
      <c r="E123" s="417"/>
      <c r="F123" s="417"/>
      <c r="G123" s="417"/>
      <c r="H123" s="417"/>
      <c r="I123" s="417"/>
      <c r="J123" s="417"/>
      <c r="K123" s="417"/>
      <c r="L123" s="417"/>
      <c r="M123" s="417"/>
      <c r="N123" s="417"/>
      <c r="O123" s="418"/>
      <c r="P123" s="414" t="s">
        <v>40</v>
      </c>
      <c r="Q123" s="415"/>
      <c r="R123" s="415"/>
      <c r="S123" s="415"/>
      <c r="T123" s="415"/>
      <c r="U123" s="415"/>
      <c r="V123" s="416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408" t="s">
        <v>232</v>
      </c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  <c r="V124" s="408"/>
      <c r="W124" s="408"/>
      <c r="X124" s="408"/>
      <c r="Y124" s="408"/>
      <c r="Z124" s="408"/>
      <c r="AA124" s="65"/>
      <c r="AB124" s="65"/>
      <c r="AC124" s="82"/>
    </row>
    <row r="125" spans="1:68" ht="14.25" customHeight="1" x14ac:dyDescent="0.25">
      <c r="A125" s="409" t="s">
        <v>157</v>
      </c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66"/>
      <c r="AB125" s="66"/>
      <c r="AC125" s="83"/>
    </row>
    <row r="126" spans="1:68" ht="27" customHeight="1" x14ac:dyDescent="0.25">
      <c r="A126" s="63" t="s">
        <v>233</v>
      </c>
      <c r="B126" s="63" t="s">
        <v>234</v>
      </c>
      <c r="C126" s="36">
        <v>4301135311</v>
      </c>
      <c r="D126" s="410">
        <v>4607111039095</v>
      </c>
      <c r="E126" s="410"/>
      <c r="F126" s="62">
        <v>0.25</v>
      </c>
      <c r="G126" s="37">
        <v>12</v>
      </c>
      <c r="H126" s="62">
        <v>3</v>
      </c>
      <c r="I126" s="62">
        <v>3.7480000000000002</v>
      </c>
      <c r="J126" s="37">
        <v>70</v>
      </c>
      <c r="K126" s="37" t="s">
        <v>97</v>
      </c>
      <c r="L126" s="37" t="s">
        <v>133</v>
      </c>
      <c r="M126" s="38" t="s">
        <v>86</v>
      </c>
      <c r="N126" s="38"/>
      <c r="O126" s="37">
        <v>180</v>
      </c>
      <c r="P126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412"/>
      <c r="R126" s="412"/>
      <c r="S126" s="412"/>
      <c r="T126" s="41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1" t="s">
        <v>235</v>
      </c>
      <c r="AG126" s="81"/>
      <c r="AJ126" s="87" t="s">
        <v>134</v>
      </c>
      <c r="AK126" s="87">
        <v>14</v>
      </c>
      <c r="BB126" s="182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16.5" customHeight="1" x14ac:dyDescent="0.25">
      <c r="A127" s="63" t="s">
        <v>236</v>
      </c>
      <c r="B127" s="63" t="s">
        <v>237</v>
      </c>
      <c r="C127" s="36">
        <v>4301135534</v>
      </c>
      <c r="D127" s="410">
        <v>4607111034199</v>
      </c>
      <c r="E127" s="410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412"/>
      <c r="R127" s="412"/>
      <c r="S127" s="412"/>
      <c r="T127" s="413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3" t="s">
        <v>238</v>
      </c>
      <c r="AG127" s="81"/>
      <c r="AJ127" s="87" t="s">
        <v>89</v>
      </c>
      <c r="AK127" s="87">
        <v>1</v>
      </c>
      <c r="BB127" s="184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17"/>
      <c r="B128" s="417"/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8"/>
      <c r="P128" s="414" t="s">
        <v>40</v>
      </c>
      <c r="Q128" s="415"/>
      <c r="R128" s="415"/>
      <c r="S128" s="415"/>
      <c r="T128" s="415"/>
      <c r="U128" s="415"/>
      <c r="V128" s="416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17"/>
      <c r="B129" s="417"/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7"/>
      <c r="O129" s="418"/>
      <c r="P129" s="414" t="s">
        <v>40</v>
      </c>
      <c r="Q129" s="415"/>
      <c r="R129" s="415"/>
      <c r="S129" s="415"/>
      <c r="T129" s="415"/>
      <c r="U129" s="415"/>
      <c r="V129" s="416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08" t="s">
        <v>239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65"/>
      <c r="AB130" s="65"/>
      <c r="AC130" s="82"/>
    </row>
    <row r="131" spans="1:68" ht="14.25" customHeight="1" x14ac:dyDescent="0.25">
      <c r="A131" s="409" t="s">
        <v>157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66"/>
      <c r="AB131" s="66"/>
      <c r="AC131" s="83"/>
    </row>
    <row r="132" spans="1:68" ht="27" customHeight="1" x14ac:dyDescent="0.25">
      <c r="A132" s="63" t="s">
        <v>240</v>
      </c>
      <c r="B132" s="63" t="s">
        <v>241</v>
      </c>
      <c r="C132" s="36">
        <v>4301135275</v>
      </c>
      <c r="D132" s="410">
        <v>4607111034380</v>
      </c>
      <c r="E132" s="410"/>
      <c r="F132" s="62">
        <v>0.25</v>
      </c>
      <c r="G132" s="37">
        <v>12</v>
      </c>
      <c r="H132" s="62">
        <v>3</v>
      </c>
      <c r="I132" s="62">
        <v>3.28</v>
      </c>
      <c r="J132" s="37">
        <v>70</v>
      </c>
      <c r="K132" s="37" t="s">
        <v>97</v>
      </c>
      <c r="L132" s="37" t="s">
        <v>133</v>
      </c>
      <c r="M132" s="38" t="s">
        <v>86</v>
      </c>
      <c r="N132" s="38"/>
      <c r="O132" s="37">
        <v>180</v>
      </c>
      <c r="P132" s="46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412"/>
      <c r="R132" s="412"/>
      <c r="S132" s="412"/>
      <c r="T132" s="41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5" t="s">
        <v>242</v>
      </c>
      <c r="AG132" s="81"/>
      <c r="AJ132" s="87" t="s">
        <v>134</v>
      </c>
      <c r="AK132" s="87">
        <v>14</v>
      </c>
      <c r="BB132" s="186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243</v>
      </c>
      <c r="B133" s="63" t="s">
        <v>244</v>
      </c>
      <c r="C133" s="36">
        <v>4301135277</v>
      </c>
      <c r="D133" s="410">
        <v>4607111034397</v>
      </c>
      <c r="E133" s="410"/>
      <c r="F133" s="62">
        <v>0.25</v>
      </c>
      <c r="G133" s="37">
        <v>12</v>
      </c>
      <c r="H133" s="62">
        <v>3</v>
      </c>
      <c r="I133" s="62">
        <v>3.28</v>
      </c>
      <c r="J133" s="37">
        <v>70</v>
      </c>
      <c r="K133" s="37" t="s">
        <v>97</v>
      </c>
      <c r="L133" s="37" t="s">
        <v>124</v>
      </c>
      <c r="M133" s="38" t="s">
        <v>86</v>
      </c>
      <c r="N133" s="38"/>
      <c r="O133" s="37">
        <v>180</v>
      </c>
      <c r="P133" s="46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412"/>
      <c r="R133" s="412"/>
      <c r="S133" s="412"/>
      <c r="T133" s="413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7" t="s">
        <v>229</v>
      </c>
      <c r="AG133" s="81"/>
      <c r="AJ133" s="87" t="s">
        <v>125</v>
      </c>
      <c r="AK133" s="87">
        <v>70</v>
      </c>
      <c r="BB133" s="188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17"/>
      <c r="B134" s="417"/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7"/>
      <c r="O134" s="418"/>
      <c r="P134" s="414" t="s">
        <v>40</v>
      </c>
      <c r="Q134" s="415"/>
      <c r="R134" s="415"/>
      <c r="S134" s="415"/>
      <c r="T134" s="415"/>
      <c r="U134" s="415"/>
      <c r="V134" s="416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17"/>
      <c r="B135" s="417"/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7"/>
      <c r="O135" s="418"/>
      <c r="P135" s="414" t="s">
        <v>40</v>
      </c>
      <c r="Q135" s="415"/>
      <c r="R135" s="415"/>
      <c r="S135" s="415"/>
      <c r="T135" s="415"/>
      <c r="U135" s="415"/>
      <c r="V135" s="416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08" t="s">
        <v>245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65"/>
      <c r="AB136" s="65"/>
      <c r="AC136" s="82"/>
    </row>
    <row r="137" spans="1:68" ht="14.25" customHeight="1" x14ac:dyDescent="0.25">
      <c r="A137" s="409" t="s">
        <v>157</v>
      </c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66"/>
      <c r="AB137" s="66"/>
      <c r="AC137" s="83"/>
    </row>
    <row r="138" spans="1:68" ht="27" customHeight="1" x14ac:dyDescent="0.25">
      <c r="A138" s="63" t="s">
        <v>246</v>
      </c>
      <c r="B138" s="63" t="s">
        <v>247</v>
      </c>
      <c r="C138" s="36">
        <v>4301135570</v>
      </c>
      <c r="D138" s="410">
        <v>4607111035806</v>
      </c>
      <c r="E138" s="410"/>
      <c r="F138" s="62">
        <v>0.25</v>
      </c>
      <c r="G138" s="37">
        <v>12</v>
      </c>
      <c r="H138" s="62">
        <v>3</v>
      </c>
      <c r="I138" s="62">
        <v>3.7035999999999998</v>
      </c>
      <c r="J138" s="37">
        <v>70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68" t="s">
        <v>248</v>
      </c>
      <c r="Q138" s="412"/>
      <c r="R138" s="412"/>
      <c r="S138" s="412"/>
      <c r="T138" s="41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9" t="s">
        <v>249</v>
      </c>
      <c r="AG138" s="81"/>
      <c r="AJ138" s="87" t="s">
        <v>89</v>
      </c>
      <c r="AK138" s="87">
        <v>1</v>
      </c>
      <c r="BB138" s="190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17"/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8"/>
      <c r="P139" s="414" t="s">
        <v>40</v>
      </c>
      <c r="Q139" s="415"/>
      <c r="R139" s="415"/>
      <c r="S139" s="415"/>
      <c r="T139" s="415"/>
      <c r="U139" s="415"/>
      <c r="V139" s="416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17"/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8"/>
      <c r="P140" s="414" t="s">
        <v>40</v>
      </c>
      <c r="Q140" s="415"/>
      <c r="R140" s="415"/>
      <c r="S140" s="415"/>
      <c r="T140" s="415"/>
      <c r="U140" s="415"/>
      <c r="V140" s="416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08" t="s">
        <v>250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65"/>
      <c r="AB141" s="65"/>
      <c r="AC141" s="82"/>
    </row>
    <row r="142" spans="1:68" ht="14.25" customHeight="1" x14ac:dyDescent="0.25">
      <c r="A142" s="409" t="s">
        <v>157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66"/>
      <c r="AB142" s="66"/>
      <c r="AC142" s="83"/>
    </row>
    <row r="143" spans="1:68" ht="16.5" customHeight="1" x14ac:dyDescent="0.25">
      <c r="A143" s="63" t="s">
        <v>251</v>
      </c>
      <c r="B143" s="63" t="s">
        <v>252</v>
      </c>
      <c r="C143" s="36">
        <v>4301135596</v>
      </c>
      <c r="D143" s="410">
        <v>4607111039613</v>
      </c>
      <c r="E143" s="410"/>
      <c r="F143" s="62">
        <v>0.09</v>
      </c>
      <c r="G143" s="37">
        <v>30</v>
      </c>
      <c r="H143" s="62">
        <v>2.7</v>
      </c>
      <c r="I143" s="62">
        <v>3.09</v>
      </c>
      <c r="J143" s="37">
        <v>126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412"/>
      <c r="R143" s="412"/>
      <c r="S143" s="412"/>
      <c r="T143" s="413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IFERROR(IF(X143="","",X143*0.00936),"")</f>
        <v>0</v>
      </c>
      <c r="AA143" s="68" t="s">
        <v>46</v>
      </c>
      <c r="AB143" s="69" t="s">
        <v>46</v>
      </c>
      <c r="AC143" s="191" t="s">
        <v>235</v>
      </c>
      <c r="AG143" s="81"/>
      <c r="AJ143" s="87" t="s">
        <v>89</v>
      </c>
      <c r="AK143" s="87">
        <v>1</v>
      </c>
      <c r="BB143" s="192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17"/>
      <c r="B144" s="417"/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7"/>
      <c r="O144" s="418"/>
      <c r="P144" s="414" t="s">
        <v>40</v>
      </c>
      <c r="Q144" s="415"/>
      <c r="R144" s="415"/>
      <c r="S144" s="415"/>
      <c r="T144" s="415"/>
      <c r="U144" s="415"/>
      <c r="V144" s="416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17"/>
      <c r="B145" s="417"/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8"/>
      <c r="P145" s="414" t="s">
        <v>40</v>
      </c>
      <c r="Q145" s="415"/>
      <c r="R145" s="415"/>
      <c r="S145" s="415"/>
      <c r="T145" s="415"/>
      <c r="U145" s="415"/>
      <c r="V145" s="416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08" t="s">
        <v>253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65"/>
      <c r="AB146" s="65"/>
      <c r="AC146" s="82"/>
    </row>
    <row r="147" spans="1:68" ht="14.25" customHeight="1" x14ac:dyDescent="0.25">
      <c r="A147" s="409" t="s">
        <v>254</v>
      </c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66"/>
      <c r="AB147" s="66"/>
      <c r="AC147" s="83"/>
    </row>
    <row r="148" spans="1:68" ht="27" customHeight="1" x14ac:dyDescent="0.25">
      <c r="A148" s="63" t="s">
        <v>255</v>
      </c>
      <c r="B148" s="63" t="s">
        <v>256</v>
      </c>
      <c r="C148" s="36">
        <v>4301071054</v>
      </c>
      <c r="D148" s="410">
        <v>4607111035639</v>
      </c>
      <c r="E148" s="410"/>
      <c r="F148" s="62">
        <v>0.2</v>
      </c>
      <c r="G148" s="37">
        <v>8</v>
      </c>
      <c r="H148" s="62">
        <v>1.6</v>
      </c>
      <c r="I148" s="62">
        <v>2.12</v>
      </c>
      <c r="J148" s="37">
        <v>72</v>
      </c>
      <c r="K148" s="37" t="s">
        <v>258</v>
      </c>
      <c r="L148" s="37" t="s">
        <v>88</v>
      </c>
      <c r="M148" s="38" t="s">
        <v>86</v>
      </c>
      <c r="N148" s="38"/>
      <c r="O148" s="37">
        <v>180</v>
      </c>
      <c r="P148" s="47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412"/>
      <c r="R148" s="412"/>
      <c r="S148" s="412"/>
      <c r="T148" s="413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IFERROR(IF(X148="","",X148*0.01157),"")</f>
        <v>0</v>
      </c>
      <c r="AA148" s="68" t="s">
        <v>46</v>
      </c>
      <c r="AB148" s="69" t="s">
        <v>46</v>
      </c>
      <c r="AC148" s="193" t="s">
        <v>257</v>
      </c>
      <c r="AG148" s="81"/>
      <c r="AJ148" s="87" t="s">
        <v>89</v>
      </c>
      <c r="AK148" s="87">
        <v>1</v>
      </c>
      <c r="BB148" s="194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259</v>
      </c>
      <c r="B149" s="63" t="s">
        <v>260</v>
      </c>
      <c r="C149" s="36">
        <v>4301135540</v>
      </c>
      <c r="D149" s="410">
        <v>4607111035646</v>
      </c>
      <c r="E149" s="410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258</v>
      </c>
      <c r="L149" s="37" t="s">
        <v>88</v>
      </c>
      <c r="M149" s="38" t="s">
        <v>86</v>
      </c>
      <c r="N149" s="38"/>
      <c r="O149" s="37">
        <v>180</v>
      </c>
      <c r="P149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412"/>
      <c r="R149" s="412"/>
      <c r="S149" s="412"/>
      <c r="T149" s="413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95" t="s">
        <v>257</v>
      </c>
      <c r="AG149" s="81"/>
      <c r="AJ149" s="87" t="s">
        <v>89</v>
      </c>
      <c r="AK149" s="87">
        <v>1</v>
      </c>
      <c r="BB149" s="196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17"/>
      <c r="B150" s="417"/>
      <c r="C150" s="417"/>
      <c r="D150" s="417"/>
      <c r="E150" s="417"/>
      <c r="F150" s="417"/>
      <c r="G150" s="417"/>
      <c r="H150" s="417"/>
      <c r="I150" s="417"/>
      <c r="J150" s="417"/>
      <c r="K150" s="417"/>
      <c r="L150" s="417"/>
      <c r="M150" s="417"/>
      <c r="N150" s="417"/>
      <c r="O150" s="418"/>
      <c r="P150" s="414" t="s">
        <v>40</v>
      </c>
      <c r="Q150" s="415"/>
      <c r="R150" s="415"/>
      <c r="S150" s="415"/>
      <c r="T150" s="415"/>
      <c r="U150" s="415"/>
      <c r="V150" s="416"/>
      <c r="W150" s="42" t="s">
        <v>39</v>
      </c>
      <c r="X150" s="43">
        <f>IFERROR(SUM(X148:X149),"0")</f>
        <v>0</v>
      </c>
      <c r="Y150" s="43">
        <f>IFERROR(SUM(Y148:Y149),"0")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417"/>
      <c r="B151" s="417"/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7"/>
      <c r="O151" s="418"/>
      <c r="P151" s="414" t="s">
        <v>40</v>
      </c>
      <c r="Q151" s="415"/>
      <c r="R151" s="415"/>
      <c r="S151" s="415"/>
      <c r="T151" s="415"/>
      <c r="U151" s="415"/>
      <c r="V151" s="416"/>
      <c r="W151" s="42" t="s">
        <v>0</v>
      </c>
      <c r="X151" s="43">
        <f>IFERROR(SUMPRODUCT(X148:X149*H148:H149),"0")</f>
        <v>0</v>
      </c>
      <c r="Y151" s="43">
        <f>IFERROR(SUMPRODUCT(Y148:Y149*H148:H149),"0")</f>
        <v>0</v>
      </c>
      <c r="Z151" s="42"/>
      <c r="AA151" s="67"/>
      <c r="AB151" s="67"/>
      <c r="AC151" s="67"/>
    </row>
    <row r="152" spans="1:68" ht="16.5" customHeight="1" x14ac:dyDescent="0.25">
      <c r="A152" s="408" t="s">
        <v>261</v>
      </c>
      <c r="B152" s="408"/>
      <c r="C152" s="408"/>
      <c r="D152" s="408"/>
      <c r="E152" s="408"/>
      <c r="F152" s="408"/>
      <c r="G152" s="408"/>
      <c r="H152" s="408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  <c r="V152" s="408"/>
      <c r="W152" s="408"/>
      <c r="X152" s="408"/>
      <c r="Y152" s="408"/>
      <c r="Z152" s="408"/>
      <c r="AA152" s="65"/>
      <c r="AB152" s="65"/>
      <c r="AC152" s="82"/>
    </row>
    <row r="153" spans="1:68" ht="14.25" customHeight="1" x14ac:dyDescent="0.25">
      <c r="A153" s="409" t="s">
        <v>157</v>
      </c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  <c r="AA153" s="66"/>
      <c r="AB153" s="66"/>
      <c r="AC153" s="83"/>
    </row>
    <row r="154" spans="1:68" ht="27" customHeight="1" x14ac:dyDescent="0.25">
      <c r="A154" s="63" t="s">
        <v>262</v>
      </c>
      <c r="B154" s="63" t="s">
        <v>263</v>
      </c>
      <c r="C154" s="36">
        <v>4301135281</v>
      </c>
      <c r="D154" s="410">
        <v>4607111036568</v>
      </c>
      <c r="E154" s="410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97</v>
      </c>
      <c r="L154" s="37" t="s">
        <v>88</v>
      </c>
      <c r="M154" s="38" t="s">
        <v>86</v>
      </c>
      <c r="N154" s="38"/>
      <c r="O154" s="37">
        <v>180</v>
      </c>
      <c r="P154" s="47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412"/>
      <c r="R154" s="412"/>
      <c r="S154" s="412"/>
      <c r="T154" s="41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97" t="s">
        <v>264</v>
      </c>
      <c r="AG154" s="81"/>
      <c r="AJ154" s="87" t="s">
        <v>89</v>
      </c>
      <c r="AK154" s="87">
        <v>1</v>
      </c>
      <c r="BB154" s="198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17"/>
      <c r="B155" s="417"/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8"/>
      <c r="P155" s="414" t="s">
        <v>40</v>
      </c>
      <c r="Q155" s="415"/>
      <c r="R155" s="415"/>
      <c r="S155" s="415"/>
      <c r="T155" s="415"/>
      <c r="U155" s="415"/>
      <c r="V155" s="416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17"/>
      <c r="B156" s="417"/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7"/>
      <c r="O156" s="418"/>
      <c r="P156" s="414" t="s">
        <v>40</v>
      </c>
      <c r="Q156" s="415"/>
      <c r="R156" s="415"/>
      <c r="S156" s="415"/>
      <c r="T156" s="415"/>
      <c r="U156" s="415"/>
      <c r="V156" s="416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407" t="s">
        <v>265</v>
      </c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407"/>
      <c r="W157" s="407"/>
      <c r="X157" s="407"/>
      <c r="Y157" s="407"/>
      <c r="Z157" s="407"/>
      <c r="AA157" s="54"/>
      <c r="AB157" s="54"/>
      <c r="AC157" s="54"/>
    </row>
    <row r="158" spans="1:68" ht="16.5" customHeight="1" x14ac:dyDescent="0.25">
      <c r="A158" s="408" t="s">
        <v>266</v>
      </c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  <c r="V158" s="408"/>
      <c r="W158" s="408"/>
      <c r="X158" s="408"/>
      <c r="Y158" s="408"/>
      <c r="Z158" s="408"/>
      <c r="AA158" s="65"/>
      <c r="AB158" s="65"/>
      <c r="AC158" s="82"/>
    </row>
    <row r="159" spans="1:68" ht="14.25" customHeight="1" x14ac:dyDescent="0.25">
      <c r="A159" s="409" t="s">
        <v>157</v>
      </c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66"/>
      <c r="AB159" s="66"/>
      <c r="AC159" s="83"/>
    </row>
    <row r="160" spans="1:68" ht="27" customHeight="1" x14ac:dyDescent="0.25">
      <c r="A160" s="63" t="s">
        <v>267</v>
      </c>
      <c r="B160" s="63" t="s">
        <v>268</v>
      </c>
      <c r="C160" s="36">
        <v>4301135317</v>
      </c>
      <c r="D160" s="410">
        <v>4607111039057</v>
      </c>
      <c r="E160" s="410"/>
      <c r="F160" s="62">
        <v>1.8</v>
      </c>
      <c r="G160" s="37">
        <v>1</v>
      </c>
      <c r="H160" s="62">
        <v>1.8</v>
      </c>
      <c r="I160" s="62">
        <v>1.9</v>
      </c>
      <c r="J160" s="37">
        <v>234</v>
      </c>
      <c r="K160" s="37" t="s">
        <v>169</v>
      </c>
      <c r="L160" s="37" t="s">
        <v>133</v>
      </c>
      <c r="M160" s="38" t="s">
        <v>86</v>
      </c>
      <c r="N160" s="38"/>
      <c r="O160" s="37">
        <v>180</v>
      </c>
      <c r="P160" s="473" t="s">
        <v>269</v>
      </c>
      <c r="Q160" s="412"/>
      <c r="R160" s="412"/>
      <c r="S160" s="412"/>
      <c r="T160" s="41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IFERROR(IF(X160="","",X160*0.00502),"")</f>
        <v>0</v>
      </c>
      <c r="AA160" s="68" t="s">
        <v>46</v>
      </c>
      <c r="AB160" s="69" t="s">
        <v>46</v>
      </c>
      <c r="AC160" s="199" t="s">
        <v>235</v>
      </c>
      <c r="AG160" s="81"/>
      <c r="AJ160" s="87" t="s">
        <v>134</v>
      </c>
      <c r="AK160" s="87">
        <v>18</v>
      </c>
      <c r="BB160" s="200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17"/>
      <c r="B161" s="417"/>
      <c r="C161" s="417"/>
      <c r="D161" s="417"/>
      <c r="E161" s="417"/>
      <c r="F161" s="417"/>
      <c r="G161" s="417"/>
      <c r="H161" s="417"/>
      <c r="I161" s="417"/>
      <c r="J161" s="417"/>
      <c r="K161" s="417"/>
      <c r="L161" s="417"/>
      <c r="M161" s="417"/>
      <c r="N161" s="417"/>
      <c r="O161" s="418"/>
      <c r="P161" s="414" t="s">
        <v>40</v>
      </c>
      <c r="Q161" s="415"/>
      <c r="R161" s="415"/>
      <c r="S161" s="415"/>
      <c r="T161" s="415"/>
      <c r="U161" s="415"/>
      <c r="V161" s="416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17"/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8"/>
      <c r="P162" s="414" t="s">
        <v>40</v>
      </c>
      <c r="Q162" s="415"/>
      <c r="R162" s="415"/>
      <c r="S162" s="415"/>
      <c r="T162" s="415"/>
      <c r="U162" s="415"/>
      <c r="V162" s="416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408" t="s">
        <v>270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65"/>
      <c r="AB163" s="65"/>
      <c r="AC163" s="82"/>
    </row>
    <row r="164" spans="1:68" ht="14.25" customHeight="1" x14ac:dyDescent="0.25">
      <c r="A164" s="409" t="s">
        <v>82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66"/>
      <c r="AB164" s="66"/>
      <c r="AC164" s="83"/>
    </row>
    <row r="165" spans="1:68" ht="16.5" customHeight="1" x14ac:dyDescent="0.25">
      <c r="A165" s="63" t="s">
        <v>271</v>
      </c>
      <c r="B165" s="63" t="s">
        <v>272</v>
      </c>
      <c r="C165" s="36">
        <v>4301071062</v>
      </c>
      <c r="D165" s="410">
        <v>4607111036384</v>
      </c>
      <c r="E165" s="410"/>
      <c r="F165" s="62">
        <v>5</v>
      </c>
      <c r="G165" s="37">
        <v>1</v>
      </c>
      <c r="H165" s="62">
        <v>5</v>
      </c>
      <c r="I165" s="62">
        <v>5.2106000000000003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74" t="s">
        <v>273</v>
      </c>
      <c r="Q165" s="412"/>
      <c r="R165" s="412"/>
      <c r="S165" s="412"/>
      <c r="T165" s="41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1" t="s">
        <v>274</v>
      </c>
      <c r="AG165" s="81"/>
      <c r="AJ165" s="87" t="s">
        <v>89</v>
      </c>
      <c r="AK165" s="87">
        <v>1</v>
      </c>
      <c r="BB165" s="20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16.5" customHeight="1" x14ac:dyDescent="0.25">
      <c r="A166" s="63" t="s">
        <v>275</v>
      </c>
      <c r="B166" s="63" t="s">
        <v>276</v>
      </c>
      <c r="C166" s="36">
        <v>4301071056</v>
      </c>
      <c r="D166" s="410">
        <v>4640242180250</v>
      </c>
      <c r="E166" s="410"/>
      <c r="F166" s="62">
        <v>5</v>
      </c>
      <c r="G166" s="37">
        <v>1</v>
      </c>
      <c r="H166" s="62">
        <v>5</v>
      </c>
      <c r="I166" s="62">
        <v>5.2131999999999996</v>
      </c>
      <c r="J166" s="37">
        <v>144</v>
      </c>
      <c r="K166" s="37" t="s">
        <v>87</v>
      </c>
      <c r="L166" s="37" t="s">
        <v>88</v>
      </c>
      <c r="M166" s="38" t="s">
        <v>86</v>
      </c>
      <c r="N166" s="38"/>
      <c r="O166" s="37">
        <v>180</v>
      </c>
      <c r="P166" s="475" t="s">
        <v>277</v>
      </c>
      <c r="Q166" s="412"/>
      <c r="R166" s="412"/>
      <c r="S166" s="412"/>
      <c r="T166" s="41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3" t="s">
        <v>278</v>
      </c>
      <c r="AG166" s="81"/>
      <c r="AJ166" s="87" t="s">
        <v>89</v>
      </c>
      <c r="AK166" s="87">
        <v>1</v>
      </c>
      <c r="BB166" s="20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279</v>
      </c>
      <c r="B167" s="63" t="s">
        <v>280</v>
      </c>
      <c r="C167" s="36">
        <v>4301071050</v>
      </c>
      <c r="D167" s="410">
        <v>4607111036216</v>
      </c>
      <c r="E167" s="410"/>
      <c r="F167" s="62">
        <v>5</v>
      </c>
      <c r="G167" s="37">
        <v>1</v>
      </c>
      <c r="H167" s="62">
        <v>5</v>
      </c>
      <c r="I167" s="62">
        <v>5.2131999999999996</v>
      </c>
      <c r="J167" s="37">
        <v>144</v>
      </c>
      <c r="K167" s="37" t="s">
        <v>87</v>
      </c>
      <c r="L167" s="37" t="s">
        <v>133</v>
      </c>
      <c r="M167" s="38" t="s">
        <v>86</v>
      </c>
      <c r="N167" s="38"/>
      <c r="O167" s="37">
        <v>180</v>
      </c>
      <c r="P167" s="4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412"/>
      <c r="R167" s="412"/>
      <c r="S167" s="412"/>
      <c r="T167" s="41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281</v>
      </c>
      <c r="AG167" s="81"/>
      <c r="AJ167" s="87" t="s">
        <v>134</v>
      </c>
      <c r="AK167" s="87">
        <v>12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282</v>
      </c>
      <c r="B168" s="63" t="s">
        <v>283</v>
      </c>
      <c r="C168" s="36">
        <v>4301071061</v>
      </c>
      <c r="D168" s="410">
        <v>4607111036278</v>
      </c>
      <c r="E168" s="410"/>
      <c r="F168" s="62">
        <v>5</v>
      </c>
      <c r="G168" s="37">
        <v>1</v>
      </c>
      <c r="H168" s="62">
        <v>5</v>
      </c>
      <c r="I168" s="62">
        <v>5.2405999999999997</v>
      </c>
      <c r="J168" s="37">
        <v>84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7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412"/>
      <c r="R168" s="412"/>
      <c r="S168" s="412"/>
      <c r="T168" s="41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IFERROR(IF(X168="","",X168*0.0155),"")</f>
        <v>0</v>
      </c>
      <c r="AA168" s="68" t="s">
        <v>46</v>
      </c>
      <c r="AB168" s="69" t="s">
        <v>46</v>
      </c>
      <c r="AC168" s="207" t="s">
        <v>284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17"/>
      <c r="B169" s="417"/>
      <c r="C169" s="417"/>
      <c r="D169" s="417"/>
      <c r="E169" s="417"/>
      <c r="F169" s="417"/>
      <c r="G169" s="417"/>
      <c r="H169" s="417"/>
      <c r="I169" s="417"/>
      <c r="J169" s="417"/>
      <c r="K169" s="417"/>
      <c r="L169" s="417"/>
      <c r="M169" s="417"/>
      <c r="N169" s="417"/>
      <c r="O169" s="418"/>
      <c r="P169" s="414" t="s">
        <v>40</v>
      </c>
      <c r="Q169" s="415"/>
      <c r="R169" s="415"/>
      <c r="S169" s="415"/>
      <c r="T169" s="415"/>
      <c r="U169" s="415"/>
      <c r="V169" s="416"/>
      <c r="W169" s="42" t="s">
        <v>39</v>
      </c>
      <c r="X169" s="43">
        <f>IFERROR(SUM(X165:X168),"0")</f>
        <v>0</v>
      </c>
      <c r="Y169" s="43">
        <f>IFERROR(SUM(Y165:Y168),"0")</f>
        <v>0</v>
      </c>
      <c r="Z169" s="43">
        <f>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17"/>
      <c r="B170" s="417"/>
      <c r="C170" s="417"/>
      <c r="D170" s="417"/>
      <c r="E170" s="417"/>
      <c r="F170" s="417"/>
      <c r="G170" s="417"/>
      <c r="H170" s="417"/>
      <c r="I170" s="417"/>
      <c r="J170" s="417"/>
      <c r="K170" s="417"/>
      <c r="L170" s="417"/>
      <c r="M170" s="417"/>
      <c r="N170" s="417"/>
      <c r="O170" s="418"/>
      <c r="P170" s="414" t="s">
        <v>40</v>
      </c>
      <c r="Q170" s="415"/>
      <c r="R170" s="415"/>
      <c r="S170" s="415"/>
      <c r="T170" s="415"/>
      <c r="U170" s="415"/>
      <c r="V170" s="416"/>
      <c r="W170" s="42" t="s">
        <v>0</v>
      </c>
      <c r="X170" s="43">
        <f>IFERROR(SUMPRODUCT(X165:X168*H165:H168),"0")</f>
        <v>0</v>
      </c>
      <c r="Y170" s="43">
        <f>IFERROR(SUMPRODUCT(Y165:Y168*H165:H168),"0")</f>
        <v>0</v>
      </c>
      <c r="Z170" s="42"/>
      <c r="AA170" s="67"/>
      <c r="AB170" s="67"/>
      <c r="AC170" s="67"/>
    </row>
    <row r="171" spans="1:68" ht="14.25" customHeight="1" x14ac:dyDescent="0.25">
      <c r="A171" s="409" t="s">
        <v>285</v>
      </c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66"/>
      <c r="AB171" s="66"/>
      <c r="AC171" s="83"/>
    </row>
    <row r="172" spans="1:68" ht="27" customHeight="1" x14ac:dyDescent="0.25">
      <c r="A172" s="63" t="s">
        <v>286</v>
      </c>
      <c r="B172" s="63" t="s">
        <v>287</v>
      </c>
      <c r="C172" s="36">
        <v>4301080153</v>
      </c>
      <c r="D172" s="410">
        <v>4607111036827</v>
      </c>
      <c r="E172" s="410"/>
      <c r="F172" s="62">
        <v>1</v>
      </c>
      <c r="G172" s="37">
        <v>5</v>
      </c>
      <c r="H172" s="62">
        <v>5</v>
      </c>
      <c r="I172" s="62">
        <v>5.2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90</v>
      </c>
      <c r="P172" s="4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412"/>
      <c r="R172" s="412"/>
      <c r="S172" s="412"/>
      <c r="T172" s="41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288</v>
      </c>
      <c r="AG172" s="81"/>
      <c r="AJ172" s="87" t="s">
        <v>89</v>
      </c>
      <c r="AK172" s="87">
        <v>1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289</v>
      </c>
      <c r="B173" s="63" t="s">
        <v>290</v>
      </c>
      <c r="C173" s="36">
        <v>4301080154</v>
      </c>
      <c r="D173" s="410">
        <v>4607111036834</v>
      </c>
      <c r="E173" s="410"/>
      <c r="F173" s="62">
        <v>1</v>
      </c>
      <c r="G173" s="37">
        <v>5</v>
      </c>
      <c r="H173" s="62">
        <v>5</v>
      </c>
      <c r="I173" s="62">
        <v>5.2530000000000001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90</v>
      </c>
      <c r="P173" s="47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412"/>
      <c r="R173" s="412"/>
      <c r="S173" s="412"/>
      <c r="T173" s="41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11" t="s">
        <v>288</v>
      </c>
      <c r="AG173" s="81"/>
      <c r="AJ173" s="87" t="s">
        <v>89</v>
      </c>
      <c r="AK173" s="87">
        <v>1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17"/>
      <c r="B174" s="417"/>
      <c r="C174" s="417"/>
      <c r="D174" s="417"/>
      <c r="E174" s="417"/>
      <c r="F174" s="417"/>
      <c r="G174" s="417"/>
      <c r="H174" s="417"/>
      <c r="I174" s="417"/>
      <c r="J174" s="417"/>
      <c r="K174" s="417"/>
      <c r="L174" s="417"/>
      <c r="M174" s="417"/>
      <c r="N174" s="417"/>
      <c r="O174" s="418"/>
      <c r="P174" s="414" t="s">
        <v>40</v>
      </c>
      <c r="Q174" s="415"/>
      <c r="R174" s="415"/>
      <c r="S174" s="415"/>
      <c r="T174" s="415"/>
      <c r="U174" s="415"/>
      <c r="V174" s="416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417"/>
      <c r="B175" s="417"/>
      <c r="C175" s="417"/>
      <c r="D175" s="417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8"/>
      <c r="P175" s="414" t="s">
        <v>40</v>
      </c>
      <c r="Q175" s="415"/>
      <c r="R175" s="415"/>
      <c r="S175" s="415"/>
      <c r="T175" s="415"/>
      <c r="U175" s="415"/>
      <c r="V175" s="416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407" t="s">
        <v>291</v>
      </c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7"/>
      <c r="P176" s="407"/>
      <c r="Q176" s="407"/>
      <c r="R176" s="407"/>
      <c r="S176" s="407"/>
      <c r="T176" s="407"/>
      <c r="U176" s="407"/>
      <c r="V176" s="407"/>
      <c r="W176" s="407"/>
      <c r="X176" s="407"/>
      <c r="Y176" s="407"/>
      <c r="Z176" s="407"/>
      <c r="AA176" s="54"/>
      <c r="AB176" s="54"/>
      <c r="AC176" s="54"/>
    </row>
    <row r="177" spans="1:68" ht="16.5" customHeight="1" x14ac:dyDescent="0.25">
      <c r="A177" s="408" t="s">
        <v>292</v>
      </c>
      <c r="B177" s="408"/>
      <c r="C177" s="408"/>
      <c r="D177" s="408"/>
      <c r="E177" s="408"/>
      <c r="F177" s="408"/>
      <c r="G177" s="408"/>
      <c r="H177" s="408"/>
      <c r="I177" s="408"/>
      <c r="J177" s="408"/>
      <c r="K177" s="408"/>
      <c r="L177" s="408"/>
      <c r="M177" s="408"/>
      <c r="N177" s="408"/>
      <c r="O177" s="408"/>
      <c r="P177" s="408"/>
      <c r="Q177" s="408"/>
      <c r="R177" s="408"/>
      <c r="S177" s="408"/>
      <c r="T177" s="408"/>
      <c r="U177" s="408"/>
      <c r="V177" s="408"/>
      <c r="W177" s="408"/>
      <c r="X177" s="408"/>
      <c r="Y177" s="408"/>
      <c r="Z177" s="408"/>
      <c r="AA177" s="65"/>
      <c r="AB177" s="65"/>
      <c r="AC177" s="82"/>
    </row>
    <row r="178" spans="1:68" ht="14.25" customHeight="1" x14ac:dyDescent="0.25">
      <c r="A178" s="409" t="s">
        <v>91</v>
      </c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66"/>
      <c r="AB178" s="66"/>
      <c r="AC178" s="83"/>
    </row>
    <row r="179" spans="1:68" ht="27" customHeight="1" x14ac:dyDescent="0.25">
      <c r="A179" s="63" t="s">
        <v>293</v>
      </c>
      <c r="B179" s="63" t="s">
        <v>294</v>
      </c>
      <c r="C179" s="36">
        <v>4301132097</v>
      </c>
      <c r="D179" s="410">
        <v>4607111035721</v>
      </c>
      <c r="E179" s="410"/>
      <c r="F179" s="62">
        <v>0.25</v>
      </c>
      <c r="G179" s="37">
        <v>12</v>
      </c>
      <c r="H179" s="62">
        <v>3</v>
      </c>
      <c r="I179" s="62">
        <v>3.3879999999999999</v>
      </c>
      <c r="J179" s="37">
        <v>70</v>
      </c>
      <c r="K179" s="37" t="s">
        <v>97</v>
      </c>
      <c r="L179" s="37" t="s">
        <v>124</v>
      </c>
      <c r="M179" s="38" t="s">
        <v>86</v>
      </c>
      <c r="N179" s="38"/>
      <c r="O179" s="37">
        <v>365</v>
      </c>
      <c r="P179" s="48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412"/>
      <c r="R179" s="412"/>
      <c r="S179" s="412"/>
      <c r="T179" s="41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3" t="s">
        <v>295</v>
      </c>
      <c r="AG179" s="81"/>
      <c r="AJ179" s="87" t="s">
        <v>125</v>
      </c>
      <c r="AK179" s="87">
        <v>70</v>
      </c>
      <c r="BB179" s="214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296</v>
      </c>
      <c r="B180" s="63" t="s">
        <v>297</v>
      </c>
      <c r="C180" s="36">
        <v>4301132100</v>
      </c>
      <c r="D180" s="410">
        <v>4607111035691</v>
      </c>
      <c r="E180" s="410"/>
      <c r="F180" s="62">
        <v>0.25</v>
      </c>
      <c r="G180" s="37">
        <v>12</v>
      </c>
      <c r="H180" s="62">
        <v>3</v>
      </c>
      <c r="I180" s="62">
        <v>3.3879999999999999</v>
      </c>
      <c r="J180" s="37">
        <v>70</v>
      </c>
      <c r="K180" s="37" t="s">
        <v>97</v>
      </c>
      <c r="L180" s="37" t="s">
        <v>124</v>
      </c>
      <c r="M180" s="38" t="s">
        <v>86</v>
      </c>
      <c r="N180" s="38"/>
      <c r="O180" s="37">
        <v>365</v>
      </c>
      <c r="P180" s="4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412"/>
      <c r="R180" s="412"/>
      <c r="S180" s="412"/>
      <c r="T180" s="41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5" t="s">
        <v>298</v>
      </c>
      <c r="AG180" s="81"/>
      <c r="AJ180" s="87" t="s">
        <v>125</v>
      </c>
      <c r="AK180" s="87">
        <v>70</v>
      </c>
      <c r="BB180" s="216" t="s">
        <v>96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299</v>
      </c>
      <c r="B181" s="63" t="s">
        <v>300</v>
      </c>
      <c r="C181" s="36">
        <v>4301132079</v>
      </c>
      <c r="D181" s="410">
        <v>4607111038487</v>
      </c>
      <c r="E181" s="410"/>
      <c r="F181" s="62">
        <v>0.25</v>
      </c>
      <c r="G181" s="37">
        <v>12</v>
      </c>
      <c r="H181" s="62">
        <v>3</v>
      </c>
      <c r="I181" s="62">
        <v>3.7360000000000002</v>
      </c>
      <c r="J181" s="37">
        <v>70</v>
      </c>
      <c r="K181" s="37" t="s">
        <v>97</v>
      </c>
      <c r="L181" s="37" t="s">
        <v>133</v>
      </c>
      <c r="M181" s="38" t="s">
        <v>86</v>
      </c>
      <c r="N181" s="38"/>
      <c r="O181" s="37">
        <v>180</v>
      </c>
      <c r="P181" s="48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412"/>
      <c r="R181" s="412"/>
      <c r="S181" s="412"/>
      <c r="T181" s="41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7" t="s">
        <v>301</v>
      </c>
      <c r="AG181" s="81"/>
      <c r="AJ181" s="87" t="s">
        <v>134</v>
      </c>
      <c r="AK181" s="87">
        <v>14</v>
      </c>
      <c r="BB181" s="218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17"/>
      <c r="B182" s="417"/>
      <c r="C182" s="417"/>
      <c r="D182" s="417"/>
      <c r="E182" s="417"/>
      <c r="F182" s="417"/>
      <c r="G182" s="417"/>
      <c r="H182" s="417"/>
      <c r="I182" s="417"/>
      <c r="J182" s="417"/>
      <c r="K182" s="417"/>
      <c r="L182" s="417"/>
      <c r="M182" s="417"/>
      <c r="N182" s="417"/>
      <c r="O182" s="418"/>
      <c r="P182" s="414" t="s">
        <v>40</v>
      </c>
      <c r="Q182" s="415"/>
      <c r="R182" s="415"/>
      <c r="S182" s="415"/>
      <c r="T182" s="415"/>
      <c r="U182" s="415"/>
      <c r="V182" s="416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17"/>
      <c r="B183" s="417"/>
      <c r="C183" s="417"/>
      <c r="D183" s="417"/>
      <c r="E183" s="417"/>
      <c r="F183" s="417"/>
      <c r="G183" s="417"/>
      <c r="H183" s="417"/>
      <c r="I183" s="417"/>
      <c r="J183" s="417"/>
      <c r="K183" s="417"/>
      <c r="L183" s="417"/>
      <c r="M183" s="417"/>
      <c r="N183" s="417"/>
      <c r="O183" s="418"/>
      <c r="P183" s="414" t="s">
        <v>40</v>
      </c>
      <c r="Q183" s="415"/>
      <c r="R183" s="415"/>
      <c r="S183" s="415"/>
      <c r="T183" s="415"/>
      <c r="U183" s="415"/>
      <c r="V183" s="416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4.25" customHeight="1" x14ac:dyDescent="0.25">
      <c r="A184" s="409" t="s">
        <v>302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66"/>
      <c r="AB184" s="66"/>
      <c r="AC184" s="83"/>
    </row>
    <row r="185" spans="1:68" ht="27" customHeight="1" x14ac:dyDescent="0.25">
      <c r="A185" s="63" t="s">
        <v>303</v>
      </c>
      <c r="B185" s="63" t="s">
        <v>304</v>
      </c>
      <c r="C185" s="36">
        <v>4301051855</v>
      </c>
      <c r="D185" s="410">
        <v>4680115885875</v>
      </c>
      <c r="E185" s="410"/>
      <c r="F185" s="62">
        <v>1</v>
      </c>
      <c r="G185" s="37">
        <v>9</v>
      </c>
      <c r="H185" s="62">
        <v>9</v>
      </c>
      <c r="I185" s="62">
        <v>9.4350000000000005</v>
      </c>
      <c r="J185" s="37">
        <v>64</v>
      </c>
      <c r="K185" s="37" t="s">
        <v>309</v>
      </c>
      <c r="L185" s="37" t="s">
        <v>88</v>
      </c>
      <c r="M185" s="38" t="s">
        <v>308</v>
      </c>
      <c r="N185" s="38"/>
      <c r="O185" s="37">
        <v>365</v>
      </c>
      <c r="P185" s="483" t="s">
        <v>305</v>
      </c>
      <c r="Q185" s="412"/>
      <c r="R185" s="412"/>
      <c r="S185" s="412"/>
      <c r="T185" s="41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IFERROR(IF(X185="","",X185*0.01898),"")</f>
        <v>0</v>
      </c>
      <c r="AA185" s="68" t="s">
        <v>46</v>
      </c>
      <c r="AB185" s="69" t="s">
        <v>46</v>
      </c>
      <c r="AC185" s="219" t="s">
        <v>306</v>
      </c>
      <c r="AG185" s="81"/>
      <c r="AJ185" s="87" t="s">
        <v>89</v>
      </c>
      <c r="AK185" s="87">
        <v>1</v>
      </c>
      <c r="BB185" s="220" t="s">
        <v>307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17"/>
      <c r="B186" s="417"/>
      <c r="C186" s="417"/>
      <c r="D186" s="417"/>
      <c r="E186" s="417"/>
      <c r="F186" s="417"/>
      <c r="G186" s="417"/>
      <c r="H186" s="417"/>
      <c r="I186" s="417"/>
      <c r="J186" s="417"/>
      <c r="K186" s="417"/>
      <c r="L186" s="417"/>
      <c r="M186" s="417"/>
      <c r="N186" s="417"/>
      <c r="O186" s="418"/>
      <c r="P186" s="414" t="s">
        <v>40</v>
      </c>
      <c r="Q186" s="415"/>
      <c r="R186" s="415"/>
      <c r="S186" s="415"/>
      <c r="T186" s="415"/>
      <c r="U186" s="415"/>
      <c r="V186" s="416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17"/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8"/>
      <c r="P187" s="414" t="s">
        <v>40</v>
      </c>
      <c r="Q187" s="415"/>
      <c r="R187" s="415"/>
      <c r="S187" s="415"/>
      <c r="T187" s="415"/>
      <c r="U187" s="415"/>
      <c r="V187" s="416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16.5" customHeight="1" x14ac:dyDescent="0.25">
      <c r="A188" s="408" t="s">
        <v>310</v>
      </c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  <c r="V188" s="408"/>
      <c r="W188" s="408"/>
      <c r="X188" s="408"/>
      <c r="Y188" s="408"/>
      <c r="Z188" s="408"/>
      <c r="AA188" s="65"/>
      <c r="AB188" s="65"/>
      <c r="AC188" s="82"/>
    </row>
    <row r="189" spans="1:68" ht="14.25" customHeight="1" x14ac:dyDescent="0.25">
      <c r="A189" s="409" t="s">
        <v>310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66"/>
      <c r="AB189" s="66"/>
      <c r="AC189" s="83"/>
    </row>
    <row r="190" spans="1:68" ht="27" customHeight="1" x14ac:dyDescent="0.25">
      <c r="A190" s="63" t="s">
        <v>311</v>
      </c>
      <c r="B190" s="63" t="s">
        <v>312</v>
      </c>
      <c r="C190" s="36">
        <v>4301133002</v>
      </c>
      <c r="D190" s="410">
        <v>4607111035783</v>
      </c>
      <c r="E190" s="410"/>
      <c r="F190" s="62">
        <v>0.2</v>
      </c>
      <c r="G190" s="37">
        <v>8</v>
      </c>
      <c r="H190" s="62">
        <v>1.6</v>
      </c>
      <c r="I190" s="62">
        <v>2.12</v>
      </c>
      <c r="J190" s="37">
        <v>72</v>
      </c>
      <c r="K190" s="37" t="s">
        <v>258</v>
      </c>
      <c r="L190" s="37" t="s">
        <v>88</v>
      </c>
      <c r="M190" s="38" t="s">
        <v>86</v>
      </c>
      <c r="N190" s="38"/>
      <c r="O190" s="37">
        <v>180</v>
      </c>
      <c r="P190" s="4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412"/>
      <c r="R190" s="412"/>
      <c r="S190" s="412"/>
      <c r="T190" s="41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IFERROR(IF(X190="","",X190*0.01157),"")</f>
        <v>0</v>
      </c>
      <c r="AA190" s="68" t="s">
        <v>46</v>
      </c>
      <c r="AB190" s="69" t="s">
        <v>46</v>
      </c>
      <c r="AC190" s="221" t="s">
        <v>313</v>
      </c>
      <c r="AG190" s="81"/>
      <c r="AJ190" s="87" t="s">
        <v>89</v>
      </c>
      <c r="AK190" s="87">
        <v>1</v>
      </c>
      <c r="BB190" s="222" t="s">
        <v>96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17"/>
      <c r="B191" s="417"/>
      <c r="C191" s="417"/>
      <c r="D191" s="417"/>
      <c r="E191" s="417"/>
      <c r="F191" s="417"/>
      <c r="G191" s="417"/>
      <c r="H191" s="417"/>
      <c r="I191" s="417"/>
      <c r="J191" s="417"/>
      <c r="K191" s="417"/>
      <c r="L191" s="417"/>
      <c r="M191" s="417"/>
      <c r="N191" s="417"/>
      <c r="O191" s="418"/>
      <c r="P191" s="414" t="s">
        <v>40</v>
      </c>
      <c r="Q191" s="415"/>
      <c r="R191" s="415"/>
      <c r="S191" s="415"/>
      <c r="T191" s="415"/>
      <c r="U191" s="415"/>
      <c r="V191" s="416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17"/>
      <c r="B192" s="417"/>
      <c r="C192" s="417"/>
      <c r="D192" s="417"/>
      <c r="E192" s="417"/>
      <c r="F192" s="417"/>
      <c r="G192" s="417"/>
      <c r="H192" s="417"/>
      <c r="I192" s="417"/>
      <c r="J192" s="417"/>
      <c r="K192" s="417"/>
      <c r="L192" s="417"/>
      <c r="M192" s="417"/>
      <c r="N192" s="417"/>
      <c r="O192" s="418"/>
      <c r="P192" s="414" t="s">
        <v>40</v>
      </c>
      <c r="Q192" s="415"/>
      <c r="R192" s="415"/>
      <c r="S192" s="415"/>
      <c r="T192" s="415"/>
      <c r="U192" s="415"/>
      <c r="V192" s="416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07" t="s">
        <v>314</v>
      </c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  <c r="V193" s="407"/>
      <c r="W193" s="407"/>
      <c r="X193" s="407"/>
      <c r="Y193" s="407"/>
      <c r="Z193" s="407"/>
      <c r="AA193" s="54"/>
      <c r="AB193" s="54"/>
      <c r="AC193" s="54"/>
    </row>
    <row r="194" spans="1:68" ht="16.5" customHeight="1" x14ac:dyDescent="0.25">
      <c r="A194" s="408" t="s">
        <v>315</v>
      </c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  <c r="AA194" s="65"/>
      <c r="AB194" s="65"/>
      <c r="AC194" s="82"/>
    </row>
    <row r="195" spans="1:68" ht="14.25" customHeight="1" x14ac:dyDescent="0.25">
      <c r="A195" s="409" t="s">
        <v>157</v>
      </c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66"/>
      <c r="AB195" s="66"/>
      <c r="AC195" s="83"/>
    </row>
    <row r="196" spans="1:68" ht="27" customHeight="1" x14ac:dyDescent="0.25">
      <c r="A196" s="63" t="s">
        <v>316</v>
      </c>
      <c r="B196" s="63" t="s">
        <v>317</v>
      </c>
      <c r="C196" s="36">
        <v>4301135707</v>
      </c>
      <c r="D196" s="410">
        <v>4620207490198</v>
      </c>
      <c r="E196" s="410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12"/>
      <c r="R196" s="412"/>
      <c r="S196" s="412"/>
      <c r="T196" s="41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3" t="s">
        <v>318</v>
      </c>
      <c r="AG196" s="81"/>
      <c r="AJ196" s="87" t="s">
        <v>89</v>
      </c>
      <c r="AK196" s="87">
        <v>1</v>
      </c>
      <c r="BB196" s="224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319</v>
      </c>
      <c r="B197" s="63" t="s">
        <v>320</v>
      </c>
      <c r="C197" s="36">
        <v>4301135719</v>
      </c>
      <c r="D197" s="410">
        <v>4620207490235</v>
      </c>
      <c r="E197" s="41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97</v>
      </c>
      <c r="L197" s="37" t="s">
        <v>88</v>
      </c>
      <c r="M197" s="38" t="s">
        <v>86</v>
      </c>
      <c r="N197" s="38"/>
      <c r="O197" s="37">
        <v>180</v>
      </c>
      <c r="P197" s="48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12"/>
      <c r="R197" s="412"/>
      <c r="S197" s="412"/>
      <c r="T197" s="41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5" t="s">
        <v>321</v>
      </c>
      <c r="AG197" s="81"/>
      <c r="AJ197" s="87" t="s">
        <v>89</v>
      </c>
      <c r="AK197" s="87">
        <v>1</v>
      </c>
      <c r="BB197" s="226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322</v>
      </c>
      <c r="B198" s="63" t="s">
        <v>323</v>
      </c>
      <c r="C198" s="36">
        <v>4301135697</v>
      </c>
      <c r="D198" s="410">
        <v>4620207490259</v>
      </c>
      <c r="E198" s="41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88</v>
      </c>
      <c r="M198" s="38" t="s">
        <v>86</v>
      </c>
      <c r="N198" s="38"/>
      <c r="O198" s="37">
        <v>180</v>
      </c>
      <c r="P198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12"/>
      <c r="R198" s="412"/>
      <c r="S198" s="412"/>
      <c r="T198" s="41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7" t="s">
        <v>318</v>
      </c>
      <c r="AG198" s="81"/>
      <c r="AJ198" s="87" t="s">
        <v>89</v>
      </c>
      <c r="AK198" s="87">
        <v>1</v>
      </c>
      <c r="BB198" s="228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324</v>
      </c>
      <c r="B199" s="63" t="s">
        <v>325</v>
      </c>
      <c r="C199" s="36">
        <v>4301135681</v>
      </c>
      <c r="D199" s="410">
        <v>4620207490143</v>
      </c>
      <c r="E199" s="410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97</v>
      </c>
      <c r="L199" s="37" t="s">
        <v>88</v>
      </c>
      <c r="M199" s="38" t="s">
        <v>86</v>
      </c>
      <c r="N199" s="38"/>
      <c r="O199" s="37">
        <v>180</v>
      </c>
      <c r="P199" s="488" t="s">
        <v>326</v>
      </c>
      <c r="Q199" s="412"/>
      <c r="R199" s="412"/>
      <c r="S199" s="412"/>
      <c r="T199" s="41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9" t="s">
        <v>327</v>
      </c>
      <c r="AG199" s="81"/>
      <c r="AJ199" s="87" t="s">
        <v>89</v>
      </c>
      <c r="AK199" s="87">
        <v>1</v>
      </c>
      <c r="BB199" s="230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17"/>
      <c r="B200" s="417"/>
      <c r="C200" s="417"/>
      <c r="D200" s="417"/>
      <c r="E200" s="417"/>
      <c r="F200" s="417"/>
      <c r="G200" s="417"/>
      <c r="H200" s="417"/>
      <c r="I200" s="417"/>
      <c r="J200" s="417"/>
      <c r="K200" s="417"/>
      <c r="L200" s="417"/>
      <c r="M200" s="417"/>
      <c r="N200" s="417"/>
      <c r="O200" s="418"/>
      <c r="P200" s="414" t="s">
        <v>40</v>
      </c>
      <c r="Q200" s="415"/>
      <c r="R200" s="415"/>
      <c r="S200" s="415"/>
      <c r="T200" s="415"/>
      <c r="U200" s="415"/>
      <c r="V200" s="416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17"/>
      <c r="B201" s="417"/>
      <c r="C201" s="417"/>
      <c r="D201" s="417"/>
      <c r="E201" s="417"/>
      <c r="F201" s="417"/>
      <c r="G201" s="417"/>
      <c r="H201" s="417"/>
      <c r="I201" s="417"/>
      <c r="J201" s="417"/>
      <c r="K201" s="417"/>
      <c r="L201" s="417"/>
      <c r="M201" s="417"/>
      <c r="N201" s="417"/>
      <c r="O201" s="418"/>
      <c r="P201" s="414" t="s">
        <v>40</v>
      </c>
      <c r="Q201" s="415"/>
      <c r="R201" s="415"/>
      <c r="S201" s="415"/>
      <c r="T201" s="415"/>
      <c r="U201" s="415"/>
      <c r="V201" s="416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08" t="s">
        <v>328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65"/>
      <c r="AB202" s="65"/>
      <c r="AC202" s="82"/>
    </row>
    <row r="203" spans="1:68" ht="14.25" customHeight="1" x14ac:dyDescent="0.25">
      <c r="A203" s="409" t="s">
        <v>82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66"/>
      <c r="AB203" s="66"/>
      <c r="AC203" s="83"/>
    </row>
    <row r="204" spans="1:68" ht="16.5" customHeight="1" x14ac:dyDescent="0.25">
      <c r="A204" s="63" t="s">
        <v>329</v>
      </c>
      <c r="B204" s="63" t="s">
        <v>330</v>
      </c>
      <c r="C204" s="36">
        <v>4301070948</v>
      </c>
      <c r="D204" s="410">
        <v>4607111037022</v>
      </c>
      <c r="E204" s="410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124</v>
      </c>
      <c r="M204" s="38" t="s">
        <v>86</v>
      </c>
      <c r="N204" s="38"/>
      <c r="O204" s="37">
        <v>180</v>
      </c>
      <c r="P204" s="48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12"/>
      <c r="R204" s="412"/>
      <c r="S204" s="412"/>
      <c r="T204" s="41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1" t="s">
        <v>331</v>
      </c>
      <c r="AG204" s="81"/>
      <c r="AJ204" s="87" t="s">
        <v>125</v>
      </c>
      <c r="AK204" s="87">
        <v>84</v>
      </c>
      <c r="BB204" s="23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332</v>
      </c>
      <c r="B205" s="63" t="s">
        <v>333</v>
      </c>
      <c r="C205" s="36">
        <v>4301070990</v>
      </c>
      <c r="D205" s="410">
        <v>4607111038494</v>
      </c>
      <c r="E205" s="41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12"/>
      <c r="R205" s="412"/>
      <c r="S205" s="412"/>
      <c r="T205" s="41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3" t="s">
        <v>334</v>
      </c>
      <c r="AG205" s="81"/>
      <c r="AJ205" s="87" t="s">
        <v>89</v>
      </c>
      <c r="AK205" s="87">
        <v>1</v>
      </c>
      <c r="BB205" s="23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4301070966</v>
      </c>
      <c r="D206" s="410">
        <v>4607111038135</v>
      </c>
      <c r="E206" s="41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133</v>
      </c>
      <c r="M206" s="38" t="s">
        <v>86</v>
      </c>
      <c r="N206" s="38"/>
      <c r="O206" s="37">
        <v>180</v>
      </c>
      <c r="P206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12"/>
      <c r="R206" s="412"/>
      <c r="S206" s="412"/>
      <c r="T206" s="41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5" t="s">
        <v>337</v>
      </c>
      <c r="AG206" s="81"/>
      <c r="AJ206" s="87" t="s">
        <v>134</v>
      </c>
      <c r="AK206" s="87">
        <v>12</v>
      </c>
      <c r="BB206" s="23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17"/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8"/>
      <c r="P207" s="414" t="s">
        <v>40</v>
      </c>
      <c r="Q207" s="415"/>
      <c r="R207" s="415"/>
      <c r="S207" s="415"/>
      <c r="T207" s="415"/>
      <c r="U207" s="415"/>
      <c r="V207" s="416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17"/>
      <c r="B208" s="417"/>
      <c r="C208" s="417"/>
      <c r="D208" s="417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8"/>
      <c r="P208" s="414" t="s">
        <v>40</v>
      </c>
      <c r="Q208" s="415"/>
      <c r="R208" s="415"/>
      <c r="S208" s="415"/>
      <c r="T208" s="415"/>
      <c r="U208" s="415"/>
      <c r="V208" s="416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08" t="s">
        <v>338</v>
      </c>
      <c r="B209" s="408"/>
      <c r="C209" s="408"/>
      <c r="D209" s="408"/>
      <c r="E209" s="408"/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65"/>
      <c r="AB209" s="65"/>
      <c r="AC209" s="82"/>
    </row>
    <row r="210" spans="1:68" ht="14.25" customHeight="1" x14ac:dyDescent="0.25">
      <c r="A210" s="409" t="s">
        <v>82</v>
      </c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66"/>
      <c r="AB210" s="66"/>
      <c r="AC210" s="83"/>
    </row>
    <row r="211" spans="1:68" ht="27" customHeight="1" x14ac:dyDescent="0.25">
      <c r="A211" s="63" t="s">
        <v>339</v>
      </c>
      <c r="B211" s="63" t="s">
        <v>340</v>
      </c>
      <c r="C211" s="36">
        <v>4301070996</v>
      </c>
      <c r="D211" s="410">
        <v>4607111038654</v>
      </c>
      <c r="E211" s="410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12"/>
      <c r="R211" s="412"/>
      <c r="S211" s="412"/>
      <c r="T211" s="413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7" t="s">
        <v>341</v>
      </c>
      <c r="AG211" s="81"/>
      <c r="AJ211" s="87" t="s">
        <v>89</v>
      </c>
      <c r="AK211" s="87">
        <v>1</v>
      </c>
      <c r="BB211" s="238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342</v>
      </c>
      <c r="B212" s="63" t="s">
        <v>343</v>
      </c>
      <c r="C212" s="36">
        <v>4301070997</v>
      </c>
      <c r="D212" s="410">
        <v>4607111038586</v>
      </c>
      <c r="E212" s="410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87</v>
      </c>
      <c r="L212" s="37" t="s">
        <v>133</v>
      </c>
      <c r="M212" s="38" t="s">
        <v>86</v>
      </c>
      <c r="N212" s="38"/>
      <c r="O212" s="37">
        <v>180</v>
      </c>
      <c r="P212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12"/>
      <c r="R212" s="412"/>
      <c r="S212" s="412"/>
      <c r="T212" s="41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9" t="s">
        <v>341</v>
      </c>
      <c r="AG212" s="81"/>
      <c r="AJ212" s="87" t="s">
        <v>134</v>
      </c>
      <c r="AK212" s="87">
        <v>12</v>
      </c>
      <c r="BB212" s="240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344</v>
      </c>
      <c r="B213" s="63" t="s">
        <v>345</v>
      </c>
      <c r="C213" s="36">
        <v>4301070962</v>
      </c>
      <c r="D213" s="410">
        <v>4607111038609</v>
      </c>
      <c r="E213" s="410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12"/>
      <c r="R213" s="412"/>
      <c r="S213" s="412"/>
      <c r="T213" s="41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1" t="s">
        <v>346</v>
      </c>
      <c r="AG213" s="81"/>
      <c r="AJ213" s="87" t="s">
        <v>89</v>
      </c>
      <c r="AK213" s="87">
        <v>1</v>
      </c>
      <c r="BB213" s="24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347</v>
      </c>
      <c r="B214" s="63" t="s">
        <v>348</v>
      </c>
      <c r="C214" s="36">
        <v>4301070963</v>
      </c>
      <c r="D214" s="410">
        <v>4607111038630</v>
      </c>
      <c r="E214" s="410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12"/>
      <c r="R214" s="412"/>
      <c r="S214" s="412"/>
      <c r="T214" s="41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43" t="s">
        <v>346</v>
      </c>
      <c r="AG214" s="81"/>
      <c r="AJ214" s="87" t="s">
        <v>89</v>
      </c>
      <c r="AK214" s="87">
        <v>1</v>
      </c>
      <c r="BB214" s="24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349</v>
      </c>
      <c r="B215" s="63" t="s">
        <v>350</v>
      </c>
      <c r="C215" s="36">
        <v>4301070959</v>
      </c>
      <c r="D215" s="410">
        <v>4607111038616</v>
      </c>
      <c r="E215" s="410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12"/>
      <c r="R215" s="412"/>
      <c r="S215" s="412"/>
      <c r="T215" s="41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5" t="s">
        <v>341</v>
      </c>
      <c r="AG215" s="81"/>
      <c r="AJ215" s="87" t="s">
        <v>89</v>
      </c>
      <c r="AK215" s="87">
        <v>1</v>
      </c>
      <c r="BB215" s="24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351</v>
      </c>
      <c r="B216" s="63" t="s">
        <v>352</v>
      </c>
      <c r="C216" s="36">
        <v>4301070960</v>
      </c>
      <c r="D216" s="410">
        <v>4607111038623</v>
      </c>
      <c r="E216" s="410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133</v>
      </c>
      <c r="M216" s="38" t="s">
        <v>86</v>
      </c>
      <c r="N216" s="38"/>
      <c r="O216" s="37">
        <v>180</v>
      </c>
      <c r="P216" s="4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12"/>
      <c r="R216" s="412"/>
      <c r="S216" s="412"/>
      <c r="T216" s="41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7" t="s">
        <v>341</v>
      </c>
      <c r="AG216" s="81"/>
      <c r="AJ216" s="87" t="s">
        <v>134</v>
      </c>
      <c r="AK216" s="87">
        <v>12</v>
      </c>
      <c r="BB216" s="24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417"/>
      <c r="B217" s="417"/>
      <c r="C217" s="417"/>
      <c r="D217" s="417"/>
      <c r="E217" s="417"/>
      <c r="F217" s="417"/>
      <c r="G217" s="417"/>
      <c r="H217" s="417"/>
      <c r="I217" s="417"/>
      <c r="J217" s="417"/>
      <c r="K217" s="417"/>
      <c r="L217" s="417"/>
      <c r="M217" s="417"/>
      <c r="N217" s="417"/>
      <c r="O217" s="418"/>
      <c r="P217" s="414" t="s">
        <v>40</v>
      </c>
      <c r="Q217" s="415"/>
      <c r="R217" s="415"/>
      <c r="S217" s="415"/>
      <c r="T217" s="415"/>
      <c r="U217" s="415"/>
      <c r="V217" s="416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17"/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8"/>
      <c r="P218" s="414" t="s">
        <v>40</v>
      </c>
      <c r="Q218" s="415"/>
      <c r="R218" s="415"/>
      <c r="S218" s="415"/>
      <c r="T218" s="415"/>
      <c r="U218" s="415"/>
      <c r="V218" s="416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08" t="s">
        <v>353</v>
      </c>
      <c r="B219" s="408"/>
      <c r="C219" s="408"/>
      <c r="D219" s="408"/>
      <c r="E219" s="408"/>
      <c r="F219" s="408"/>
      <c r="G219" s="408"/>
      <c r="H219" s="408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  <c r="AA219" s="65"/>
      <c r="AB219" s="65"/>
      <c r="AC219" s="82"/>
    </row>
    <row r="220" spans="1:68" ht="14.25" customHeight="1" x14ac:dyDescent="0.25">
      <c r="A220" s="409" t="s">
        <v>82</v>
      </c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66"/>
      <c r="AB220" s="66"/>
      <c r="AC220" s="83"/>
    </row>
    <row r="221" spans="1:68" ht="27" customHeight="1" x14ac:dyDescent="0.25">
      <c r="A221" s="63" t="s">
        <v>354</v>
      </c>
      <c r="B221" s="63" t="s">
        <v>355</v>
      </c>
      <c r="C221" s="36">
        <v>4301070915</v>
      </c>
      <c r="D221" s="410">
        <v>4607111035882</v>
      </c>
      <c r="E221" s="410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4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412"/>
      <c r="R221" s="412"/>
      <c r="S221" s="412"/>
      <c r="T221" s="41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9" t="s">
        <v>356</v>
      </c>
      <c r="AG221" s="81"/>
      <c r="AJ221" s="87" t="s">
        <v>89</v>
      </c>
      <c r="AK221" s="87">
        <v>1</v>
      </c>
      <c r="BB221" s="25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357</v>
      </c>
      <c r="B222" s="63" t="s">
        <v>358</v>
      </c>
      <c r="C222" s="36">
        <v>4301070921</v>
      </c>
      <c r="D222" s="410">
        <v>4607111035905</v>
      </c>
      <c r="E222" s="410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412"/>
      <c r="R222" s="412"/>
      <c r="S222" s="412"/>
      <c r="T222" s="41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1" t="s">
        <v>356</v>
      </c>
      <c r="AG222" s="81"/>
      <c r="AJ222" s="87" t="s">
        <v>89</v>
      </c>
      <c r="AK222" s="87">
        <v>1</v>
      </c>
      <c r="BB222" s="25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359</v>
      </c>
      <c r="B223" s="63" t="s">
        <v>360</v>
      </c>
      <c r="C223" s="36">
        <v>4301070917</v>
      </c>
      <c r="D223" s="410">
        <v>4607111035912</v>
      </c>
      <c r="E223" s="410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5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12"/>
      <c r="R223" s="412"/>
      <c r="S223" s="412"/>
      <c r="T223" s="41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361</v>
      </c>
      <c r="AG223" s="81"/>
      <c r="AJ223" s="87" t="s">
        <v>89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362</v>
      </c>
      <c r="B224" s="63" t="s">
        <v>363</v>
      </c>
      <c r="C224" s="36">
        <v>4301070920</v>
      </c>
      <c r="D224" s="410">
        <v>4607111035929</v>
      </c>
      <c r="E224" s="410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133</v>
      </c>
      <c r="M224" s="38" t="s">
        <v>86</v>
      </c>
      <c r="N224" s="38"/>
      <c r="O224" s="37">
        <v>180</v>
      </c>
      <c r="P224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12"/>
      <c r="R224" s="412"/>
      <c r="S224" s="412"/>
      <c r="T224" s="41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361</v>
      </c>
      <c r="AG224" s="81"/>
      <c r="AJ224" s="87" t="s">
        <v>134</v>
      </c>
      <c r="AK224" s="87">
        <v>12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17"/>
      <c r="B225" s="417"/>
      <c r="C225" s="417"/>
      <c r="D225" s="417"/>
      <c r="E225" s="417"/>
      <c r="F225" s="417"/>
      <c r="G225" s="417"/>
      <c r="H225" s="417"/>
      <c r="I225" s="417"/>
      <c r="J225" s="417"/>
      <c r="K225" s="417"/>
      <c r="L225" s="417"/>
      <c r="M225" s="417"/>
      <c r="N225" s="417"/>
      <c r="O225" s="418"/>
      <c r="P225" s="414" t="s">
        <v>40</v>
      </c>
      <c r="Q225" s="415"/>
      <c r="R225" s="415"/>
      <c r="S225" s="415"/>
      <c r="T225" s="415"/>
      <c r="U225" s="415"/>
      <c r="V225" s="416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17"/>
      <c r="B226" s="417"/>
      <c r="C226" s="417"/>
      <c r="D226" s="417"/>
      <c r="E226" s="417"/>
      <c r="F226" s="417"/>
      <c r="G226" s="417"/>
      <c r="H226" s="417"/>
      <c r="I226" s="417"/>
      <c r="J226" s="417"/>
      <c r="K226" s="417"/>
      <c r="L226" s="417"/>
      <c r="M226" s="417"/>
      <c r="N226" s="417"/>
      <c r="O226" s="418"/>
      <c r="P226" s="414" t="s">
        <v>40</v>
      </c>
      <c r="Q226" s="415"/>
      <c r="R226" s="415"/>
      <c r="S226" s="415"/>
      <c r="T226" s="415"/>
      <c r="U226" s="415"/>
      <c r="V226" s="416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08" t="s">
        <v>364</v>
      </c>
      <c r="B227" s="408"/>
      <c r="C227" s="408"/>
      <c r="D227" s="408"/>
      <c r="E227" s="408"/>
      <c r="F227" s="408"/>
      <c r="G227" s="408"/>
      <c r="H227" s="408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  <c r="AA227" s="65"/>
      <c r="AB227" s="65"/>
      <c r="AC227" s="82"/>
    </row>
    <row r="228" spans="1:68" ht="14.25" customHeight="1" x14ac:dyDescent="0.25">
      <c r="A228" s="409" t="s">
        <v>82</v>
      </c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66"/>
      <c r="AB228" s="66"/>
      <c r="AC228" s="83"/>
    </row>
    <row r="229" spans="1:68" ht="16.5" customHeight="1" x14ac:dyDescent="0.25">
      <c r="A229" s="63" t="s">
        <v>365</v>
      </c>
      <c r="B229" s="63" t="s">
        <v>366</v>
      </c>
      <c r="C229" s="36">
        <v>4301070912</v>
      </c>
      <c r="D229" s="410">
        <v>4607111037213</v>
      </c>
      <c r="E229" s="410"/>
      <c r="F229" s="62">
        <v>0.4</v>
      </c>
      <c r="G229" s="37">
        <v>8</v>
      </c>
      <c r="H229" s="62">
        <v>3.2</v>
      </c>
      <c r="I229" s="62">
        <v>3.44</v>
      </c>
      <c r="J229" s="37">
        <v>144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412"/>
      <c r="R229" s="412"/>
      <c r="S229" s="412"/>
      <c r="T229" s="413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IFERROR(IF(X229="","",X229*0.00866),"")</f>
        <v>0</v>
      </c>
      <c r="AA229" s="68" t="s">
        <v>46</v>
      </c>
      <c r="AB229" s="69" t="s">
        <v>46</v>
      </c>
      <c r="AC229" s="257" t="s">
        <v>367</v>
      </c>
      <c r="AG229" s="81"/>
      <c r="AJ229" s="87" t="s">
        <v>89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17"/>
      <c r="B230" s="417"/>
      <c r="C230" s="417"/>
      <c r="D230" s="417"/>
      <c r="E230" s="417"/>
      <c r="F230" s="417"/>
      <c r="G230" s="417"/>
      <c r="H230" s="417"/>
      <c r="I230" s="417"/>
      <c r="J230" s="417"/>
      <c r="K230" s="417"/>
      <c r="L230" s="417"/>
      <c r="M230" s="417"/>
      <c r="N230" s="417"/>
      <c r="O230" s="418"/>
      <c r="P230" s="414" t="s">
        <v>40</v>
      </c>
      <c r="Q230" s="415"/>
      <c r="R230" s="415"/>
      <c r="S230" s="415"/>
      <c r="T230" s="415"/>
      <c r="U230" s="415"/>
      <c r="V230" s="416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17"/>
      <c r="B231" s="417"/>
      <c r="C231" s="417"/>
      <c r="D231" s="417"/>
      <c r="E231" s="417"/>
      <c r="F231" s="417"/>
      <c r="G231" s="417"/>
      <c r="H231" s="417"/>
      <c r="I231" s="417"/>
      <c r="J231" s="417"/>
      <c r="K231" s="417"/>
      <c r="L231" s="417"/>
      <c r="M231" s="417"/>
      <c r="N231" s="417"/>
      <c r="O231" s="418"/>
      <c r="P231" s="414" t="s">
        <v>40</v>
      </c>
      <c r="Q231" s="415"/>
      <c r="R231" s="415"/>
      <c r="S231" s="415"/>
      <c r="T231" s="415"/>
      <c r="U231" s="415"/>
      <c r="V231" s="416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408" t="s">
        <v>368</v>
      </c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  <c r="AA232" s="65"/>
      <c r="AB232" s="65"/>
      <c r="AC232" s="82"/>
    </row>
    <row r="233" spans="1:68" ht="14.25" customHeight="1" x14ac:dyDescent="0.25">
      <c r="A233" s="409" t="s">
        <v>302</v>
      </c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66"/>
      <c r="AB233" s="66"/>
      <c r="AC233" s="83"/>
    </row>
    <row r="234" spans="1:68" ht="27" customHeight="1" x14ac:dyDescent="0.25">
      <c r="A234" s="63" t="s">
        <v>369</v>
      </c>
      <c r="B234" s="63" t="s">
        <v>370</v>
      </c>
      <c r="C234" s="36">
        <v>4301051320</v>
      </c>
      <c r="D234" s="410">
        <v>4680115881334</v>
      </c>
      <c r="E234" s="410"/>
      <c r="F234" s="62">
        <v>0.33</v>
      </c>
      <c r="G234" s="37">
        <v>6</v>
      </c>
      <c r="H234" s="62">
        <v>1.98</v>
      </c>
      <c r="I234" s="62">
        <v>2.25</v>
      </c>
      <c r="J234" s="37">
        <v>182</v>
      </c>
      <c r="K234" s="37" t="s">
        <v>97</v>
      </c>
      <c r="L234" s="37" t="s">
        <v>88</v>
      </c>
      <c r="M234" s="38" t="s">
        <v>308</v>
      </c>
      <c r="N234" s="38"/>
      <c r="O234" s="37">
        <v>365</v>
      </c>
      <c r="P234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4" s="412"/>
      <c r="R234" s="412"/>
      <c r="S234" s="412"/>
      <c r="T234" s="41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IFERROR(IF(X234="","",X234*0.00651),"")</f>
        <v>0</v>
      </c>
      <c r="AA234" s="68" t="s">
        <v>46</v>
      </c>
      <c r="AB234" s="69" t="s">
        <v>46</v>
      </c>
      <c r="AC234" s="259" t="s">
        <v>371</v>
      </c>
      <c r="AG234" s="81"/>
      <c r="AJ234" s="87" t="s">
        <v>89</v>
      </c>
      <c r="AK234" s="87">
        <v>1</v>
      </c>
      <c r="BB234" s="260" t="s">
        <v>307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17"/>
      <c r="B235" s="417"/>
      <c r="C235" s="417"/>
      <c r="D235" s="417"/>
      <c r="E235" s="417"/>
      <c r="F235" s="417"/>
      <c r="G235" s="417"/>
      <c r="H235" s="417"/>
      <c r="I235" s="417"/>
      <c r="J235" s="417"/>
      <c r="K235" s="417"/>
      <c r="L235" s="417"/>
      <c r="M235" s="417"/>
      <c r="N235" s="417"/>
      <c r="O235" s="418"/>
      <c r="P235" s="414" t="s">
        <v>40</v>
      </c>
      <c r="Q235" s="415"/>
      <c r="R235" s="415"/>
      <c r="S235" s="415"/>
      <c r="T235" s="415"/>
      <c r="U235" s="415"/>
      <c r="V235" s="416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17"/>
      <c r="B236" s="417"/>
      <c r="C236" s="417"/>
      <c r="D236" s="417"/>
      <c r="E236" s="417"/>
      <c r="F236" s="417"/>
      <c r="G236" s="417"/>
      <c r="H236" s="417"/>
      <c r="I236" s="417"/>
      <c r="J236" s="417"/>
      <c r="K236" s="417"/>
      <c r="L236" s="417"/>
      <c r="M236" s="417"/>
      <c r="N236" s="417"/>
      <c r="O236" s="418"/>
      <c r="P236" s="414" t="s">
        <v>40</v>
      </c>
      <c r="Q236" s="415"/>
      <c r="R236" s="415"/>
      <c r="S236" s="415"/>
      <c r="T236" s="415"/>
      <c r="U236" s="415"/>
      <c r="V236" s="416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6.5" customHeight="1" x14ac:dyDescent="0.25">
      <c r="A237" s="408" t="s">
        <v>372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65"/>
      <c r="AB237" s="65"/>
      <c r="AC237" s="82"/>
    </row>
    <row r="238" spans="1:68" ht="14.25" customHeight="1" x14ac:dyDescent="0.25">
      <c r="A238" s="409" t="s">
        <v>82</v>
      </c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66"/>
      <c r="AB238" s="66"/>
      <c r="AC238" s="83"/>
    </row>
    <row r="239" spans="1:68" ht="16.5" customHeight="1" x14ac:dyDescent="0.25">
      <c r="A239" s="63" t="s">
        <v>373</v>
      </c>
      <c r="B239" s="63" t="s">
        <v>374</v>
      </c>
      <c r="C239" s="36">
        <v>4301071063</v>
      </c>
      <c r="D239" s="410">
        <v>4607111039019</v>
      </c>
      <c r="E239" s="410"/>
      <c r="F239" s="62">
        <v>0.43</v>
      </c>
      <c r="G239" s="37">
        <v>16</v>
      </c>
      <c r="H239" s="62">
        <v>6.88</v>
      </c>
      <c r="I239" s="62">
        <v>7.2060000000000004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50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9" s="412"/>
      <c r="R239" s="412"/>
      <c r="S239" s="412"/>
      <c r="T239" s="41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61" t="s">
        <v>375</v>
      </c>
      <c r="AG239" s="81"/>
      <c r="AJ239" s="87" t="s">
        <v>89</v>
      </c>
      <c r="AK239" s="87">
        <v>1</v>
      </c>
      <c r="BB239" s="262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16.5" customHeight="1" x14ac:dyDescent="0.25">
      <c r="A240" s="63" t="s">
        <v>376</v>
      </c>
      <c r="B240" s="63" t="s">
        <v>377</v>
      </c>
      <c r="C240" s="36">
        <v>4301071000</v>
      </c>
      <c r="D240" s="410">
        <v>4607111038708</v>
      </c>
      <c r="E240" s="410"/>
      <c r="F240" s="62">
        <v>0.8</v>
      </c>
      <c r="G240" s="37">
        <v>8</v>
      </c>
      <c r="H240" s="62">
        <v>6.4</v>
      </c>
      <c r="I240" s="62">
        <v>6.67</v>
      </c>
      <c r="J240" s="37">
        <v>84</v>
      </c>
      <c r="K240" s="37" t="s">
        <v>87</v>
      </c>
      <c r="L240" s="37" t="s">
        <v>133</v>
      </c>
      <c r="M240" s="38" t="s">
        <v>86</v>
      </c>
      <c r="N240" s="38"/>
      <c r="O240" s="37">
        <v>180</v>
      </c>
      <c r="P240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0" s="412"/>
      <c r="R240" s="412"/>
      <c r="S240" s="412"/>
      <c r="T240" s="41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3" t="s">
        <v>375</v>
      </c>
      <c r="AG240" s="81"/>
      <c r="AJ240" s="87" t="s">
        <v>134</v>
      </c>
      <c r="AK240" s="87">
        <v>12</v>
      </c>
      <c r="BB240" s="264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17"/>
      <c r="B241" s="417"/>
      <c r="C241" s="417"/>
      <c r="D241" s="417"/>
      <c r="E241" s="417"/>
      <c r="F241" s="417"/>
      <c r="G241" s="417"/>
      <c r="H241" s="417"/>
      <c r="I241" s="417"/>
      <c r="J241" s="417"/>
      <c r="K241" s="417"/>
      <c r="L241" s="417"/>
      <c r="M241" s="417"/>
      <c r="N241" s="417"/>
      <c r="O241" s="418"/>
      <c r="P241" s="414" t="s">
        <v>40</v>
      </c>
      <c r="Q241" s="415"/>
      <c r="R241" s="415"/>
      <c r="S241" s="415"/>
      <c r="T241" s="415"/>
      <c r="U241" s="415"/>
      <c r="V241" s="416"/>
      <c r="W241" s="42" t="s">
        <v>39</v>
      </c>
      <c r="X241" s="43">
        <f>IFERROR(SUM(X239:X240),"0")</f>
        <v>0</v>
      </c>
      <c r="Y241" s="43">
        <f>IFERROR(SUM(Y239:Y240),"0")</f>
        <v>0</v>
      </c>
      <c r="Z241" s="43">
        <f>IFERROR(IF(Z239="",0,Z239),"0")+IFERROR(IF(Z240="",0,Z240),"0")</f>
        <v>0</v>
      </c>
      <c r="AA241" s="67"/>
      <c r="AB241" s="67"/>
      <c r="AC241" s="67"/>
    </row>
    <row r="242" spans="1:68" x14ac:dyDescent="0.2">
      <c r="A242" s="417"/>
      <c r="B242" s="417"/>
      <c r="C242" s="417"/>
      <c r="D242" s="417"/>
      <c r="E242" s="417"/>
      <c r="F242" s="417"/>
      <c r="G242" s="417"/>
      <c r="H242" s="417"/>
      <c r="I242" s="417"/>
      <c r="J242" s="417"/>
      <c r="K242" s="417"/>
      <c r="L242" s="417"/>
      <c r="M242" s="417"/>
      <c r="N242" s="417"/>
      <c r="O242" s="418"/>
      <c r="P242" s="414" t="s">
        <v>40</v>
      </c>
      <c r="Q242" s="415"/>
      <c r="R242" s="415"/>
      <c r="S242" s="415"/>
      <c r="T242" s="415"/>
      <c r="U242" s="415"/>
      <c r="V242" s="416"/>
      <c r="W242" s="42" t="s">
        <v>0</v>
      </c>
      <c r="X242" s="43">
        <f>IFERROR(SUMPRODUCT(X239:X240*H239:H240),"0")</f>
        <v>0</v>
      </c>
      <c r="Y242" s="43">
        <f>IFERROR(SUMPRODUCT(Y239:Y240*H239:H240),"0")</f>
        <v>0</v>
      </c>
      <c r="Z242" s="42"/>
      <c r="AA242" s="67"/>
      <c r="AB242" s="67"/>
      <c r="AC242" s="67"/>
    </row>
    <row r="243" spans="1:68" ht="27.75" customHeight="1" x14ac:dyDescent="0.2">
      <c r="A243" s="407" t="s">
        <v>378</v>
      </c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7"/>
      <c r="P243" s="407"/>
      <c r="Q243" s="407"/>
      <c r="R243" s="407"/>
      <c r="S243" s="407"/>
      <c r="T243" s="407"/>
      <c r="U243" s="407"/>
      <c r="V243" s="407"/>
      <c r="W243" s="407"/>
      <c r="X243" s="407"/>
      <c r="Y243" s="407"/>
      <c r="Z243" s="407"/>
      <c r="AA243" s="54"/>
      <c r="AB243" s="54"/>
      <c r="AC243" s="54"/>
    </row>
    <row r="244" spans="1:68" ht="16.5" customHeight="1" x14ac:dyDescent="0.25">
      <c r="A244" s="408" t="s">
        <v>379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65"/>
      <c r="AB244" s="65"/>
      <c r="AC244" s="82"/>
    </row>
    <row r="245" spans="1:68" ht="14.25" customHeight="1" x14ac:dyDescent="0.25">
      <c r="A245" s="409" t="s">
        <v>82</v>
      </c>
      <c r="B245" s="40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  <c r="AA245" s="66"/>
      <c r="AB245" s="66"/>
      <c r="AC245" s="83"/>
    </row>
    <row r="246" spans="1:68" ht="27" customHeight="1" x14ac:dyDescent="0.25">
      <c r="A246" s="63" t="s">
        <v>380</v>
      </c>
      <c r="B246" s="63" t="s">
        <v>381</v>
      </c>
      <c r="C246" s="36">
        <v>4301071036</v>
      </c>
      <c r="D246" s="410">
        <v>4607111036162</v>
      </c>
      <c r="E246" s="410"/>
      <c r="F246" s="62">
        <v>0.8</v>
      </c>
      <c r="G246" s="37">
        <v>8</v>
      </c>
      <c r="H246" s="62">
        <v>6.4</v>
      </c>
      <c r="I246" s="62">
        <v>6.6811999999999996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90</v>
      </c>
      <c r="P246" s="5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6" s="412"/>
      <c r="R246" s="412"/>
      <c r="S246" s="412"/>
      <c r="T246" s="41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5" t="s">
        <v>382</v>
      </c>
      <c r="AG246" s="81"/>
      <c r="AJ246" s="87" t="s">
        <v>89</v>
      </c>
      <c r="AK246" s="87">
        <v>1</v>
      </c>
      <c r="BB246" s="266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17"/>
      <c r="B247" s="417"/>
      <c r="C247" s="417"/>
      <c r="D247" s="417"/>
      <c r="E247" s="417"/>
      <c r="F247" s="417"/>
      <c r="G247" s="417"/>
      <c r="H247" s="417"/>
      <c r="I247" s="417"/>
      <c r="J247" s="417"/>
      <c r="K247" s="417"/>
      <c r="L247" s="417"/>
      <c r="M247" s="417"/>
      <c r="N247" s="417"/>
      <c r="O247" s="418"/>
      <c r="P247" s="414" t="s">
        <v>40</v>
      </c>
      <c r="Q247" s="415"/>
      <c r="R247" s="415"/>
      <c r="S247" s="415"/>
      <c r="T247" s="415"/>
      <c r="U247" s="415"/>
      <c r="V247" s="416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417"/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8"/>
      <c r="P248" s="414" t="s">
        <v>40</v>
      </c>
      <c r="Q248" s="415"/>
      <c r="R248" s="415"/>
      <c r="S248" s="415"/>
      <c r="T248" s="415"/>
      <c r="U248" s="415"/>
      <c r="V248" s="416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407" t="s">
        <v>383</v>
      </c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7"/>
      <c r="P249" s="407"/>
      <c r="Q249" s="407"/>
      <c r="R249" s="407"/>
      <c r="S249" s="407"/>
      <c r="T249" s="407"/>
      <c r="U249" s="407"/>
      <c r="V249" s="407"/>
      <c r="W249" s="407"/>
      <c r="X249" s="407"/>
      <c r="Y249" s="407"/>
      <c r="Z249" s="407"/>
      <c r="AA249" s="54"/>
      <c r="AB249" s="54"/>
      <c r="AC249" s="54"/>
    </row>
    <row r="250" spans="1:68" ht="16.5" customHeight="1" x14ac:dyDescent="0.25">
      <c r="A250" s="408" t="s">
        <v>384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65"/>
      <c r="AB250" s="65"/>
      <c r="AC250" s="82"/>
    </row>
    <row r="251" spans="1:68" ht="14.25" customHeight="1" x14ac:dyDescent="0.25">
      <c r="A251" s="409" t="s">
        <v>82</v>
      </c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66"/>
      <c r="AB251" s="66"/>
      <c r="AC251" s="83"/>
    </row>
    <row r="252" spans="1:68" ht="27" customHeight="1" x14ac:dyDescent="0.25">
      <c r="A252" s="63" t="s">
        <v>385</v>
      </c>
      <c r="B252" s="63" t="s">
        <v>386</v>
      </c>
      <c r="C252" s="36">
        <v>4301071029</v>
      </c>
      <c r="D252" s="410">
        <v>4607111035899</v>
      </c>
      <c r="E252" s="410"/>
      <c r="F252" s="62">
        <v>1</v>
      </c>
      <c r="G252" s="37">
        <v>5</v>
      </c>
      <c r="H252" s="62">
        <v>5</v>
      </c>
      <c r="I252" s="62">
        <v>5.2619999999999996</v>
      </c>
      <c r="J252" s="37">
        <v>84</v>
      </c>
      <c r="K252" s="37" t="s">
        <v>87</v>
      </c>
      <c r="L252" s="37" t="s">
        <v>124</v>
      </c>
      <c r="M252" s="38" t="s">
        <v>86</v>
      </c>
      <c r="N252" s="38"/>
      <c r="O252" s="37">
        <v>180</v>
      </c>
      <c r="P252" s="5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2" s="412"/>
      <c r="R252" s="412"/>
      <c r="S252" s="412"/>
      <c r="T252" s="41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7" t="s">
        <v>281</v>
      </c>
      <c r="AG252" s="81"/>
      <c r="AJ252" s="87" t="s">
        <v>125</v>
      </c>
      <c r="AK252" s="87">
        <v>84</v>
      </c>
      <c r="BB252" s="26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387</v>
      </c>
      <c r="B253" s="63" t="s">
        <v>388</v>
      </c>
      <c r="C253" s="36">
        <v>4301070991</v>
      </c>
      <c r="D253" s="410">
        <v>4607111038180</v>
      </c>
      <c r="E253" s="410"/>
      <c r="F253" s="62">
        <v>0.4</v>
      </c>
      <c r="G253" s="37">
        <v>16</v>
      </c>
      <c r="H253" s="62">
        <v>6.4</v>
      </c>
      <c r="I253" s="62">
        <v>6.71</v>
      </c>
      <c r="J253" s="37">
        <v>84</v>
      </c>
      <c r="K253" s="37" t="s">
        <v>87</v>
      </c>
      <c r="L253" s="37" t="s">
        <v>133</v>
      </c>
      <c r="M253" s="38" t="s">
        <v>86</v>
      </c>
      <c r="N253" s="38"/>
      <c r="O253" s="37">
        <v>180</v>
      </c>
      <c r="P253" s="50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3" s="412"/>
      <c r="R253" s="412"/>
      <c r="S253" s="412"/>
      <c r="T253" s="41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9" t="s">
        <v>389</v>
      </c>
      <c r="AG253" s="81"/>
      <c r="AJ253" s="87" t="s">
        <v>134</v>
      </c>
      <c r="AK253" s="87">
        <v>12</v>
      </c>
      <c r="BB253" s="27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17"/>
      <c r="B254" s="417"/>
      <c r="C254" s="417"/>
      <c r="D254" s="417"/>
      <c r="E254" s="417"/>
      <c r="F254" s="417"/>
      <c r="G254" s="417"/>
      <c r="H254" s="417"/>
      <c r="I254" s="417"/>
      <c r="J254" s="417"/>
      <c r="K254" s="417"/>
      <c r="L254" s="417"/>
      <c r="M254" s="417"/>
      <c r="N254" s="417"/>
      <c r="O254" s="418"/>
      <c r="P254" s="414" t="s">
        <v>40</v>
      </c>
      <c r="Q254" s="415"/>
      <c r="R254" s="415"/>
      <c r="S254" s="415"/>
      <c r="T254" s="415"/>
      <c r="U254" s="415"/>
      <c r="V254" s="416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17"/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8"/>
      <c r="P255" s="414" t="s">
        <v>40</v>
      </c>
      <c r="Q255" s="415"/>
      <c r="R255" s="415"/>
      <c r="S255" s="415"/>
      <c r="T255" s="415"/>
      <c r="U255" s="415"/>
      <c r="V255" s="416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6.5" customHeight="1" x14ac:dyDescent="0.25">
      <c r="A256" s="408" t="s">
        <v>390</v>
      </c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65"/>
      <c r="AB256" s="65"/>
      <c r="AC256" s="82"/>
    </row>
    <row r="257" spans="1:68" ht="14.25" customHeight="1" x14ac:dyDescent="0.25">
      <c r="A257" s="409" t="s">
        <v>82</v>
      </c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66"/>
      <c r="AB257" s="66"/>
      <c r="AC257" s="83"/>
    </row>
    <row r="258" spans="1:68" ht="27" customHeight="1" x14ac:dyDescent="0.25">
      <c r="A258" s="63" t="s">
        <v>391</v>
      </c>
      <c r="B258" s="63" t="s">
        <v>392</v>
      </c>
      <c r="C258" s="36">
        <v>4301070870</v>
      </c>
      <c r="D258" s="410">
        <v>4607111036711</v>
      </c>
      <c r="E258" s="410"/>
      <c r="F258" s="62">
        <v>0.8</v>
      </c>
      <c r="G258" s="37">
        <v>8</v>
      </c>
      <c r="H258" s="62">
        <v>6.4</v>
      </c>
      <c r="I258" s="62">
        <v>6.67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90</v>
      </c>
      <c r="P258" s="5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8" s="412"/>
      <c r="R258" s="412"/>
      <c r="S258" s="412"/>
      <c r="T258" s="41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367</v>
      </c>
      <c r="AG258" s="81"/>
      <c r="AJ258" s="87" t="s">
        <v>89</v>
      </c>
      <c r="AK258" s="87">
        <v>1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17"/>
      <c r="B259" s="417"/>
      <c r="C259" s="417"/>
      <c r="D259" s="417"/>
      <c r="E259" s="417"/>
      <c r="F259" s="417"/>
      <c r="G259" s="417"/>
      <c r="H259" s="417"/>
      <c r="I259" s="417"/>
      <c r="J259" s="417"/>
      <c r="K259" s="417"/>
      <c r="L259" s="417"/>
      <c r="M259" s="417"/>
      <c r="N259" s="417"/>
      <c r="O259" s="418"/>
      <c r="P259" s="414" t="s">
        <v>40</v>
      </c>
      <c r="Q259" s="415"/>
      <c r="R259" s="415"/>
      <c r="S259" s="415"/>
      <c r="T259" s="415"/>
      <c r="U259" s="415"/>
      <c r="V259" s="41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17"/>
      <c r="B260" s="417"/>
      <c r="C260" s="417"/>
      <c r="D260" s="417"/>
      <c r="E260" s="417"/>
      <c r="F260" s="417"/>
      <c r="G260" s="417"/>
      <c r="H260" s="417"/>
      <c r="I260" s="417"/>
      <c r="J260" s="417"/>
      <c r="K260" s="417"/>
      <c r="L260" s="417"/>
      <c r="M260" s="417"/>
      <c r="N260" s="417"/>
      <c r="O260" s="418"/>
      <c r="P260" s="414" t="s">
        <v>40</v>
      </c>
      <c r="Q260" s="415"/>
      <c r="R260" s="415"/>
      <c r="S260" s="415"/>
      <c r="T260" s="415"/>
      <c r="U260" s="415"/>
      <c r="V260" s="41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07" t="s">
        <v>393</v>
      </c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7"/>
      <c r="P261" s="407"/>
      <c r="Q261" s="407"/>
      <c r="R261" s="407"/>
      <c r="S261" s="407"/>
      <c r="T261" s="407"/>
      <c r="U261" s="407"/>
      <c r="V261" s="407"/>
      <c r="W261" s="407"/>
      <c r="X261" s="407"/>
      <c r="Y261" s="407"/>
      <c r="Z261" s="407"/>
      <c r="AA261" s="54"/>
      <c r="AB261" s="54"/>
      <c r="AC261" s="54"/>
    </row>
    <row r="262" spans="1:68" ht="16.5" customHeight="1" x14ac:dyDescent="0.25">
      <c r="A262" s="408" t="s">
        <v>394</v>
      </c>
      <c r="B262" s="408"/>
      <c r="C262" s="408"/>
      <c r="D262" s="408"/>
      <c r="E262" s="408"/>
      <c r="F262" s="408"/>
      <c r="G262" s="408"/>
      <c r="H262" s="408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  <c r="V262" s="408"/>
      <c r="W262" s="408"/>
      <c r="X262" s="408"/>
      <c r="Y262" s="408"/>
      <c r="Z262" s="408"/>
      <c r="AA262" s="65"/>
      <c r="AB262" s="65"/>
      <c r="AC262" s="82"/>
    </row>
    <row r="263" spans="1:68" ht="14.25" customHeight="1" x14ac:dyDescent="0.25">
      <c r="A263" s="409" t="s">
        <v>310</v>
      </c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66"/>
      <c r="AB263" s="66"/>
      <c r="AC263" s="83"/>
    </row>
    <row r="264" spans="1:68" ht="27" customHeight="1" x14ac:dyDescent="0.25">
      <c r="A264" s="63" t="s">
        <v>395</v>
      </c>
      <c r="B264" s="63" t="s">
        <v>396</v>
      </c>
      <c r="C264" s="36">
        <v>4301133004</v>
      </c>
      <c r="D264" s="410">
        <v>4607111039774</v>
      </c>
      <c r="E264" s="410"/>
      <c r="F264" s="62">
        <v>0.25</v>
      </c>
      <c r="G264" s="37">
        <v>12</v>
      </c>
      <c r="H264" s="62">
        <v>3</v>
      </c>
      <c r="I264" s="62">
        <v>3.22</v>
      </c>
      <c r="J264" s="37">
        <v>70</v>
      </c>
      <c r="K264" s="37" t="s">
        <v>97</v>
      </c>
      <c r="L264" s="37" t="s">
        <v>88</v>
      </c>
      <c r="M264" s="38" t="s">
        <v>86</v>
      </c>
      <c r="N264" s="38"/>
      <c r="O264" s="37">
        <v>180</v>
      </c>
      <c r="P264" s="510" t="s">
        <v>397</v>
      </c>
      <c r="Q264" s="412"/>
      <c r="R264" s="412"/>
      <c r="S264" s="412"/>
      <c r="T264" s="413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IFERROR(IF(X264="","",X264*0.01788),"")</f>
        <v>0</v>
      </c>
      <c r="AA264" s="68" t="s">
        <v>46</v>
      </c>
      <c r="AB264" s="69" t="s">
        <v>46</v>
      </c>
      <c r="AC264" s="273" t="s">
        <v>398</v>
      </c>
      <c r="AG264" s="81"/>
      <c r="AJ264" s="87" t="s">
        <v>89</v>
      </c>
      <c r="AK264" s="87">
        <v>1</v>
      </c>
      <c r="BB264" s="274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17"/>
      <c r="B265" s="417"/>
      <c r="C265" s="417"/>
      <c r="D265" s="417"/>
      <c r="E265" s="417"/>
      <c r="F265" s="417"/>
      <c r="G265" s="417"/>
      <c r="H265" s="417"/>
      <c r="I265" s="417"/>
      <c r="J265" s="417"/>
      <c r="K265" s="417"/>
      <c r="L265" s="417"/>
      <c r="M265" s="417"/>
      <c r="N265" s="417"/>
      <c r="O265" s="418"/>
      <c r="P265" s="414" t="s">
        <v>40</v>
      </c>
      <c r="Q265" s="415"/>
      <c r="R265" s="415"/>
      <c r="S265" s="415"/>
      <c r="T265" s="415"/>
      <c r="U265" s="415"/>
      <c r="V265" s="416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17"/>
      <c r="B266" s="417"/>
      <c r="C266" s="417"/>
      <c r="D266" s="417"/>
      <c r="E266" s="417"/>
      <c r="F266" s="417"/>
      <c r="G266" s="417"/>
      <c r="H266" s="417"/>
      <c r="I266" s="417"/>
      <c r="J266" s="417"/>
      <c r="K266" s="417"/>
      <c r="L266" s="417"/>
      <c r="M266" s="417"/>
      <c r="N266" s="417"/>
      <c r="O266" s="418"/>
      <c r="P266" s="414" t="s">
        <v>40</v>
      </c>
      <c r="Q266" s="415"/>
      <c r="R266" s="415"/>
      <c r="S266" s="415"/>
      <c r="T266" s="415"/>
      <c r="U266" s="415"/>
      <c r="V266" s="416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409" t="s">
        <v>157</v>
      </c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  <c r="AA267" s="66"/>
      <c r="AB267" s="66"/>
      <c r="AC267" s="83"/>
    </row>
    <row r="268" spans="1:68" ht="37.5" customHeight="1" x14ac:dyDescent="0.25">
      <c r="A268" s="63" t="s">
        <v>399</v>
      </c>
      <c r="B268" s="63" t="s">
        <v>400</v>
      </c>
      <c r="C268" s="36">
        <v>4301135400</v>
      </c>
      <c r="D268" s="410">
        <v>4607111039361</v>
      </c>
      <c r="E268" s="410"/>
      <c r="F268" s="62">
        <v>0.25</v>
      </c>
      <c r="G268" s="37">
        <v>12</v>
      </c>
      <c r="H268" s="62">
        <v>3</v>
      </c>
      <c r="I268" s="62">
        <v>3.7035999999999998</v>
      </c>
      <c r="J268" s="37">
        <v>70</v>
      </c>
      <c r="K268" s="37" t="s">
        <v>97</v>
      </c>
      <c r="L268" s="37" t="s">
        <v>88</v>
      </c>
      <c r="M268" s="38" t="s">
        <v>86</v>
      </c>
      <c r="N268" s="38"/>
      <c r="O268" s="37">
        <v>180</v>
      </c>
      <c r="P268" s="5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8" s="412"/>
      <c r="R268" s="412"/>
      <c r="S268" s="412"/>
      <c r="T268" s="41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5" t="s">
        <v>398</v>
      </c>
      <c r="AG268" s="81"/>
      <c r="AJ268" s="87" t="s">
        <v>89</v>
      </c>
      <c r="AK268" s="87">
        <v>1</v>
      </c>
      <c r="BB268" s="276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17"/>
      <c r="B269" s="417"/>
      <c r="C269" s="417"/>
      <c r="D269" s="417"/>
      <c r="E269" s="417"/>
      <c r="F269" s="417"/>
      <c r="G269" s="417"/>
      <c r="H269" s="417"/>
      <c r="I269" s="417"/>
      <c r="J269" s="417"/>
      <c r="K269" s="417"/>
      <c r="L269" s="417"/>
      <c r="M269" s="417"/>
      <c r="N269" s="417"/>
      <c r="O269" s="418"/>
      <c r="P269" s="414" t="s">
        <v>40</v>
      </c>
      <c r="Q269" s="415"/>
      <c r="R269" s="415"/>
      <c r="S269" s="415"/>
      <c r="T269" s="415"/>
      <c r="U269" s="415"/>
      <c r="V269" s="416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17"/>
      <c r="B270" s="417"/>
      <c r="C270" s="417"/>
      <c r="D270" s="417"/>
      <c r="E270" s="417"/>
      <c r="F270" s="417"/>
      <c r="G270" s="417"/>
      <c r="H270" s="417"/>
      <c r="I270" s="417"/>
      <c r="J270" s="417"/>
      <c r="K270" s="417"/>
      <c r="L270" s="417"/>
      <c r="M270" s="417"/>
      <c r="N270" s="417"/>
      <c r="O270" s="418"/>
      <c r="P270" s="414" t="s">
        <v>40</v>
      </c>
      <c r="Q270" s="415"/>
      <c r="R270" s="415"/>
      <c r="S270" s="415"/>
      <c r="T270" s="415"/>
      <c r="U270" s="415"/>
      <c r="V270" s="416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27.75" customHeight="1" x14ac:dyDescent="0.2">
      <c r="A271" s="407" t="s">
        <v>266</v>
      </c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7"/>
      <c r="P271" s="407"/>
      <c r="Q271" s="407"/>
      <c r="R271" s="407"/>
      <c r="S271" s="407"/>
      <c r="T271" s="407"/>
      <c r="U271" s="407"/>
      <c r="V271" s="407"/>
      <c r="W271" s="407"/>
      <c r="X271" s="407"/>
      <c r="Y271" s="407"/>
      <c r="Z271" s="407"/>
      <c r="AA271" s="54"/>
      <c r="AB271" s="54"/>
      <c r="AC271" s="54"/>
    </row>
    <row r="272" spans="1:68" ht="16.5" customHeight="1" x14ac:dyDescent="0.25">
      <c r="A272" s="408" t="s">
        <v>266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65"/>
      <c r="AB272" s="65"/>
      <c r="AC272" s="82"/>
    </row>
    <row r="273" spans="1:68" ht="14.25" customHeight="1" x14ac:dyDescent="0.25">
      <c r="A273" s="409" t="s">
        <v>82</v>
      </c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66"/>
      <c r="AB273" s="66"/>
      <c r="AC273" s="83"/>
    </row>
    <row r="274" spans="1:68" ht="27" customHeight="1" x14ac:dyDescent="0.25">
      <c r="A274" s="63" t="s">
        <v>401</v>
      </c>
      <c r="B274" s="63" t="s">
        <v>402</v>
      </c>
      <c r="C274" s="36">
        <v>4301071014</v>
      </c>
      <c r="D274" s="410">
        <v>4640242181264</v>
      </c>
      <c r="E274" s="410"/>
      <c r="F274" s="62">
        <v>0.7</v>
      </c>
      <c r="G274" s="37">
        <v>10</v>
      </c>
      <c r="H274" s="62">
        <v>7</v>
      </c>
      <c r="I274" s="62">
        <v>7.28</v>
      </c>
      <c r="J274" s="37">
        <v>84</v>
      </c>
      <c r="K274" s="37" t="s">
        <v>87</v>
      </c>
      <c r="L274" s="37" t="s">
        <v>133</v>
      </c>
      <c r="M274" s="38" t="s">
        <v>86</v>
      </c>
      <c r="N274" s="38"/>
      <c r="O274" s="37">
        <v>180</v>
      </c>
      <c r="P274" s="512" t="s">
        <v>403</v>
      </c>
      <c r="Q274" s="412"/>
      <c r="R274" s="412"/>
      <c r="S274" s="412"/>
      <c r="T274" s="413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77" t="s">
        <v>404</v>
      </c>
      <c r="AG274" s="81"/>
      <c r="AJ274" s="87" t="s">
        <v>134</v>
      </c>
      <c r="AK274" s="87">
        <v>12</v>
      </c>
      <c r="BB274" s="278" t="s">
        <v>70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405</v>
      </c>
      <c r="B275" s="63" t="s">
        <v>406</v>
      </c>
      <c r="C275" s="36">
        <v>4301071021</v>
      </c>
      <c r="D275" s="410">
        <v>4640242181325</v>
      </c>
      <c r="E275" s="410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87</v>
      </c>
      <c r="L275" s="37" t="s">
        <v>133</v>
      </c>
      <c r="M275" s="38" t="s">
        <v>86</v>
      </c>
      <c r="N275" s="38"/>
      <c r="O275" s="37">
        <v>180</v>
      </c>
      <c r="P275" s="513" t="s">
        <v>407</v>
      </c>
      <c r="Q275" s="412"/>
      <c r="R275" s="412"/>
      <c r="S275" s="412"/>
      <c r="T275" s="41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9" t="s">
        <v>404</v>
      </c>
      <c r="AG275" s="81"/>
      <c r="AJ275" s="87" t="s">
        <v>134</v>
      </c>
      <c r="AK275" s="87">
        <v>12</v>
      </c>
      <c r="BB275" s="280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408</v>
      </c>
      <c r="B276" s="63" t="s">
        <v>409</v>
      </c>
      <c r="C276" s="36">
        <v>4301070993</v>
      </c>
      <c r="D276" s="410">
        <v>4640242180670</v>
      </c>
      <c r="E276" s="410"/>
      <c r="F276" s="62">
        <v>1</v>
      </c>
      <c r="G276" s="37">
        <v>6</v>
      </c>
      <c r="H276" s="62">
        <v>6</v>
      </c>
      <c r="I276" s="62">
        <v>6.23</v>
      </c>
      <c r="J276" s="37">
        <v>84</v>
      </c>
      <c r="K276" s="37" t="s">
        <v>87</v>
      </c>
      <c r="L276" s="37" t="s">
        <v>133</v>
      </c>
      <c r="M276" s="38" t="s">
        <v>86</v>
      </c>
      <c r="N276" s="38"/>
      <c r="O276" s="37">
        <v>180</v>
      </c>
      <c r="P276" s="514" t="s">
        <v>410</v>
      </c>
      <c r="Q276" s="412"/>
      <c r="R276" s="412"/>
      <c r="S276" s="412"/>
      <c r="T276" s="41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1" t="s">
        <v>411</v>
      </c>
      <c r="AG276" s="81"/>
      <c r="AJ276" s="87" t="s">
        <v>134</v>
      </c>
      <c r="AK276" s="87">
        <v>12</v>
      </c>
      <c r="BB276" s="282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17"/>
      <c r="B277" s="417"/>
      <c r="C277" s="417"/>
      <c r="D277" s="417"/>
      <c r="E277" s="417"/>
      <c r="F277" s="417"/>
      <c r="G277" s="417"/>
      <c r="H277" s="417"/>
      <c r="I277" s="417"/>
      <c r="J277" s="417"/>
      <c r="K277" s="417"/>
      <c r="L277" s="417"/>
      <c r="M277" s="417"/>
      <c r="N277" s="417"/>
      <c r="O277" s="418"/>
      <c r="P277" s="414" t="s">
        <v>40</v>
      </c>
      <c r="Q277" s="415"/>
      <c r="R277" s="415"/>
      <c r="S277" s="415"/>
      <c r="T277" s="415"/>
      <c r="U277" s="415"/>
      <c r="V277" s="416"/>
      <c r="W277" s="42" t="s">
        <v>39</v>
      </c>
      <c r="X277" s="43">
        <f>IFERROR(SUM(X274:X276),"0")</f>
        <v>0</v>
      </c>
      <c r="Y277" s="43">
        <f>IFERROR(SUM(Y274:Y276),"0")</f>
        <v>0</v>
      </c>
      <c r="Z277" s="43">
        <f>IFERROR(IF(Z274="",0,Z274),"0")+IFERROR(IF(Z275="",0,Z275),"0")+IFERROR(IF(Z276="",0,Z276),"0")</f>
        <v>0</v>
      </c>
      <c r="AA277" s="67"/>
      <c r="AB277" s="67"/>
      <c r="AC277" s="67"/>
    </row>
    <row r="278" spans="1:68" x14ac:dyDescent="0.2">
      <c r="A278" s="417"/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8"/>
      <c r="P278" s="414" t="s">
        <v>40</v>
      </c>
      <c r="Q278" s="415"/>
      <c r="R278" s="415"/>
      <c r="S278" s="415"/>
      <c r="T278" s="415"/>
      <c r="U278" s="415"/>
      <c r="V278" s="416"/>
      <c r="W278" s="42" t="s">
        <v>0</v>
      </c>
      <c r="X278" s="43">
        <f>IFERROR(SUMPRODUCT(X274:X276*H274:H276),"0")</f>
        <v>0</v>
      </c>
      <c r="Y278" s="43">
        <f>IFERROR(SUMPRODUCT(Y274:Y276*H274:H276),"0")</f>
        <v>0</v>
      </c>
      <c r="Z278" s="42"/>
      <c r="AA278" s="67"/>
      <c r="AB278" s="67"/>
      <c r="AC278" s="67"/>
    </row>
    <row r="279" spans="1:68" ht="14.25" customHeight="1" x14ac:dyDescent="0.25">
      <c r="A279" s="409" t="s">
        <v>178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66"/>
      <c r="AB279" s="66"/>
      <c r="AC279" s="83"/>
    </row>
    <row r="280" spans="1:68" ht="27" customHeight="1" x14ac:dyDescent="0.25">
      <c r="A280" s="63" t="s">
        <v>412</v>
      </c>
      <c r="B280" s="63" t="s">
        <v>413</v>
      </c>
      <c r="C280" s="36">
        <v>4301131019</v>
      </c>
      <c r="D280" s="410">
        <v>4640242180427</v>
      </c>
      <c r="E280" s="410"/>
      <c r="F280" s="62">
        <v>1.8</v>
      </c>
      <c r="G280" s="37">
        <v>1</v>
      </c>
      <c r="H280" s="62">
        <v>1.8</v>
      </c>
      <c r="I280" s="62">
        <v>1.915</v>
      </c>
      <c r="J280" s="37">
        <v>234</v>
      </c>
      <c r="K280" s="37" t="s">
        <v>169</v>
      </c>
      <c r="L280" s="37" t="s">
        <v>133</v>
      </c>
      <c r="M280" s="38" t="s">
        <v>86</v>
      </c>
      <c r="N280" s="38"/>
      <c r="O280" s="37">
        <v>180</v>
      </c>
      <c r="P280" s="515" t="s">
        <v>414</v>
      </c>
      <c r="Q280" s="412"/>
      <c r="R280" s="412"/>
      <c r="S280" s="412"/>
      <c r="T280" s="413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83" t="s">
        <v>415</v>
      </c>
      <c r="AG280" s="81"/>
      <c r="AJ280" s="87" t="s">
        <v>134</v>
      </c>
      <c r="AK280" s="87">
        <v>18</v>
      </c>
      <c r="BB280" s="284" t="s">
        <v>96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17"/>
      <c r="B281" s="417"/>
      <c r="C281" s="417"/>
      <c r="D281" s="417"/>
      <c r="E281" s="417"/>
      <c r="F281" s="417"/>
      <c r="G281" s="417"/>
      <c r="H281" s="417"/>
      <c r="I281" s="417"/>
      <c r="J281" s="417"/>
      <c r="K281" s="417"/>
      <c r="L281" s="417"/>
      <c r="M281" s="417"/>
      <c r="N281" s="417"/>
      <c r="O281" s="418"/>
      <c r="P281" s="414" t="s">
        <v>40</v>
      </c>
      <c r="Q281" s="415"/>
      <c r="R281" s="415"/>
      <c r="S281" s="415"/>
      <c r="T281" s="415"/>
      <c r="U281" s="415"/>
      <c r="V281" s="416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17"/>
      <c r="B282" s="417"/>
      <c r="C282" s="417"/>
      <c r="D282" s="417"/>
      <c r="E282" s="417"/>
      <c r="F282" s="417"/>
      <c r="G282" s="417"/>
      <c r="H282" s="417"/>
      <c r="I282" s="417"/>
      <c r="J282" s="417"/>
      <c r="K282" s="417"/>
      <c r="L282" s="417"/>
      <c r="M282" s="417"/>
      <c r="N282" s="417"/>
      <c r="O282" s="418"/>
      <c r="P282" s="414" t="s">
        <v>40</v>
      </c>
      <c r="Q282" s="415"/>
      <c r="R282" s="415"/>
      <c r="S282" s="415"/>
      <c r="T282" s="415"/>
      <c r="U282" s="415"/>
      <c r="V282" s="416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14.25" customHeight="1" x14ac:dyDescent="0.25">
      <c r="A283" s="409" t="s">
        <v>91</v>
      </c>
      <c r="B283" s="409"/>
      <c r="C283" s="409"/>
      <c r="D283" s="409"/>
      <c r="E283" s="409"/>
      <c r="F283" s="409"/>
      <c r="G283" s="409"/>
      <c r="H283" s="409"/>
      <c r="I283" s="409"/>
      <c r="J283" s="409"/>
      <c r="K283" s="409"/>
      <c r="L283" s="409"/>
      <c r="M283" s="409"/>
      <c r="N283" s="409"/>
      <c r="O283" s="409"/>
      <c r="P283" s="409"/>
      <c r="Q283" s="409"/>
      <c r="R283" s="409"/>
      <c r="S283" s="409"/>
      <c r="T283" s="409"/>
      <c r="U283" s="409"/>
      <c r="V283" s="409"/>
      <c r="W283" s="409"/>
      <c r="X283" s="409"/>
      <c r="Y283" s="409"/>
      <c r="Z283" s="409"/>
      <c r="AA283" s="66"/>
      <c r="AB283" s="66"/>
      <c r="AC283" s="83"/>
    </row>
    <row r="284" spans="1:68" ht="27" customHeight="1" x14ac:dyDescent="0.25">
      <c r="A284" s="63" t="s">
        <v>416</v>
      </c>
      <c r="B284" s="63" t="s">
        <v>417</v>
      </c>
      <c r="C284" s="36">
        <v>4301132080</v>
      </c>
      <c r="D284" s="410">
        <v>4640242180397</v>
      </c>
      <c r="E284" s="410"/>
      <c r="F284" s="62">
        <v>1</v>
      </c>
      <c r="G284" s="37">
        <v>6</v>
      </c>
      <c r="H284" s="62">
        <v>6</v>
      </c>
      <c r="I284" s="62">
        <v>6.26</v>
      </c>
      <c r="J284" s="37">
        <v>84</v>
      </c>
      <c r="K284" s="37" t="s">
        <v>87</v>
      </c>
      <c r="L284" s="37" t="s">
        <v>124</v>
      </c>
      <c r="M284" s="38" t="s">
        <v>86</v>
      </c>
      <c r="N284" s="38"/>
      <c r="O284" s="37">
        <v>180</v>
      </c>
      <c r="P284" s="516" t="s">
        <v>418</v>
      </c>
      <c r="Q284" s="412"/>
      <c r="R284" s="412"/>
      <c r="S284" s="412"/>
      <c r="T284" s="413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85" t="s">
        <v>419</v>
      </c>
      <c r="AG284" s="81"/>
      <c r="AJ284" s="87" t="s">
        <v>125</v>
      </c>
      <c r="AK284" s="87">
        <v>84</v>
      </c>
      <c r="BB284" s="286" t="s">
        <v>96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420</v>
      </c>
      <c r="B285" s="63" t="s">
        <v>421</v>
      </c>
      <c r="C285" s="36">
        <v>4301132104</v>
      </c>
      <c r="D285" s="410">
        <v>4640242181219</v>
      </c>
      <c r="E285" s="410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169</v>
      </c>
      <c r="L285" s="37" t="s">
        <v>133</v>
      </c>
      <c r="M285" s="38" t="s">
        <v>86</v>
      </c>
      <c r="N285" s="38"/>
      <c r="O285" s="37">
        <v>180</v>
      </c>
      <c r="P285" s="517" t="s">
        <v>422</v>
      </c>
      <c r="Q285" s="412"/>
      <c r="R285" s="412"/>
      <c r="S285" s="412"/>
      <c r="T285" s="413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7" t="s">
        <v>419</v>
      </c>
      <c r="AG285" s="81"/>
      <c r="AJ285" s="87" t="s">
        <v>134</v>
      </c>
      <c r="AK285" s="87">
        <v>18</v>
      </c>
      <c r="BB285" s="288" t="s">
        <v>96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x14ac:dyDescent="0.2">
      <c r="A286" s="417"/>
      <c r="B286" s="417"/>
      <c r="C286" s="417"/>
      <c r="D286" s="417"/>
      <c r="E286" s="417"/>
      <c r="F286" s="417"/>
      <c r="G286" s="417"/>
      <c r="H286" s="417"/>
      <c r="I286" s="417"/>
      <c r="J286" s="417"/>
      <c r="K286" s="417"/>
      <c r="L286" s="417"/>
      <c r="M286" s="417"/>
      <c r="N286" s="417"/>
      <c r="O286" s="418"/>
      <c r="P286" s="414" t="s">
        <v>40</v>
      </c>
      <c r="Q286" s="415"/>
      <c r="R286" s="415"/>
      <c r="S286" s="415"/>
      <c r="T286" s="415"/>
      <c r="U286" s="415"/>
      <c r="V286" s="416"/>
      <c r="W286" s="42" t="s">
        <v>39</v>
      </c>
      <c r="X286" s="43">
        <f>IFERROR(SUM(X284:X285),"0")</f>
        <v>0</v>
      </c>
      <c r="Y286" s="43">
        <f>IFERROR(SUM(Y284:Y285),"0")</f>
        <v>0</v>
      </c>
      <c r="Z286" s="43">
        <f>IFERROR(IF(Z284="",0,Z284),"0")+IFERROR(IF(Z285="",0,Z285),"0")</f>
        <v>0</v>
      </c>
      <c r="AA286" s="67"/>
      <c r="AB286" s="67"/>
      <c r="AC286" s="67"/>
    </row>
    <row r="287" spans="1:68" x14ac:dyDescent="0.2">
      <c r="A287" s="417"/>
      <c r="B287" s="417"/>
      <c r="C287" s="417"/>
      <c r="D287" s="417"/>
      <c r="E287" s="417"/>
      <c r="F287" s="417"/>
      <c r="G287" s="417"/>
      <c r="H287" s="417"/>
      <c r="I287" s="417"/>
      <c r="J287" s="417"/>
      <c r="K287" s="417"/>
      <c r="L287" s="417"/>
      <c r="M287" s="417"/>
      <c r="N287" s="417"/>
      <c r="O287" s="418"/>
      <c r="P287" s="414" t="s">
        <v>40</v>
      </c>
      <c r="Q287" s="415"/>
      <c r="R287" s="415"/>
      <c r="S287" s="415"/>
      <c r="T287" s="415"/>
      <c r="U287" s="415"/>
      <c r="V287" s="416"/>
      <c r="W287" s="42" t="s">
        <v>0</v>
      </c>
      <c r="X287" s="43">
        <f>IFERROR(SUMPRODUCT(X284:X285*H284:H285),"0")</f>
        <v>0</v>
      </c>
      <c r="Y287" s="43">
        <f>IFERROR(SUMPRODUCT(Y284:Y285*H284:H285),"0")</f>
        <v>0</v>
      </c>
      <c r="Z287" s="42"/>
      <c r="AA287" s="67"/>
      <c r="AB287" s="67"/>
      <c r="AC287" s="67"/>
    </row>
    <row r="288" spans="1:68" ht="14.25" customHeight="1" x14ac:dyDescent="0.25">
      <c r="A288" s="409" t="s">
        <v>151</v>
      </c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66"/>
      <c r="AB288" s="66"/>
      <c r="AC288" s="83"/>
    </row>
    <row r="289" spans="1:68" ht="27" customHeight="1" x14ac:dyDescent="0.25">
      <c r="A289" s="63" t="s">
        <v>423</v>
      </c>
      <c r="B289" s="63" t="s">
        <v>424</v>
      </c>
      <c r="C289" s="36">
        <v>4301136028</v>
      </c>
      <c r="D289" s="410">
        <v>4640242180304</v>
      </c>
      <c r="E289" s="410"/>
      <c r="F289" s="62">
        <v>2.7</v>
      </c>
      <c r="G289" s="37">
        <v>1</v>
      </c>
      <c r="H289" s="62">
        <v>2.7</v>
      </c>
      <c r="I289" s="62">
        <v>2.8906000000000001</v>
      </c>
      <c r="J289" s="37">
        <v>126</v>
      </c>
      <c r="K289" s="37" t="s">
        <v>97</v>
      </c>
      <c r="L289" s="37" t="s">
        <v>133</v>
      </c>
      <c r="M289" s="38" t="s">
        <v>86</v>
      </c>
      <c r="N289" s="38"/>
      <c r="O289" s="37">
        <v>180</v>
      </c>
      <c r="P289" s="518" t="s">
        <v>425</v>
      </c>
      <c r="Q289" s="412"/>
      <c r="R289" s="412"/>
      <c r="S289" s="412"/>
      <c r="T289" s="413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IFERROR(IF(X289="","",X289*0.00936),"")</f>
        <v>0</v>
      </c>
      <c r="AA289" s="68" t="s">
        <v>46</v>
      </c>
      <c r="AB289" s="69" t="s">
        <v>46</v>
      </c>
      <c r="AC289" s="289" t="s">
        <v>426</v>
      </c>
      <c r="AG289" s="81"/>
      <c r="AJ289" s="87" t="s">
        <v>134</v>
      </c>
      <c r="AK289" s="87">
        <v>14</v>
      </c>
      <c r="BB289" s="290" t="s">
        <v>96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427</v>
      </c>
      <c r="B290" s="63" t="s">
        <v>428</v>
      </c>
      <c r="C290" s="36">
        <v>4301136026</v>
      </c>
      <c r="D290" s="410">
        <v>4640242180236</v>
      </c>
      <c r="E290" s="410"/>
      <c r="F290" s="62">
        <v>5</v>
      </c>
      <c r="G290" s="37">
        <v>1</v>
      </c>
      <c r="H290" s="62">
        <v>5</v>
      </c>
      <c r="I290" s="62">
        <v>5.2350000000000003</v>
      </c>
      <c r="J290" s="37">
        <v>84</v>
      </c>
      <c r="K290" s="37" t="s">
        <v>87</v>
      </c>
      <c r="L290" s="37" t="s">
        <v>133</v>
      </c>
      <c r="M290" s="38" t="s">
        <v>86</v>
      </c>
      <c r="N290" s="38"/>
      <c r="O290" s="37">
        <v>180</v>
      </c>
      <c r="P290" s="519" t="s">
        <v>429</v>
      </c>
      <c r="Q290" s="412"/>
      <c r="R290" s="412"/>
      <c r="S290" s="412"/>
      <c r="T290" s="413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291" t="s">
        <v>426</v>
      </c>
      <c r="AG290" s="81"/>
      <c r="AJ290" s="87" t="s">
        <v>134</v>
      </c>
      <c r="AK290" s="87">
        <v>12</v>
      </c>
      <c r="BB290" s="292" t="s">
        <v>96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430</v>
      </c>
      <c r="B291" s="63" t="s">
        <v>431</v>
      </c>
      <c r="C291" s="36">
        <v>4301136029</v>
      </c>
      <c r="D291" s="410">
        <v>4640242180410</v>
      </c>
      <c r="E291" s="410"/>
      <c r="F291" s="62">
        <v>2.2400000000000002</v>
      </c>
      <c r="G291" s="37">
        <v>1</v>
      </c>
      <c r="H291" s="62">
        <v>2.2400000000000002</v>
      </c>
      <c r="I291" s="62">
        <v>2.4319999999999999</v>
      </c>
      <c r="J291" s="37">
        <v>126</v>
      </c>
      <c r="K291" s="37" t="s">
        <v>97</v>
      </c>
      <c r="L291" s="37" t="s">
        <v>133</v>
      </c>
      <c r="M291" s="38" t="s">
        <v>86</v>
      </c>
      <c r="N291" s="38"/>
      <c r="O291" s="37">
        <v>180</v>
      </c>
      <c r="P291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1" s="412"/>
      <c r="R291" s="412"/>
      <c r="S291" s="412"/>
      <c r="T291" s="41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93" t="s">
        <v>426</v>
      </c>
      <c r="AG291" s="81"/>
      <c r="AJ291" s="87" t="s">
        <v>134</v>
      </c>
      <c r="AK291" s="87">
        <v>14</v>
      </c>
      <c r="BB291" s="294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17"/>
      <c r="B292" s="417"/>
      <c r="C292" s="417"/>
      <c r="D292" s="417"/>
      <c r="E292" s="417"/>
      <c r="F292" s="417"/>
      <c r="G292" s="417"/>
      <c r="H292" s="417"/>
      <c r="I292" s="417"/>
      <c r="J292" s="417"/>
      <c r="K292" s="417"/>
      <c r="L292" s="417"/>
      <c r="M292" s="417"/>
      <c r="N292" s="417"/>
      <c r="O292" s="418"/>
      <c r="P292" s="414" t="s">
        <v>40</v>
      </c>
      <c r="Q292" s="415"/>
      <c r="R292" s="415"/>
      <c r="S292" s="415"/>
      <c r="T292" s="415"/>
      <c r="U292" s="415"/>
      <c r="V292" s="416"/>
      <c r="W292" s="42" t="s">
        <v>39</v>
      </c>
      <c r="X292" s="43">
        <f>IFERROR(SUM(X289:X291),"0")</f>
        <v>0</v>
      </c>
      <c r="Y292" s="43">
        <f>IFERROR(SUM(Y289:Y291),"0")</f>
        <v>0</v>
      </c>
      <c r="Z292" s="43">
        <f>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417"/>
      <c r="B293" s="417"/>
      <c r="C293" s="417"/>
      <c r="D293" s="417"/>
      <c r="E293" s="417"/>
      <c r="F293" s="417"/>
      <c r="G293" s="417"/>
      <c r="H293" s="417"/>
      <c r="I293" s="417"/>
      <c r="J293" s="417"/>
      <c r="K293" s="417"/>
      <c r="L293" s="417"/>
      <c r="M293" s="417"/>
      <c r="N293" s="417"/>
      <c r="O293" s="418"/>
      <c r="P293" s="414" t="s">
        <v>40</v>
      </c>
      <c r="Q293" s="415"/>
      <c r="R293" s="415"/>
      <c r="S293" s="415"/>
      <c r="T293" s="415"/>
      <c r="U293" s="415"/>
      <c r="V293" s="416"/>
      <c r="W293" s="42" t="s">
        <v>0</v>
      </c>
      <c r="X293" s="43">
        <f>IFERROR(SUMPRODUCT(X289:X291*H289:H291),"0")</f>
        <v>0</v>
      </c>
      <c r="Y293" s="43">
        <f>IFERROR(SUMPRODUCT(Y289:Y291*H289:H291),"0")</f>
        <v>0</v>
      </c>
      <c r="Z293" s="42"/>
      <c r="AA293" s="67"/>
      <c r="AB293" s="67"/>
      <c r="AC293" s="67"/>
    </row>
    <row r="294" spans="1:68" ht="14.25" customHeight="1" x14ac:dyDescent="0.25">
      <c r="A294" s="409" t="s">
        <v>157</v>
      </c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  <c r="AA294" s="66"/>
      <c r="AB294" s="66"/>
      <c r="AC294" s="83"/>
    </row>
    <row r="295" spans="1:68" ht="37.5" customHeight="1" x14ac:dyDescent="0.25">
      <c r="A295" s="63" t="s">
        <v>432</v>
      </c>
      <c r="B295" s="63" t="s">
        <v>433</v>
      </c>
      <c r="C295" s="36">
        <v>4301135504</v>
      </c>
      <c r="D295" s="410">
        <v>4640242181554</v>
      </c>
      <c r="E295" s="410"/>
      <c r="F295" s="62">
        <v>3</v>
      </c>
      <c r="G295" s="37">
        <v>1</v>
      </c>
      <c r="H295" s="62">
        <v>3</v>
      </c>
      <c r="I295" s="62">
        <v>3.1920000000000002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521" t="s">
        <v>434</v>
      </c>
      <c r="Q295" s="412"/>
      <c r="R295" s="412"/>
      <c r="S295" s="412"/>
      <c r="T295" s="41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ref="Y295:Y315" si="24"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5" t="s">
        <v>435</v>
      </c>
      <c r="AG295" s="81"/>
      <c r="AJ295" s="87" t="s">
        <v>89</v>
      </c>
      <c r="AK295" s="87">
        <v>1</v>
      </c>
      <c r="BB295" s="296" t="s">
        <v>96</v>
      </c>
      <c r="BM295" s="81">
        <f t="shared" ref="BM295:BM315" si="25">IFERROR(X295*I295,"0")</f>
        <v>0</v>
      </c>
      <c r="BN295" s="81">
        <f t="shared" ref="BN295:BN315" si="26">IFERROR(Y295*I295,"0")</f>
        <v>0</v>
      </c>
      <c r="BO295" s="81">
        <f t="shared" ref="BO295:BO315" si="27">IFERROR(X295/J295,"0")</f>
        <v>0</v>
      </c>
      <c r="BP295" s="81">
        <f t="shared" ref="BP295:BP315" si="28">IFERROR(Y295/J295,"0")</f>
        <v>0</v>
      </c>
    </row>
    <row r="296" spans="1:68" ht="27" customHeight="1" x14ac:dyDescent="0.25">
      <c r="A296" s="63" t="s">
        <v>436</v>
      </c>
      <c r="B296" s="63" t="s">
        <v>437</v>
      </c>
      <c r="C296" s="36">
        <v>4301135394</v>
      </c>
      <c r="D296" s="410">
        <v>4640242181561</v>
      </c>
      <c r="E296" s="410"/>
      <c r="F296" s="62">
        <v>3.7</v>
      </c>
      <c r="G296" s="37">
        <v>1</v>
      </c>
      <c r="H296" s="62">
        <v>3.7</v>
      </c>
      <c r="I296" s="62">
        <v>3.8919999999999999</v>
      </c>
      <c r="J296" s="37">
        <v>126</v>
      </c>
      <c r="K296" s="37" t="s">
        <v>97</v>
      </c>
      <c r="L296" s="37" t="s">
        <v>133</v>
      </c>
      <c r="M296" s="38" t="s">
        <v>86</v>
      </c>
      <c r="N296" s="38"/>
      <c r="O296" s="37">
        <v>180</v>
      </c>
      <c r="P296" s="522" t="s">
        <v>438</v>
      </c>
      <c r="Q296" s="412"/>
      <c r="R296" s="412"/>
      <c r="S296" s="412"/>
      <c r="T296" s="41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7" t="s">
        <v>439</v>
      </c>
      <c r="AG296" s="81"/>
      <c r="AJ296" s="87" t="s">
        <v>134</v>
      </c>
      <c r="AK296" s="87">
        <v>14</v>
      </c>
      <c r="BB296" s="298" t="s">
        <v>96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440</v>
      </c>
      <c r="B297" s="63" t="s">
        <v>441</v>
      </c>
      <c r="C297" s="36">
        <v>4301135374</v>
      </c>
      <c r="D297" s="410">
        <v>4640242181424</v>
      </c>
      <c r="E297" s="410"/>
      <c r="F297" s="62">
        <v>5.5</v>
      </c>
      <c r="G297" s="37">
        <v>1</v>
      </c>
      <c r="H297" s="62">
        <v>5.5</v>
      </c>
      <c r="I297" s="62">
        <v>5.7350000000000003</v>
      </c>
      <c r="J297" s="37">
        <v>84</v>
      </c>
      <c r="K297" s="37" t="s">
        <v>87</v>
      </c>
      <c r="L297" s="37" t="s">
        <v>133</v>
      </c>
      <c r="M297" s="38" t="s">
        <v>86</v>
      </c>
      <c r="N297" s="38"/>
      <c r="O297" s="37">
        <v>180</v>
      </c>
      <c r="P297" s="523" t="s">
        <v>442</v>
      </c>
      <c r="Q297" s="412"/>
      <c r="R297" s="412"/>
      <c r="S297" s="412"/>
      <c r="T297" s="41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9" t="s">
        <v>435</v>
      </c>
      <c r="AG297" s="81"/>
      <c r="AJ297" s="87" t="s">
        <v>134</v>
      </c>
      <c r="AK297" s="87">
        <v>12</v>
      </c>
      <c r="BB297" s="300" t="s">
        <v>96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443</v>
      </c>
      <c r="B298" s="63" t="s">
        <v>444</v>
      </c>
      <c r="C298" s="36">
        <v>4301135320</v>
      </c>
      <c r="D298" s="410">
        <v>4640242181592</v>
      </c>
      <c r="E298" s="410"/>
      <c r="F298" s="62">
        <v>3.5</v>
      </c>
      <c r="G298" s="37">
        <v>1</v>
      </c>
      <c r="H298" s="62">
        <v>3.5</v>
      </c>
      <c r="I298" s="62">
        <v>3.6850000000000001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524" t="s">
        <v>445</v>
      </c>
      <c r="Q298" s="412"/>
      <c r="R298" s="412"/>
      <c r="S298" s="412"/>
      <c r="T298" s="41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 t="shared" ref="Z298:Z306" si="29">IFERROR(IF(X298="","",X298*0.00936),"")</f>
        <v>0</v>
      </c>
      <c r="AA298" s="68" t="s">
        <v>46</v>
      </c>
      <c r="AB298" s="69" t="s">
        <v>46</v>
      </c>
      <c r="AC298" s="301" t="s">
        <v>446</v>
      </c>
      <c r="AG298" s="81"/>
      <c r="AJ298" s="87" t="s">
        <v>89</v>
      </c>
      <c r="AK298" s="87">
        <v>1</v>
      </c>
      <c r="BB298" s="302" t="s">
        <v>96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37.5" customHeight="1" x14ac:dyDescent="0.25">
      <c r="A299" s="63" t="s">
        <v>447</v>
      </c>
      <c r="B299" s="63" t="s">
        <v>448</v>
      </c>
      <c r="C299" s="36">
        <v>4301135552</v>
      </c>
      <c r="D299" s="410">
        <v>4640242181431</v>
      </c>
      <c r="E299" s="410"/>
      <c r="F299" s="62">
        <v>3.5</v>
      </c>
      <c r="G299" s="37">
        <v>1</v>
      </c>
      <c r="H299" s="62">
        <v>3.5</v>
      </c>
      <c r="I299" s="62">
        <v>3.6920000000000002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5" t="s">
        <v>449</v>
      </c>
      <c r="Q299" s="412"/>
      <c r="R299" s="412"/>
      <c r="S299" s="412"/>
      <c r="T299" s="41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si="29"/>
        <v>0</v>
      </c>
      <c r="AA299" s="68" t="s">
        <v>46</v>
      </c>
      <c r="AB299" s="69" t="s">
        <v>46</v>
      </c>
      <c r="AC299" s="303" t="s">
        <v>450</v>
      </c>
      <c r="AG299" s="81"/>
      <c r="AJ299" s="87" t="s">
        <v>89</v>
      </c>
      <c r="AK299" s="87">
        <v>1</v>
      </c>
      <c r="BB299" s="304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451</v>
      </c>
      <c r="B300" s="63" t="s">
        <v>452</v>
      </c>
      <c r="C300" s="36">
        <v>4301135405</v>
      </c>
      <c r="D300" s="410">
        <v>4640242181523</v>
      </c>
      <c r="E300" s="410"/>
      <c r="F300" s="62">
        <v>3</v>
      </c>
      <c r="G300" s="37">
        <v>1</v>
      </c>
      <c r="H300" s="62">
        <v>3</v>
      </c>
      <c r="I300" s="62">
        <v>3.1920000000000002</v>
      </c>
      <c r="J300" s="37">
        <v>126</v>
      </c>
      <c r="K300" s="37" t="s">
        <v>97</v>
      </c>
      <c r="L300" s="37" t="s">
        <v>133</v>
      </c>
      <c r="M300" s="38" t="s">
        <v>86</v>
      </c>
      <c r="N300" s="38"/>
      <c r="O300" s="37">
        <v>180</v>
      </c>
      <c r="P300" s="526" t="s">
        <v>453</v>
      </c>
      <c r="Q300" s="412"/>
      <c r="R300" s="412"/>
      <c r="S300" s="412"/>
      <c r="T300" s="41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05" t="s">
        <v>439</v>
      </c>
      <c r="AG300" s="81"/>
      <c r="AJ300" s="87" t="s">
        <v>134</v>
      </c>
      <c r="AK300" s="87">
        <v>14</v>
      </c>
      <c r="BB300" s="306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454</v>
      </c>
      <c r="B301" s="63" t="s">
        <v>455</v>
      </c>
      <c r="C301" s="36">
        <v>4301135404</v>
      </c>
      <c r="D301" s="410">
        <v>4640242181516</v>
      </c>
      <c r="E301" s="410"/>
      <c r="F301" s="62">
        <v>3.7</v>
      </c>
      <c r="G301" s="37">
        <v>1</v>
      </c>
      <c r="H301" s="62">
        <v>3.7</v>
      </c>
      <c r="I301" s="62">
        <v>3.8919999999999999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7" t="s">
        <v>456</v>
      </c>
      <c r="Q301" s="412"/>
      <c r="R301" s="412"/>
      <c r="S301" s="412"/>
      <c r="T301" s="41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07" t="s">
        <v>450</v>
      </c>
      <c r="AG301" s="81"/>
      <c r="AJ301" s="87" t="s">
        <v>89</v>
      </c>
      <c r="AK301" s="87">
        <v>1</v>
      </c>
      <c r="BB301" s="308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457</v>
      </c>
      <c r="B302" s="63" t="s">
        <v>458</v>
      </c>
      <c r="C302" s="36">
        <v>4301135375</v>
      </c>
      <c r="D302" s="410">
        <v>4640242181486</v>
      </c>
      <c r="E302" s="410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97</v>
      </c>
      <c r="L302" s="37" t="s">
        <v>133</v>
      </c>
      <c r="M302" s="38" t="s">
        <v>86</v>
      </c>
      <c r="N302" s="38"/>
      <c r="O302" s="37">
        <v>180</v>
      </c>
      <c r="P302" s="528" t="s">
        <v>459</v>
      </c>
      <c r="Q302" s="412"/>
      <c r="R302" s="412"/>
      <c r="S302" s="412"/>
      <c r="T302" s="41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9" t="s">
        <v>435</v>
      </c>
      <c r="AG302" s="81"/>
      <c r="AJ302" s="87" t="s">
        <v>134</v>
      </c>
      <c r="AK302" s="87">
        <v>14</v>
      </c>
      <c r="BB302" s="310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460</v>
      </c>
      <c r="B303" s="63" t="s">
        <v>461</v>
      </c>
      <c r="C303" s="36">
        <v>4301135402</v>
      </c>
      <c r="D303" s="410">
        <v>4640242181493</v>
      </c>
      <c r="E303" s="41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9" t="s">
        <v>462</v>
      </c>
      <c r="Q303" s="412"/>
      <c r="R303" s="412"/>
      <c r="S303" s="412"/>
      <c r="T303" s="41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11" t="s">
        <v>435</v>
      </c>
      <c r="AG303" s="81"/>
      <c r="AJ303" s="87" t="s">
        <v>89</v>
      </c>
      <c r="AK303" s="87">
        <v>1</v>
      </c>
      <c r="BB303" s="312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463</v>
      </c>
      <c r="B304" s="63" t="s">
        <v>464</v>
      </c>
      <c r="C304" s="36">
        <v>4301135403</v>
      </c>
      <c r="D304" s="410">
        <v>4640242181509</v>
      </c>
      <c r="E304" s="41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133</v>
      </c>
      <c r="M304" s="38" t="s">
        <v>86</v>
      </c>
      <c r="N304" s="38"/>
      <c r="O304" s="37">
        <v>180</v>
      </c>
      <c r="P304" s="530" t="s">
        <v>465</v>
      </c>
      <c r="Q304" s="412"/>
      <c r="R304" s="412"/>
      <c r="S304" s="412"/>
      <c r="T304" s="41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13" t="s">
        <v>435</v>
      </c>
      <c r="AG304" s="81"/>
      <c r="AJ304" s="87" t="s">
        <v>134</v>
      </c>
      <c r="AK304" s="87">
        <v>14</v>
      </c>
      <c r="BB304" s="314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466</v>
      </c>
      <c r="B305" s="63" t="s">
        <v>467</v>
      </c>
      <c r="C305" s="36">
        <v>4301135304</v>
      </c>
      <c r="D305" s="410">
        <v>4640242181240</v>
      </c>
      <c r="E305" s="410"/>
      <c r="F305" s="62">
        <v>0.3</v>
      </c>
      <c r="G305" s="37">
        <v>9</v>
      </c>
      <c r="H305" s="62">
        <v>2.7</v>
      </c>
      <c r="I305" s="62">
        <v>2.88</v>
      </c>
      <c r="J305" s="37">
        <v>126</v>
      </c>
      <c r="K305" s="37" t="s">
        <v>97</v>
      </c>
      <c r="L305" s="37" t="s">
        <v>133</v>
      </c>
      <c r="M305" s="38" t="s">
        <v>86</v>
      </c>
      <c r="N305" s="38"/>
      <c r="O305" s="37">
        <v>180</v>
      </c>
      <c r="P305" s="531" t="s">
        <v>468</v>
      </c>
      <c r="Q305" s="412"/>
      <c r="R305" s="412"/>
      <c r="S305" s="412"/>
      <c r="T305" s="41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5" t="s">
        <v>435</v>
      </c>
      <c r="AG305" s="81"/>
      <c r="AJ305" s="87" t="s">
        <v>134</v>
      </c>
      <c r="AK305" s="87">
        <v>14</v>
      </c>
      <c r="BB305" s="316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469</v>
      </c>
      <c r="B306" s="63" t="s">
        <v>470</v>
      </c>
      <c r="C306" s="36">
        <v>4301135310</v>
      </c>
      <c r="D306" s="410">
        <v>4640242181318</v>
      </c>
      <c r="E306" s="410"/>
      <c r="F306" s="62">
        <v>0.3</v>
      </c>
      <c r="G306" s="37">
        <v>9</v>
      </c>
      <c r="H306" s="62">
        <v>2.7</v>
      </c>
      <c r="I306" s="62">
        <v>2.988</v>
      </c>
      <c r="J306" s="37">
        <v>126</v>
      </c>
      <c r="K306" s="37" t="s">
        <v>97</v>
      </c>
      <c r="L306" s="37" t="s">
        <v>133</v>
      </c>
      <c r="M306" s="38" t="s">
        <v>86</v>
      </c>
      <c r="N306" s="38"/>
      <c r="O306" s="37">
        <v>180</v>
      </c>
      <c r="P306" s="532" t="s">
        <v>471</v>
      </c>
      <c r="Q306" s="412"/>
      <c r="R306" s="412"/>
      <c r="S306" s="412"/>
      <c r="T306" s="41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7" t="s">
        <v>439</v>
      </c>
      <c r="AG306" s="81"/>
      <c r="AJ306" s="87" t="s">
        <v>134</v>
      </c>
      <c r="AK306" s="87">
        <v>14</v>
      </c>
      <c r="BB306" s="318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472</v>
      </c>
      <c r="B307" s="63" t="s">
        <v>473</v>
      </c>
      <c r="C307" s="36">
        <v>4301135306</v>
      </c>
      <c r="D307" s="410">
        <v>4640242181578</v>
      </c>
      <c r="E307" s="410"/>
      <c r="F307" s="62">
        <v>0.3</v>
      </c>
      <c r="G307" s="37">
        <v>9</v>
      </c>
      <c r="H307" s="62">
        <v>2.7</v>
      </c>
      <c r="I307" s="62">
        <v>2.8450000000000002</v>
      </c>
      <c r="J307" s="37">
        <v>234</v>
      </c>
      <c r="K307" s="37" t="s">
        <v>169</v>
      </c>
      <c r="L307" s="37" t="s">
        <v>133</v>
      </c>
      <c r="M307" s="38" t="s">
        <v>86</v>
      </c>
      <c r="N307" s="38"/>
      <c r="O307" s="37">
        <v>180</v>
      </c>
      <c r="P307" s="533" t="s">
        <v>474</v>
      </c>
      <c r="Q307" s="412"/>
      <c r="R307" s="412"/>
      <c r="S307" s="412"/>
      <c r="T307" s="41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IFERROR(IF(X307="","",X307*0.00502),"")</f>
        <v>0</v>
      </c>
      <c r="AA307" s="68" t="s">
        <v>46</v>
      </c>
      <c r="AB307" s="69" t="s">
        <v>46</v>
      </c>
      <c r="AC307" s="319" t="s">
        <v>435</v>
      </c>
      <c r="AG307" s="81"/>
      <c r="AJ307" s="87" t="s">
        <v>134</v>
      </c>
      <c r="AK307" s="87">
        <v>18</v>
      </c>
      <c r="BB307" s="320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475</v>
      </c>
      <c r="B308" s="63" t="s">
        <v>476</v>
      </c>
      <c r="C308" s="36">
        <v>4301135305</v>
      </c>
      <c r="D308" s="410">
        <v>4640242181394</v>
      </c>
      <c r="E308" s="410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169</v>
      </c>
      <c r="L308" s="37" t="s">
        <v>133</v>
      </c>
      <c r="M308" s="38" t="s">
        <v>86</v>
      </c>
      <c r="N308" s="38"/>
      <c r="O308" s="37">
        <v>180</v>
      </c>
      <c r="P308" s="534" t="s">
        <v>477</v>
      </c>
      <c r="Q308" s="412"/>
      <c r="R308" s="412"/>
      <c r="S308" s="412"/>
      <c r="T308" s="41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21" t="s">
        <v>435</v>
      </c>
      <c r="AG308" s="81"/>
      <c r="AJ308" s="87" t="s">
        <v>134</v>
      </c>
      <c r="AK308" s="87">
        <v>18</v>
      </c>
      <c r="BB308" s="322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478</v>
      </c>
      <c r="B309" s="63" t="s">
        <v>479</v>
      </c>
      <c r="C309" s="36">
        <v>4301135309</v>
      </c>
      <c r="D309" s="410">
        <v>4640242181332</v>
      </c>
      <c r="E309" s="410"/>
      <c r="F309" s="62">
        <v>0.3</v>
      </c>
      <c r="G309" s="37">
        <v>9</v>
      </c>
      <c r="H309" s="62">
        <v>2.7</v>
      </c>
      <c r="I309" s="62">
        <v>2.9079999999999999</v>
      </c>
      <c r="J309" s="37">
        <v>234</v>
      </c>
      <c r="K309" s="37" t="s">
        <v>169</v>
      </c>
      <c r="L309" s="37" t="s">
        <v>133</v>
      </c>
      <c r="M309" s="38" t="s">
        <v>86</v>
      </c>
      <c r="N309" s="38"/>
      <c r="O309" s="37">
        <v>180</v>
      </c>
      <c r="P309" s="535" t="s">
        <v>480</v>
      </c>
      <c r="Q309" s="412"/>
      <c r="R309" s="412"/>
      <c r="S309" s="412"/>
      <c r="T309" s="41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23" t="s">
        <v>435</v>
      </c>
      <c r="AG309" s="81"/>
      <c r="AJ309" s="87" t="s">
        <v>134</v>
      </c>
      <c r="AK309" s="87">
        <v>18</v>
      </c>
      <c r="BB309" s="324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481</v>
      </c>
      <c r="B310" s="63" t="s">
        <v>482</v>
      </c>
      <c r="C310" s="36">
        <v>4301135308</v>
      </c>
      <c r="D310" s="410">
        <v>4640242181349</v>
      </c>
      <c r="E310" s="410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169</v>
      </c>
      <c r="L310" s="37" t="s">
        <v>133</v>
      </c>
      <c r="M310" s="38" t="s">
        <v>86</v>
      </c>
      <c r="N310" s="38"/>
      <c r="O310" s="37">
        <v>180</v>
      </c>
      <c r="P310" s="536" t="s">
        <v>483</v>
      </c>
      <c r="Q310" s="412"/>
      <c r="R310" s="412"/>
      <c r="S310" s="412"/>
      <c r="T310" s="41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5" t="s">
        <v>435</v>
      </c>
      <c r="AG310" s="81"/>
      <c r="AJ310" s="87" t="s">
        <v>134</v>
      </c>
      <c r="AK310" s="87">
        <v>18</v>
      </c>
      <c r="BB310" s="326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484</v>
      </c>
      <c r="B311" s="63" t="s">
        <v>485</v>
      </c>
      <c r="C311" s="36">
        <v>4301135307</v>
      </c>
      <c r="D311" s="410">
        <v>4640242181370</v>
      </c>
      <c r="E311" s="41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169</v>
      </c>
      <c r="L311" s="37" t="s">
        <v>88</v>
      </c>
      <c r="M311" s="38" t="s">
        <v>86</v>
      </c>
      <c r="N311" s="38"/>
      <c r="O311" s="37">
        <v>180</v>
      </c>
      <c r="P311" s="537" t="s">
        <v>486</v>
      </c>
      <c r="Q311" s="412"/>
      <c r="R311" s="412"/>
      <c r="S311" s="412"/>
      <c r="T311" s="41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7" t="s">
        <v>487</v>
      </c>
      <c r="AG311" s="81"/>
      <c r="AJ311" s="87" t="s">
        <v>89</v>
      </c>
      <c r="AK311" s="87">
        <v>1</v>
      </c>
      <c r="BB311" s="328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488</v>
      </c>
      <c r="B312" s="63" t="s">
        <v>489</v>
      </c>
      <c r="C312" s="36">
        <v>4301135318</v>
      </c>
      <c r="D312" s="410">
        <v>4607111037480</v>
      </c>
      <c r="E312" s="410"/>
      <c r="F312" s="62">
        <v>1</v>
      </c>
      <c r="G312" s="37">
        <v>4</v>
      </c>
      <c r="H312" s="62">
        <v>4</v>
      </c>
      <c r="I312" s="62">
        <v>4.2724000000000002</v>
      </c>
      <c r="J312" s="37">
        <v>84</v>
      </c>
      <c r="K312" s="37" t="s">
        <v>87</v>
      </c>
      <c r="L312" s="37" t="s">
        <v>88</v>
      </c>
      <c r="M312" s="38" t="s">
        <v>86</v>
      </c>
      <c r="N312" s="38"/>
      <c r="O312" s="37">
        <v>180</v>
      </c>
      <c r="P312" s="538" t="s">
        <v>490</v>
      </c>
      <c r="Q312" s="412"/>
      <c r="R312" s="412"/>
      <c r="S312" s="412"/>
      <c r="T312" s="41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IFERROR(IF(X312="","",X312*0.0155),"")</f>
        <v>0</v>
      </c>
      <c r="AA312" s="68" t="s">
        <v>46</v>
      </c>
      <c r="AB312" s="69" t="s">
        <v>46</v>
      </c>
      <c r="AC312" s="329" t="s">
        <v>491</v>
      </c>
      <c r="AG312" s="81"/>
      <c r="AJ312" s="87" t="s">
        <v>89</v>
      </c>
      <c r="AK312" s="87">
        <v>1</v>
      </c>
      <c r="BB312" s="330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492</v>
      </c>
      <c r="B313" s="63" t="s">
        <v>493</v>
      </c>
      <c r="C313" s="36">
        <v>4301135319</v>
      </c>
      <c r="D313" s="410">
        <v>4607111037473</v>
      </c>
      <c r="E313" s="410"/>
      <c r="F313" s="62">
        <v>1</v>
      </c>
      <c r="G313" s="37">
        <v>4</v>
      </c>
      <c r="H313" s="62">
        <v>4</v>
      </c>
      <c r="I313" s="62">
        <v>4.2300000000000004</v>
      </c>
      <c r="J313" s="37">
        <v>84</v>
      </c>
      <c r="K313" s="37" t="s">
        <v>87</v>
      </c>
      <c r="L313" s="37" t="s">
        <v>88</v>
      </c>
      <c r="M313" s="38" t="s">
        <v>86</v>
      </c>
      <c r="N313" s="38"/>
      <c r="O313" s="37">
        <v>180</v>
      </c>
      <c r="P313" s="539" t="s">
        <v>494</v>
      </c>
      <c r="Q313" s="412"/>
      <c r="R313" s="412"/>
      <c r="S313" s="412"/>
      <c r="T313" s="41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31" t="s">
        <v>495</v>
      </c>
      <c r="AG313" s="81"/>
      <c r="AJ313" s="87" t="s">
        <v>89</v>
      </c>
      <c r="AK313" s="87">
        <v>1</v>
      </c>
      <c r="BB313" s="332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496</v>
      </c>
      <c r="B314" s="63" t="s">
        <v>497</v>
      </c>
      <c r="C314" s="36">
        <v>4301135198</v>
      </c>
      <c r="D314" s="410">
        <v>4640242180663</v>
      </c>
      <c r="E314" s="410"/>
      <c r="F314" s="62">
        <v>0.9</v>
      </c>
      <c r="G314" s="37">
        <v>4</v>
      </c>
      <c r="H314" s="62">
        <v>3.6</v>
      </c>
      <c r="I314" s="62">
        <v>3.83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40" t="s">
        <v>498</v>
      </c>
      <c r="Q314" s="412"/>
      <c r="R314" s="412"/>
      <c r="S314" s="412"/>
      <c r="T314" s="41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33" t="s">
        <v>499</v>
      </c>
      <c r="AG314" s="81"/>
      <c r="AJ314" s="87" t="s">
        <v>89</v>
      </c>
      <c r="AK314" s="87">
        <v>1</v>
      </c>
      <c r="BB314" s="334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500</v>
      </c>
      <c r="B315" s="63" t="s">
        <v>501</v>
      </c>
      <c r="C315" s="36">
        <v>4301135723</v>
      </c>
      <c r="D315" s="410">
        <v>4640242181783</v>
      </c>
      <c r="E315" s="410"/>
      <c r="F315" s="62">
        <v>0.3</v>
      </c>
      <c r="G315" s="37">
        <v>9</v>
      </c>
      <c r="H315" s="62">
        <v>2.7</v>
      </c>
      <c r="I315" s="62">
        <v>2.988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541" t="s">
        <v>502</v>
      </c>
      <c r="Q315" s="412"/>
      <c r="R315" s="412"/>
      <c r="S315" s="412"/>
      <c r="T315" s="41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IFERROR(IF(X315="","",X315*0.00936),"")</f>
        <v>0</v>
      </c>
      <c r="AA315" s="68" t="s">
        <v>46</v>
      </c>
      <c r="AB315" s="69" t="s">
        <v>46</v>
      </c>
      <c r="AC315" s="335" t="s">
        <v>503</v>
      </c>
      <c r="AG315" s="81"/>
      <c r="AJ315" s="87" t="s">
        <v>89</v>
      </c>
      <c r="AK315" s="87">
        <v>1</v>
      </c>
      <c r="BB315" s="336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x14ac:dyDescent="0.2">
      <c r="A316" s="417"/>
      <c r="B316" s="417"/>
      <c r="C316" s="417"/>
      <c r="D316" s="417"/>
      <c r="E316" s="417"/>
      <c r="F316" s="417"/>
      <c r="G316" s="417"/>
      <c r="H316" s="417"/>
      <c r="I316" s="417"/>
      <c r="J316" s="417"/>
      <c r="K316" s="417"/>
      <c r="L316" s="417"/>
      <c r="M316" s="417"/>
      <c r="N316" s="417"/>
      <c r="O316" s="418"/>
      <c r="P316" s="414" t="s">
        <v>40</v>
      </c>
      <c r="Q316" s="415"/>
      <c r="R316" s="415"/>
      <c r="S316" s="415"/>
      <c r="T316" s="415"/>
      <c r="U316" s="415"/>
      <c r="V316" s="416"/>
      <c r="W316" s="42" t="s">
        <v>39</v>
      </c>
      <c r="X316" s="43">
        <f>IFERROR(SUM(X295:X315),"0")</f>
        <v>0</v>
      </c>
      <c r="Y316" s="43">
        <f>IFERROR(SUM(Y295:Y315),"0")</f>
        <v>0</v>
      </c>
      <c r="Z316" s="43">
        <f>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417"/>
      <c r="B317" s="417"/>
      <c r="C317" s="417"/>
      <c r="D317" s="417"/>
      <c r="E317" s="417"/>
      <c r="F317" s="417"/>
      <c r="G317" s="417"/>
      <c r="H317" s="417"/>
      <c r="I317" s="417"/>
      <c r="J317" s="417"/>
      <c r="K317" s="417"/>
      <c r="L317" s="417"/>
      <c r="M317" s="417"/>
      <c r="N317" s="417"/>
      <c r="O317" s="418"/>
      <c r="P317" s="414" t="s">
        <v>40</v>
      </c>
      <c r="Q317" s="415"/>
      <c r="R317" s="415"/>
      <c r="S317" s="415"/>
      <c r="T317" s="415"/>
      <c r="U317" s="415"/>
      <c r="V317" s="416"/>
      <c r="W317" s="42" t="s">
        <v>0</v>
      </c>
      <c r="X317" s="43">
        <f>IFERROR(SUMPRODUCT(X295:X315*H295:H315),"0")</f>
        <v>0</v>
      </c>
      <c r="Y317" s="43">
        <f>IFERROR(SUMPRODUCT(Y295:Y315*H295:H315),"0")</f>
        <v>0</v>
      </c>
      <c r="Z317" s="42"/>
      <c r="AA317" s="67"/>
      <c r="AB317" s="67"/>
      <c r="AC317" s="67"/>
    </row>
    <row r="318" spans="1:68" ht="16.5" customHeight="1" x14ac:dyDescent="0.25">
      <c r="A318" s="408" t="s">
        <v>504</v>
      </c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8"/>
      <c r="AA318" s="65"/>
      <c r="AB318" s="65"/>
      <c r="AC318" s="82"/>
    </row>
    <row r="319" spans="1:68" ht="14.25" customHeight="1" x14ac:dyDescent="0.25">
      <c r="A319" s="409" t="s">
        <v>157</v>
      </c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66"/>
      <c r="AB319" s="66"/>
      <c r="AC319" s="83"/>
    </row>
    <row r="320" spans="1:68" ht="27" customHeight="1" x14ac:dyDescent="0.25">
      <c r="A320" s="63" t="s">
        <v>505</v>
      </c>
      <c r="B320" s="63" t="s">
        <v>506</v>
      </c>
      <c r="C320" s="36">
        <v>4301135268</v>
      </c>
      <c r="D320" s="410">
        <v>4640242181134</v>
      </c>
      <c r="E320" s="410"/>
      <c r="F320" s="62">
        <v>0.8</v>
      </c>
      <c r="G320" s="37">
        <v>5</v>
      </c>
      <c r="H320" s="62">
        <v>4</v>
      </c>
      <c r="I320" s="62">
        <v>4.2830000000000004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542" t="s">
        <v>507</v>
      </c>
      <c r="Q320" s="412"/>
      <c r="R320" s="412"/>
      <c r="S320" s="412"/>
      <c r="T320" s="413"/>
      <c r="U320" s="39" t="s">
        <v>46</v>
      </c>
      <c r="V320" s="39" t="s">
        <v>46</v>
      </c>
      <c r="W320" s="40" t="s">
        <v>39</v>
      </c>
      <c r="X320" s="58">
        <v>0</v>
      </c>
      <c r="Y320" s="55">
        <f>IFERROR(IF(X320="","",X320),"")</f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508</v>
      </c>
      <c r="AG320" s="81"/>
      <c r="AJ320" s="87" t="s">
        <v>89</v>
      </c>
      <c r="AK320" s="87">
        <v>1</v>
      </c>
      <c r="BB320" s="338" t="s">
        <v>96</v>
      </c>
      <c r="BM320" s="81">
        <f>IFERROR(X320*I320,"0")</f>
        <v>0</v>
      </c>
      <c r="BN320" s="81">
        <f>IFERROR(Y320*I320,"0")</f>
        <v>0</v>
      </c>
      <c r="BO320" s="81">
        <f>IFERROR(X320/J320,"0")</f>
        <v>0</v>
      </c>
      <c r="BP320" s="81">
        <f>IFERROR(Y320/J320,"0")</f>
        <v>0</v>
      </c>
    </row>
    <row r="321" spans="1:37" x14ac:dyDescent="0.2">
      <c r="A321" s="417"/>
      <c r="B321" s="417"/>
      <c r="C321" s="417"/>
      <c r="D321" s="417"/>
      <c r="E321" s="417"/>
      <c r="F321" s="417"/>
      <c r="G321" s="417"/>
      <c r="H321" s="417"/>
      <c r="I321" s="417"/>
      <c r="J321" s="417"/>
      <c r="K321" s="417"/>
      <c r="L321" s="417"/>
      <c r="M321" s="417"/>
      <c r="N321" s="417"/>
      <c r="O321" s="418"/>
      <c r="P321" s="414" t="s">
        <v>40</v>
      </c>
      <c r="Q321" s="415"/>
      <c r="R321" s="415"/>
      <c r="S321" s="415"/>
      <c r="T321" s="415"/>
      <c r="U321" s="415"/>
      <c r="V321" s="416"/>
      <c r="W321" s="42" t="s">
        <v>39</v>
      </c>
      <c r="X321" s="43">
        <f>IFERROR(SUM(X320:X320),"0")</f>
        <v>0</v>
      </c>
      <c r="Y321" s="43">
        <f>IFERROR(SUM(Y320:Y320),"0")</f>
        <v>0</v>
      </c>
      <c r="Z321" s="43">
        <f>IFERROR(IF(Z320="",0,Z320),"0")</f>
        <v>0</v>
      </c>
      <c r="AA321" s="67"/>
      <c r="AB321" s="67"/>
      <c r="AC321" s="67"/>
    </row>
    <row r="322" spans="1:37" x14ac:dyDescent="0.2">
      <c r="A322" s="417"/>
      <c r="B322" s="417"/>
      <c r="C322" s="417"/>
      <c r="D322" s="417"/>
      <c r="E322" s="417"/>
      <c r="F322" s="417"/>
      <c r="G322" s="417"/>
      <c r="H322" s="417"/>
      <c r="I322" s="417"/>
      <c r="J322" s="417"/>
      <c r="K322" s="417"/>
      <c r="L322" s="417"/>
      <c r="M322" s="417"/>
      <c r="N322" s="417"/>
      <c r="O322" s="418"/>
      <c r="P322" s="414" t="s">
        <v>40</v>
      </c>
      <c r="Q322" s="415"/>
      <c r="R322" s="415"/>
      <c r="S322" s="415"/>
      <c r="T322" s="415"/>
      <c r="U322" s="415"/>
      <c r="V322" s="416"/>
      <c r="W322" s="42" t="s">
        <v>0</v>
      </c>
      <c r="X322" s="43">
        <f>IFERROR(SUMPRODUCT(X320:X320*H320:H320),"0")</f>
        <v>0</v>
      </c>
      <c r="Y322" s="43">
        <f>IFERROR(SUMPRODUCT(Y320:Y320*H320:H320),"0")</f>
        <v>0</v>
      </c>
      <c r="Z322" s="42"/>
      <c r="AA322" s="67"/>
      <c r="AB322" s="67"/>
      <c r="AC322" s="67"/>
    </row>
    <row r="323" spans="1:37" ht="15" customHeight="1" x14ac:dyDescent="0.2">
      <c r="A323" s="417"/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546"/>
      <c r="P323" s="543" t="s">
        <v>33</v>
      </c>
      <c r="Q323" s="544"/>
      <c r="R323" s="544"/>
      <c r="S323" s="544"/>
      <c r="T323" s="544"/>
      <c r="U323" s="544"/>
      <c r="V323" s="545"/>
      <c r="W323" s="42" t="s">
        <v>0</v>
      </c>
      <c r="X323" s="43">
        <f>IFERROR(X24+X33+X40+X53+X58+X62+X67+X73+X79+X84+X90+X100+X107+X117+X123+X129+X135+X140+X145+X151+X156+X162+X170+X175+X183+X187+X192+X201+X208+X218+X226+X231+X236+X242+X248+X255+X260+X266+X270+X278+X282+X287+X293+X317+X322,"0")</f>
        <v>0</v>
      </c>
      <c r="Y323" s="43">
        <f>IFERROR(Y24+Y33+Y40+Y53+Y58+Y62+Y67+Y73+Y79+Y84+Y90+Y100+Y107+Y117+Y123+Y129+Y135+Y140+Y145+Y151+Y156+Y162+Y170+Y175+Y183+Y187+Y192+Y201+Y208+Y218+Y226+Y231+Y236+Y242+Y248+Y255+Y260+Y266+Y270+Y278+Y282+Y287+Y293+Y317+Y322,"0")</f>
        <v>0</v>
      </c>
      <c r="Z323" s="42"/>
      <c r="AA323" s="67"/>
      <c r="AB323" s="67"/>
      <c r="AC323" s="67"/>
    </row>
    <row r="324" spans="1:37" x14ac:dyDescent="0.2">
      <c r="A324" s="417"/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546"/>
      <c r="P324" s="543" t="s">
        <v>34</v>
      </c>
      <c r="Q324" s="544"/>
      <c r="R324" s="544"/>
      <c r="S324" s="544"/>
      <c r="T324" s="544"/>
      <c r="U324" s="544"/>
      <c r="V324" s="545"/>
      <c r="W324" s="42" t="s">
        <v>0</v>
      </c>
      <c r="X324" s="43">
        <f>IFERROR(SUM(BM22:BM320),"0")</f>
        <v>0</v>
      </c>
      <c r="Y324" s="43">
        <f>IFERROR(SUM(BN22:BN320),"0")</f>
        <v>0</v>
      </c>
      <c r="Z324" s="42"/>
      <c r="AA324" s="67"/>
      <c r="AB324" s="67"/>
      <c r="AC324" s="67"/>
    </row>
    <row r="325" spans="1:37" x14ac:dyDescent="0.2">
      <c r="A325" s="417"/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546"/>
      <c r="P325" s="543" t="s">
        <v>35</v>
      </c>
      <c r="Q325" s="544"/>
      <c r="R325" s="544"/>
      <c r="S325" s="544"/>
      <c r="T325" s="544"/>
      <c r="U325" s="544"/>
      <c r="V325" s="545"/>
      <c r="W325" s="42" t="s">
        <v>20</v>
      </c>
      <c r="X325" s="44">
        <f>ROUNDUP(SUM(BO22:BO320),0)</f>
        <v>0</v>
      </c>
      <c r="Y325" s="44">
        <f>ROUNDUP(SUM(BP22:BP320),0)</f>
        <v>0</v>
      </c>
      <c r="Z325" s="42"/>
      <c r="AA325" s="67"/>
      <c r="AB325" s="67"/>
      <c r="AC325" s="67"/>
    </row>
    <row r="326" spans="1:37" x14ac:dyDescent="0.2">
      <c r="A326" s="417"/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546"/>
      <c r="P326" s="543" t="s">
        <v>36</v>
      </c>
      <c r="Q326" s="544"/>
      <c r="R326" s="544"/>
      <c r="S326" s="544"/>
      <c r="T326" s="544"/>
      <c r="U326" s="544"/>
      <c r="V326" s="545"/>
      <c r="W326" s="42" t="s">
        <v>0</v>
      </c>
      <c r="X326" s="43">
        <f>GrossWeightTotal+PalletQtyTotal*25</f>
        <v>0</v>
      </c>
      <c r="Y326" s="43">
        <f>GrossWeightTotalR+PalletQtyTotalR*25</f>
        <v>0</v>
      </c>
      <c r="Z326" s="42"/>
      <c r="AA326" s="67"/>
      <c r="AB326" s="67"/>
      <c r="AC326" s="67"/>
    </row>
    <row r="327" spans="1:37" x14ac:dyDescent="0.2">
      <c r="A327" s="417"/>
      <c r="B327" s="417"/>
      <c r="C327" s="417"/>
      <c r="D327" s="417"/>
      <c r="E327" s="417"/>
      <c r="F327" s="417"/>
      <c r="G327" s="417"/>
      <c r="H327" s="417"/>
      <c r="I327" s="417"/>
      <c r="J327" s="417"/>
      <c r="K327" s="417"/>
      <c r="L327" s="417"/>
      <c r="M327" s="417"/>
      <c r="N327" s="417"/>
      <c r="O327" s="546"/>
      <c r="P327" s="543" t="s">
        <v>37</v>
      </c>
      <c r="Q327" s="544"/>
      <c r="R327" s="544"/>
      <c r="S327" s="544"/>
      <c r="T327" s="544"/>
      <c r="U327" s="544"/>
      <c r="V327" s="545"/>
      <c r="W327" s="42" t="s">
        <v>20</v>
      </c>
      <c r="X327" s="43">
        <f>IFERROR(X23+X32+X39+X52+X57+X61+X66+X72+X78+X83+X89+X99+X106+X116+X122+X128+X134+X139+X144+X150+X155+X161+X169+X174+X182+X186+X191+X200+X207+X217+X225+X230+X235+X241+X247+X254+X259+X265+X269+X277+X281+X286+X292+X316+X321,"0")</f>
        <v>0</v>
      </c>
      <c r="Y327" s="43">
        <f>IFERROR(Y23+Y32+Y39+Y52+Y57+Y61+Y66+Y72+Y78+Y83+Y89+Y99+Y106+Y116+Y122+Y128+Y134+Y139+Y144+Y150+Y155+Y161+Y169+Y174+Y182+Y186+Y191+Y200+Y207+Y217+Y225+Y230+Y235+Y241+Y247+Y254+Y259+Y265+Y269+Y277+Y281+Y286+Y292+Y316+Y321,"0")</f>
        <v>0</v>
      </c>
      <c r="Z327" s="42"/>
      <c r="AA327" s="67"/>
      <c r="AB327" s="67"/>
      <c r="AC327" s="67"/>
    </row>
    <row r="328" spans="1:37" ht="14.25" x14ac:dyDescent="0.2">
      <c r="A328" s="417"/>
      <c r="B328" s="417"/>
      <c r="C328" s="417"/>
      <c r="D328" s="417"/>
      <c r="E328" s="417"/>
      <c r="F328" s="417"/>
      <c r="G328" s="417"/>
      <c r="H328" s="417"/>
      <c r="I328" s="417"/>
      <c r="J328" s="417"/>
      <c r="K328" s="417"/>
      <c r="L328" s="417"/>
      <c r="M328" s="417"/>
      <c r="N328" s="417"/>
      <c r="O328" s="546"/>
      <c r="P328" s="543" t="s">
        <v>38</v>
      </c>
      <c r="Q328" s="544"/>
      <c r="R328" s="544"/>
      <c r="S328" s="544"/>
      <c r="T328" s="544"/>
      <c r="U328" s="544"/>
      <c r="V328" s="545"/>
      <c r="W328" s="45" t="s">
        <v>52</v>
      </c>
      <c r="X328" s="42"/>
      <c r="Y328" s="42"/>
      <c r="Z328" s="42">
        <f>IFERROR(Z23+Z32+Z39+Z52+Z57+Z61+Z66+Z72+Z78+Z83+Z89+Z99+Z106+Z116+Z122+Z128+Z134+Z139+Z144+Z150+Z155+Z161+Z169+Z174+Z182+Z186+Z191+Z200+Z207+Z217+Z225+Z230+Z235+Z241+Z247+Z254+Z259+Z265+Z269+Z277+Z281+Z286+Z292+Z316+Z321,"0")</f>
        <v>0</v>
      </c>
      <c r="AA328" s="67"/>
      <c r="AB328" s="67"/>
      <c r="AC328" s="67"/>
    </row>
    <row r="329" spans="1:37" ht="13.5" thickBot="1" x14ac:dyDescent="0.25"/>
    <row r="330" spans="1:37" ht="27" thickTop="1" thickBot="1" x14ac:dyDescent="0.25">
      <c r="A330" s="46" t="s">
        <v>9</v>
      </c>
      <c r="B330" s="88" t="s">
        <v>81</v>
      </c>
      <c r="C330" s="547" t="s">
        <v>45</v>
      </c>
      <c r="D330" s="547" t="s">
        <v>45</v>
      </c>
      <c r="E330" s="547" t="s">
        <v>45</v>
      </c>
      <c r="F330" s="547" t="s">
        <v>45</v>
      </c>
      <c r="G330" s="547" t="s">
        <v>45</v>
      </c>
      <c r="H330" s="547" t="s">
        <v>45</v>
      </c>
      <c r="I330" s="547" t="s">
        <v>45</v>
      </c>
      <c r="J330" s="547" t="s">
        <v>45</v>
      </c>
      <c r="K330" s="547" t="s">
        <v>45</v>
      </c>
      <c r="L330" s="547" t="s">
        <v>45</v>
      </c>
      <c r="M330" s="547" t="s">
        <v>45</v>
      </c>
      <c r="N330" s="548"/>
      <c r="O330" s="547" t="s">
        <v>45</v>
      </c>
      <c r="P330" s="547" t="s">
        <v>45</v>
      </c>
      <c r="Q330" s="547" t="s">
        <v>45</v>
      </c>
      <c r="R330" s="547" t="s">
        <v>45</v>
      </c>
      <c r="S330" s="547" t="s">
        <v>45</v>
      </c>
      <c r="T330" s="547" t="s">
        <v>45</v>
      </c>
      <c r="U330" s="547" t="s">
        <v>265</v>
      </c>
      <c r="V330" s="547" t="s">
        <v>265</v>
      </c>
      <c r="W330" s="547" t="s">
        <v>291</v>
      </c>
      <c r="X330" s="547" t="s">
        <v>291</v>
      </c>
      <c r="Y330" s="547" t="s">
        <v>314</v>
      </c>
      <c r="Z330" s="547" t="s">
        <v>314</v>
      </c>
      <c r="AA330" s="547" t="s">
        <v>314</v>
      </c>
      <c r="AB330" s="547" t="s">
        <v>314</v>
      </c>
      <c r="AC330" s="547" t="s">
        <v>314</v>
      </c>
      <c r="AD330" s="547" t="s">
        <v>314</v>
      </c>
      <c r="AE330" s="547" t="s">
        <v>314</v>
      </c>
      <c r="AF330" s="88" t="s">
        <v>378</v>
      </c>
      <c r="AG330" s="547" t="s">
        <v>383</v>
      </c>
      <c r="AH330" s="547" t="s">
        <v>383</v>
      </c>
      <c r="AI330" s="88" t="s">
        <v>393</v>
      </c>
      <c r="AJ330" s="547" t="s">
        <v>266</v>
      </c>
      <c r="AK330" s="547" t="s">
        <v>266</v>
      </c>
    </row>
    <row r="331" spans="1:37" ht="14.25" customHeight="1" thickTop="1" x14ac:dyDescent="0.2">
      <c r="A331" s="549" t="s">
        <v>10</v>
      </c>
      <c r="B331" s="547" t="s">
        <v>81</v>
      </c>
      <c r="C331" s="547" t="s">
        <v>90</v>
      </c>
      <c r="D331" s="547" t="s">
        <v>105</v>
      </c>
      <c r="E331" s="547" t="s">
        <v>118</v>
      </c>
      <c r="F331" s="547" t="s">
        <v>143</v>
      </c>
      <c r="G331" s="547" t="s">
        <v>165</v>
      </c>
      <c r="H331" s="547" t="s">
        <v>172</v>
      </c>
      <c r="I331" s="547" t="s">
        <v>177</v>
      </c>
      <c r="J331" s="547" t="s">
        <v>185</v>
      </c>
      <c r="K331" s="547" t="s">
        <v>202</v>
      </c>
      <c r="L331" s="547" t="s">
        <v>212</v>
      </c>
      <c r="M331" s="547" t="s">
        <v>226</v>
      </c>
      <c r="N331" s="1"/>
      <c r="O331" s="547" t="s">
        <v>232</v>
      </c>
      <c r="P331" s="547" t="s">
        <v>239</v>
      </c>
      <c r="Q331" s="547" t="s">
        <v>245</v>
      </c>
      <c r="R331" s="547" t="s">
        <v>250</v>
      </c>
      <c r="S331" s="547" t="s">
        <v>253</v>
      </c>
      <c r="T331" s="547" t="s">
        <v>261</v>
      </c>
      <c r="U331" s="547" t="s">
        <v>266</v>
      </c>
      <c r="V331" s="547" t="s">
        <v>270</v>
      </c>
      <c r="W331" s="547" t="s">
        <v>292</v>
      </c>
      <c r="X331" s="547" t="s">
        <v>310</v>
      </c>
      <c r="Y331" s="547" t="s">
        <v>315</v>
      </c>
      <c r="Z331" s="547" t="s">
        <v>328</v>
      </c>
      <c r="AA331" s="547" t="s">
        <v>338</v>
      </c>
      <c r="AB331" s="547" t="s">
        <v>353</v>
      </c>
      <c r="AC331" s="547" t="s">
        <v>364</v>
      </c>
      <c r="AD331" s="547" t="s">
        <v>368</v>
      </c>
      <c r="AE331" s="547" t="s">
        <v>372</v>
      </c>
      <c r="AF331" s="547" t="s">
        <v>379</v>
      </c>
      <c r="AG331" s="547" t="s">
        <v>384</v>
      </c>
      <c r="AH331" s="547" t="s">
        <v>390</v>
      </c>
      <c r="AI331" s="547" t="s">
        <v>394</v>
      </c>
      <c r="AJ331" s="547" t="s">
        <v>266</v>
      </c>
      <c r="AK331" s="547" t="s">
        <v>504</v>
      </c>
    </row>
    <row r="332" spans="1:37" ht="13.5" thickBot="1" x14ac:dyDescent="0.25">
      <c r="A332" s="550"/>
      <c r="B332" s="547"/>
      <c r="C332" s="547"/>
      <c r="D332" s="547"/>
      <c r="E332" s="547"/>
      <c r="F332" s="547"/>
      <c r="G332" s="547"/>
      <c r="H332" s="547"/>
      <c r="I332" s="547"/>
      <c r="J332" s="547"/>
      <c r="K332" s="547"/>
      <c r="L332" s="547"/>
      <c r="M332" s="547"/>
      <c r="N332" s="1"/>
      <c r="O332" s="547"/>
      <c r="P332" s="547"/>
      <c r="Q332" s="547"/>
      <c r="R332" s="547"/>
      <c r="S332" s="547"/>
      <c r="T332" s="547"/>
      <c r="U332" s="547"/>
      <c r="V332" s="547"/>
      <c r="W332" s="547"/>
      <c r="X332" s="547"/>
      <c r="Y332" s="547"/>
      <c r="Z332" s="547"/>
      <c r="AA332" s="547"/>
      <c r="AB332" s="547"/>
      <c r="AC332" s="547"/>
      <c r="AD332" s="547"/>
      <c r="AE332" s="547"/>
      <c r="AF332" s="547"/>
      <c r="AG332" s="547"/>
      <c r="AH332" s="547"/>
      <c r="AI332" s="547"/>
      <c r="AJ332" s="547"/>
      <c r="AK332" s="547"/>
    </row>
    <row r="333" spans="1:37" ht="18" thickTop="1" thickBot="1" x14ac:dyDescent="0.25">
      <c r="A333" s="46" t="s">
        <v>13</v>
      </c>
      <c r="B333" s="52">
        <f>IFERROR(X22*H22,"0")</f>
        <v>0</v>
      </c>
      <c r="C333" s="52">
        <f>IFERROR(X28*H28,"0")+IFERROR(X29*H29,"0")+IFERROR(X30*H30,"0")+IFERROR(X31*H31,"0")</f>
        <v>0</v>
      </c>
      <c r="D333" s="52">
        <f>IFERROR(X36*H36,"0")+IFERROR(X37*H37,"0")+IFERROR(X38*H38,"0")</f>
        <v>0</v>
      </c>
      <c r="E333" s="52">
        <f>IFERROR(X43*H43,"0")+IFERROR(X44*H44,"0")+IFERROR(X45*H45,"0")+IFERROR(X46*H46,"0")+IFERROR(X47*H47,"0")+IFERROR(X48*H48,"0")+IFERROR(X49*H49,"0")+IFERROR(X50*H50,"0")+IFERROR(X51*H51,"0")</f>
        <v>0</v>
      </c>
      <c r="F333" s="52">
        <f>IFERROR(X56*H56,"0")+IFERROR(X60*H60,"0")+IFERROR(X64*H64,"0")+IFERROR(X65*H65,"0")+IFERROR(X69*H69,"0")+IFERROR(X70*H70,"0")+IFERROR(X71*H71,"0")</f>
        <v>0</v>
      </c>
      <c r="G333" s="52">
        <f>IFERROR(X76*H76,"0")+IFERROR(X77*H77,"0")</f>
        <v>0</v>
      </c>
      <c r="H333" s="52">
        <f>IFERROR(X82*H82,"0")</f>
        <v>0</v>
      </c>
      <c r="I333" s="52">
        <f>IFERROR(X87*H87,"0")+IFERROR(X88*H88,"0")</f>
        <v>0</v>
      </c>
      <c r="J333" s="52">
        <f>IFERROR(X93*H93,"0")+IFERROR(X94*H94,"0")+IFERROR(X95*H95,"0")+IFERROR(X96*H96,"0")+IFERROR(X97*H97,"0")+IFERROR(X98*H98,"0")</f>
        <v>0</v>
      </c>
      <c r="K333" s="52">
        <f>IFERROR(X103*H103,"0")+IFERROR(X104*H104,"0")+IFERROR(X105*H105,"0")</f>
        <v>0</v>
      </c>
      <c r="L333" s="52">
        <f>IFERROR(X110*H110,"0")+IFERROR(X111*H111,"0")+IFERROR(X112*H112,"0")+IFERROR(X113*H113,"0")+IFERROR(X114*H114,"0")+IFERROR(X115*H115,"0")</f>
        <v>0</v>
      </c>
      <c r="M333" s="52">
        <f>IFERROR(X120*H120,"0")+IFERROR(X121*H121,"0")</f>
        <v>0</v>
      </c>
      <c r="N333" s="1"/>
      <c r="O333" s="52">
        <f>IFERROR(X126*H126,"0")+IFERROR(X127*H127,"0")</f>
        <v>0</v>
      </c>
      <c r="P333" s="52">
        <f>IFERROR(X132*H132,"0")+IFERROR(X133*H133,"0")</f>
        <v>0</v>
      </c>
      <c r="Q333" s="52">
        <f>IFERROR(X138*H138,"0")</f>
        <v>0</v>
      </c>
      <c r="R333" s="52">
        <f>IFERROR(X143*H143,"0")</f>
        <v>0</v>
      </c>
      <c r="S333" s="52">
        <f>IFERROR(X148*H148,"0")+IFERROR(X149*H149,"0")</f>
        <v>0</v>
      </c>
      <c r="T333" s="52">
        <f>IFERROR(X154*H154,"0")</f>
        <v>0</v>
      </c>
      <c r="U333" s="52">
        <f>IFERROR(X160*H160,"0")</f>
        <v>0</v>
      </c>
      <c r="V333" s="52">
        <f>IFERROR(X165*H165,"0")+IFERROR(X166*H166,"0")+IFERROR(X167*H167,"0")+IFERROR(X168*H168,"0")+IFERROR(X172*H172,"0")+IFERROR(X173*H173,"0")</f>
        <v>0</v>
      </c>
      <c r="W333" s="52">
        <f>IFERROR(X179*H179,"0")+IFERROR(X180*H180,"0")+IFERROR(X181*H181,"0")+IFERROR(X185*H185,"0")</f>
        <v>0</v>
      </c>
      <c r="X333" s="52">
        <f>IFERROR(X190*H190,"0")</f>
        <v>0</v>
      </c>
      <c r="Y333" s="52">
        <f>IFERROR(X196*H196,"0")+IFERROR(X197*H197,"0")+IFERROR(X198*H198,"0")+IFERROR(X199*H199,"0")</f>
        <v>0</v>
      </c>
      <c r="Z333" s="52">
        <f>IFERROR(X204*H204,"0")+IFERROR(X205*H205,"0")+IFERROR(X206*H206,"0")</f>
        <v>0</v>
      </c>
      <c r="AA333" s="52">
        <f>IFERROR(X211*H211,"0")+IFERROR(X212*H212,"0")+IFERROR(X213*H213,"0")+IFERROR(X214*H214,"0")+IFERROR(X215*H215,"0")+IFERROR(X216*H216,"0")</f>
        <v>0</v>
      </c>
      <c r="AB333" s="52">
        <f>IFERROR(X221*H221,"0")+IFERROR(X222*H222,"0")+IFERROR(X223*H223,"0")+IFERROR(X224*H224,"0")</f>
        <v>0</v>
      </c>
      <c r="AC333" s="52">
        <f>IFERROR(X229*H229,"0")</f>
        <v>0</v>
      </c>
      <c r="AD333" s="52">
        <f>IFERROR(X234*H234,"0")</f>
        <v>0</v>
      </c>
      <c r="AE333" s="52">
        <f>IFERROR(X239*H239,"0")+IFERROR(X240*H240,"0")</f>
        <v>0</v>
      </c>
      <c r="AF333" s="52">
        <f>IFERROR(X246*H246,"0")</f>
        <v>0</v>
      </c>
      <c r="AG333" s="52">
        <f>IFERROR(X252*H252,"0")+IFERROR(X253*H253,"0")</f>
        <v>0</v>
      </c>
      <c r="AH333" s="52">
        <f>IFERROR(X258*H258,"0")</f>
        <v>0</v>
      </c>
      <c r="AI333" s="52">
        <f>IFERROR(X264*H264,"0")+IFERROR(X268*H268,"0")</f>
        <v>0</v>
      </c>
      <c r="AJ333" s="52">
        <f>IFERROR(X274*H274,"0")+IFERROR(X275*H275,"0")+IFERROR(X276*H276,"0")+IFERROR(X280*H280,"0")+IFERROR(X284*H284,"0")+IFERROR(X285*H285,"0")+IFERROR(X289*H289,"0")+IFERROR(X290*H290,"0")+IFERROR(X291*H291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</f>
        <v>0</v>
      </c>
      <c r="AK333" s="52">
        <f>IFERROR(X320*H320,"0")</f>
        <v>0</v>
      </c>
    </row>
    <row r="334" spans="1:37" ht="13.5" thickTop="1" x14ac:dyDescent="0.2">
      <c r="C334" s="1"/>
    </row>
    <row r="335" spans="1:37" ht="19.5" customHeight="1" x14ac:dyDescent="0.2">
      <c r="A335" s="70" t="s">
        <v>62</v>
      </c>
      <c r="B335" s="70" t="s">
        <v>63</v>
      </c>
      <c r="C335" s="70" t="s">
        <v>65</v>
      </c>
    </row>
    <row r="336" spans="1:37" x14ac:dyDescent="0.2">
      <c r="A336" s="71">
        <f>SUMPRODUCT(--(BB:BB="ЗПФ"),--(W:W="кор"),H:H,Y:Y)+SUMPRODUCT(--(BB:BB="ЗПФ"),--(W:W="кг"),Y:Y)</f>
        <v>0</v>
      </c>
      <c r="B336" s="72">
        <f>SUMPRODUCT(--(BB:BB="ПГП"),--(W:W="кор"),H:H,Y:Y)+SUMPRODUCT(--(BB:BB="ПГП"),--(W:W="кг"),Y:Y)</f>
        <v>0</v>
      </c>
      <c r="C336" s="72">
        <f>SUMPRODUCT(--(BB:BB="КИЗ"),--(W:W="кор"),H:H,Y:Y)+SUMPRODUCT(--(BB:BB="КИЗ"),--(W:W="кг"),Y:Y)</f>
        <v>0</v>
      </c>
    </row>
  </sheetData>
  <sheetProtection algorithmName="SHA-512" hashValue="MSuPAmrNbZwIiupBdPn2Lk+cNWT/WcnDMWoOXo0u+LXvACTJvfQrnYxN/wuuSC1pVTinHGyxMP4mVcjUQtd28w==" saltValue="eqzB/LVX7JiKoOwb7IvGe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9">
    <mergeCell ref="AC331:AC332"/>
    <mergeCell ref="AD331:AD332"/>
    <mergeCell ref="AE331:AE332"/>
    <mergeCell ref="AF331:AF332"/>
    <mergeCell ref="AG331:AG332"/>
    <mergeCell ref="AH331:AH332"/>
    <mergeCell ref="AI331:AI332"/>
    <mergeCell ref="AJ331:AJ332"/>
    <mergeCell ref="AK331:AK332"/>
    <mergeCell ref="T331:T332"/>
    <mergeCell ref="U331:U332"/>
    <mergeCell ref="V331:V332"/>
    <mergeCell ref="W331:W332"/>
    <mergeCell ref="X331:X332"/>
    <mergeCell ref="Y331:Y332"/>
    <mergeCell ref="Z331:Z332"/>
    <mergeCell ref="AA331:AA332"/>
    <mergeCell ref="AB331:AB332"/>
    <mergeCell ref="C330:T330"/>
    <mergeCell ref="U330:V330"/>
    <mergeCell ref="W330:X330"/>
    <mergeCell ref="Y330:AE330"/>
    <mergeCell ref="AG330:AH330"/>
    <mergeCell ref="AJ330:AK330"/>
    <mergeCell ref="A331:A332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J332"/>
    <mergeCell ref="K331:K332"/>
    <mergeCell ref="L331:L332"/>
    <mergeCell ref="M331:M332"/>
    <mergeCell ref="O331:O332"/>
    <mergeCell ref="P331:P332"/>
    <mergeCell ref="Q331:Q332"/>
    <mergeCell ref="R331:R332"/>
    <mergeCell ref="S331:S332"/>
    <mergeCell ref="D320:E320"/>
    <mergeCell ref="P320:T320"/>
    <mergeCell ref="P321:V321"/>
    <mergeCell ref="A321:O322"/>
    <mergeCell ref="P322:V322"/>
    <mergeCell ref="P323:V323"/>
    <mergeCell ref="A323:O328"/>
    <mergeCell ref="P324:V324"/>
    <mergeCell ref="P325:V325"/>
    <mergeCell ref="P326:V326"/>
    <mergeCell ref="P327:V327"/>
    <mergeCell ref="P328:V328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A319:Z319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8:Z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81:V281"/>
    <mergeCell ref="A281:O282"/>
    <mergeCell ref="P282:V282"/>
    <mergeCell ref="A283:Z283"/>
    <mergeCell ref="D284:E284"/>
    <mergeCell ref="P284:T284"/>
    <mergeCell ref="D285:E285"/>
    <mergeCell ref="P285:T285"/>
    <mergeCell ref="P286:V286"/>
    <mergeCell ref="A286:O287"/>
    <mergeCell ref="P287:V287"/>
    <mergeCell ref="D275:E275"/>
    <mergeCell ref="P275:T275"/>
    <mergeCell ref="D276:E276"/>
    <mergeCell ref="P276:T276"/>
    <mergeCell ref="P277:V277"/>
    <mergeCell ref="A277:O278"/>
    <mergeCell ref="P278:V278"/>
    <mergeCell ref="A279:Z279"/>
    <mergeCell ref="D280:E280"/>
    <mergeCell ref="P280:T280"/>
    <mergeCell ref="D268:E268"/>
    <mergeCell ref="P268:T268"/>
    <mergeCell ref="P269:V269"/>
    <mergeCell ref="A269:O270"/>
    <mergeCell ref="P270:V270"/>
    <mergeCell ref="A271:Z271"/>
    <mergeCell ref="A272:Z272"/>
    <mergeCell ref="A273:Z273"/>
    <mergeCell ref="D274:E274"/>
    <mergeCell ref="P274:T274"/>
    <mergeCell ref="A261:Z261"/>
    <mergeCell ref="A262:Z262"/>
    <mergeCell ref="A263:Z263"/>
    <mergeCell ref="D264:E264"/>
    <mergeCell ref="P264:T264"/>
    <mergeCell ref="P265:V265"/>
    <mergeCell ref="A265:O266"/>
    <mergeCell ref="P266:V266"/>
    <mergeCell ref="A267:Z267"/>
    <mergeCell ref="P254:V254"/>
    <mergeCell ref="A254:O255"/>
    <mergeCell ref="P255:V255"/>
    <mergeCell ref="A256:Z256"/>
    <mergeCell ref="A257:Z257"/>
    <mergeCell ref="D258:E258"/>
    <mergeCell ref="P258:T258"/>
    <mergeCell ref="P259:V259"/>
    <mergeCell ref="A259:O260"/>
    <mergeCell ref="P260:V260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53:E253"/>
    <mergeCell ref="P253:T253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0 X311:X315 X303 X301 X298:X299 X295 X268 X264 X258 X246 X239 X234 X229 X221:X223 X213:X215 X211 X205 X196:X199 X190 X185 X172:X173 X168 X165:X166 X154 X148:X149 X143 X138 X127 X120:X121 X112:X114 X110 X105 X103 X93:X97 X82 X69:X71 X64:X65 X60 X56 X51 X48:X49 X45:X46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84 X252 X204 X179:X180 X133 X111 X77 X50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 X304:X310 X302 X300 X296:X297 X289:X291 X285 X280 X274:X276 X253 X240 X224 X216 X212 X206 X181 X167 X160 X132 X126 X115 X104 X98 X87:X88 X76" xr:uid="{00000000-0002-0000-0000-00001D000000}">
      <formula1>IF(AK47&gt;0,OR(X47=0,AND(IF(X47-AK47&gt;=0,TRUE,FALSE),X47&gt;0,IF(X47/K47=ROUND(X47/K47,0),TRUE,FALSE))),FALSE)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509</v>
      </c>
      <c r="H1" s="9"/>
    </row>
    <row r="3" spans="2:8" x14ac:dyDescent="0.2">
      <c r="B3" s="53" t="s">
        <v>510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512</v>
      </c>
      <c r="D6" s="53" t="s">
        <v>513</v>
      </c>
      <c r="E6" s="53" t="s">
        <v>46</v>
      </c>
    </row>
    <row r="8" spans="2:8" x14ac:dyDescent="0.2">
      <c r="B8" s="53" t="s">
        <v>80</v>
      </c>
      <c r="C8" s="53" t="s">
        <v>512</v>
      </c>
      <c r="D8" s="53" t="s">
        <v>46</v>
      </c>
      <c r="E8" s="53" t="s">
        <v>46</v>
      </c>
    </row>
    <row r="10" spans="2:8" x14ac:dyDescent="0.2">
      <c r="B10" s="53" t="s">
        <v>514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517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524</v>
      </c>
      <c r="C20" s="53" t="s">
        <v>46</v>
      </c>
      <c r="D20" s="53" t="s">
        <v>46</v>
      </c>
      <c r="E20" s="53" t="s">
        <v>46</v>
      </c>
    </row>
  </sheetData>
  <sheetProtection algorithmName="SHA-512" hashValue="irFvW1pZ5NphXVNKpy9BX3ibwPxdY0Hy6IN0YN4mjZvrmn9mUbfts9IIGsdvwQHjkledgh/COnukcfigb7CpMg==" saltValue="PBxtQ9bROxY0FEYc+sgUt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542</vt:i4>
      </vt:variant>
    </vt:vector>
  </HeadingPairs>
  <TitlesOfParts>
    <vt:vector size="5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