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37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заказа'!$W$262:$W$262</definedName>
    <definedName name="GrossWeightTotalR">'Бланк заказа'!$X$262:$X$262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заказа'!$W$263:$W$263</definedName>
    <definedName name="PalletQtyTotalR">'Бланк заказа'!$X$263:$X$263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1">'Бланк заказа'!$W$45:$W$45</definedName>
    <definedName name="SalesQty12">'Бланк заказа'!$W$50:$W$50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заказа'!$W$60:$W$60</definedName>
    <definedName name="SalesQty19">'Бланк заказа'!$W$61:$W$61</definedName>
    <definedName name="SalesQty2">'Бланк заказа'!$W$28:$W$28</definedName>
    <definedName name="SalesQty20">'Бланк заказа'!$W$66:$W$66</definedName>
    <definedName name="SalesQty21">'Бланк заказа'!$W$71:$W$71</definedName>
    <definedName name="SalesQty22">'Бланк заказа'!$W$72:$W$72</definedName>
    <definedName name="SalesQty23">'Бланк заказа'!$W$77:$W$77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заказа'!$W$87:$W$87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заказа'!$W$94:$W$94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заказа'!$W$102:$W$102</definedName>
    <definedName name="SalesQty37">'Бланк заказа'!$W$103:$W$103</definedName>
    <definedName name="SalesQty38">'Бланк заказа'!$W$108:$W$108</definedName>
    <definedName name="SalesQty39">'Бланк заказа'!$W$113:$W$113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заказа'!$W$121:$W$121</definedName>
    <definedName name="SalesQty44">'Бланк заказа'!$W$126:$W$126</definedName>
    <definedName name="SalesQty45">'Бланк заказа'!$W$127:$W$127</definedName>
    <definedName name="SalesQty46">'Бланк заказа'!$W$132:$W$132</definedName>
    <definedName name="SalesQty47">'Бланк заказа'!$W$138:$W$138</definedName>
    <definedName name="SalesQty48">'Бланк заказа'!$W$143:$W$143</definedName>
    <definedName name="SalesQty49">'Бланк заказа'!$W$144:$W$144</definedName>
    <definedName name="SalesQty5">'Бланк заказа'!$W$31:$W$31</definedName>
    <definedName name="SalesQty50">'Бланк заказа'!$W$145:$W$145</definedName>
    <definedName name="SalesQty51">'Бланк заказа'!$W$146:$W$146</definedName>
    <definedName name="SalesQty52">'Бланк заказа'!$W$150:$W$150</definedName>
    <definedName name="SalesQty53">'Бланк заказа'!$W$151:$W$151</definedName>
    <definedName name="SalesQty54">'Бланк заказа'!$W$157:$W$157</definedName>
    <definedName name="SalesQty55">'Бланк заказа'!$W$158:$W$158</definedName>
    <definedName name="SalesQty56">'Бланк заказа'!$W$163:$W$163</definedName>
    <definedName name="SalesQty57">'Бланк заказа'!$W$168:$W$168</definedName>
    <definedName name="SalesQty58">'Бланк заказа'!$W$173:$W$173</definedName>
    <definedName name="SalesQty59">'Бланк заказа'!$W$174:$W$174</definedName>
    <definedName name="SalesQty6">'Бланк заказа'!$W$36:$W$36</definedName>
    <definedName name="SalesQty60">'Бланк заказа'!$W$175:$W$175</definedName>
    <definedName name="SalesQty61">'Бланк заказа'!$W$181:$W$181</definedName>
    <definedName name="SalesQty62">'Бланк заказа'!$W$182:$W$182</definedName>
    <definedName name="SalesQty63">'Бланк заказа'!$W$187:$W$187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заказа'!$W$207:$W$207</definedName>
    <definedName name="SalesQty72">'Бланк заказа'!$W$208:$W$208</definedName>
    <definedName name="SalesQty73">'Бланк заказа'!$W$214:$W$214</definedName>
    <definedName name="SalesQty74">'Бланк заказа'!$W$220:$W$220</definedName>
    <definedName name="SalesQty75">'Бланк заказа'!$W$225:$W$225</definedName>
    <definedName name="SalesQty76">'Бланк заказа'!$W$231:$W$231</definedName>
    <definedName name="SalesQty77">'Бланк заказа'!$W$235:$W$235</definedName>
    <definedName name="SalesQty78">'Бланк заказа'!$W$239:$W$239</definedName>
    <definedName name="SalesQty79">'Бланк заказа'!$W$240:$W$240</definedName>
    <definedName name="SalesQty8">'Бланк заказа'!$W$38:$W$38</definedName>
    <definedName name="SalesQty80">'Бланк заказа'!$W$241:$W$241</definedName>
    <definedName name="SalesQty81">'Бланк заказа'!$W$242:$W$242</definedName>
    <definedName name="SalesQty82">'Бланк заказа'!$W$246:$W$246</definedName>
    <definedName name="SalesQty83">'Бланк заказа'!$W$247:$W$247</definedName>
    <definedName name="SalesQty84">'Бланк заказа'!$W$248:$W$248</definedName>
    <definedName name="SalesQty85">'Бланк заказа'!$W$249:$W$249</definedName>
    <definedName name="SalesQty86">'Бланк заказа'!$W$250:$W$250</definedName>
    <definedName name="SalesQty87">'Бланк заказа'!$W$251:$W$251</definedName>
    <definedName name="SalesQty88">'Бланк заказа'!$W$252:$W$252</definedName>
    <definedName name="SalesQty89">'Бланк заказа'!$W$253:$W$253</definedName>
    <definedName name="SalesQty9">'Бланк заказа'!$W$39:$W$39</definedName>
    <definedName name="SalesQty90">'Бланк заказа'!$W$254:$W$254</definedName>
    <definedName name="SalesQty91">'Бланк заказа'!$W$255:$W$255</definedName>
    <definedName name="SalesQty92">'Бланк заказа'!$W$256:$W$256</definedName>
    <definedName name="SalesQty93">'Бланк заказа'!$W$257:$W$257</definedName>
    <definedName name="SalesQty94">'Бланк заказа'!$W$258:$W$258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1">'Бланк заказа'!$X$45:$X$45</definedName>
    <definedName name="SalesRoundBox12">'Бланк заказа'!$X$50:$X$50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заказа'!$X$60:$X$60</definedName>
    <definedName name="SalesRoundBox19">'Бланк заказа'!$X$61:$X$61</definedName>
    <definedName name="SalesRoundBox2">'Бланк заказа'!$X$28:$X$28</definedName>
    <definedName name="SalesRoundBox20">'Бланк заказа'!$X$66:$X$66</definedName>
    <definedName name="SalesRoundBox21">'Бланк заказа'!$X$71:$X$71</definedName>
    <definedName name="SalesRoundBox22">'Бланк заказа'!$X$72:$X$72</definedName>
    <definedName name="SalesRoundBox23">'Бланк заказа'!$X$77:$X$77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заказа'!$X$87:$X$87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заказа'!$X$94:$X$94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заказа'!$X$102:$X$102</definedName>
    <definedName name="SalesRoundBox37">'Бланк заказа'!$X$103:$X$103</definedName>
    <definedName name="SalesRoundBox38">'Бланк заказа'!$X$108:$X$108</definedName>
    <definedName name="SalesRoundBox39">'Бланк заказа'!$X$113:$X$113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заказа'!$X$121:$X$121</definedName>
    <definedName name="SalesRoundBox44">'Бланк заказа'!$X$126:$X$126</definedName>
    <definedName name="SalesRoundBox45">'Бланк заказа'!$X$127:$X$127</definedName>
    <definedName name="SalesRoundBox46">'Бланк заказа'!$X$132:$X$132</definedName>
    <definedName name="SalesRoundBox47">'Бланк заказа'!$X$138:$X$138</definedName>
    <definedName name="SalesRoundBox48">'Бланк заказа'!$X$143:$X$143</definedName>
    <definedName name="SalesRoundBox49">'Бланк заказа'!$X$144:$X$144</definedName>
    <definedName name="SalesRoundBox5">'Бланк заказа'!$X$31:$X$31</definedName>
    <definedName name="SalesRoundBox50">'Бланк заказа'!$X$145:$X$145</definedName>
    <definedName name="SalesRoundBox51">'Бланк заказа'!$X$146:$X$146</definedName>
    <definedName name="SalesRoundBox52">'Бланк заказа'!$X$150:$X$150</definedName>
    <definedName name="SalesRoundBox53">'Бланк заказа'!$X$151:$X$151</definedName>
    <definedName name="SalesRoundBox54">'Бланк заказа'!$X$157:$X$157</definedName>
    <definedName name="SalesRoundBox55">'Бланк заказа'!$X$158:$X$158</definedName>
    <definedName name="SalesRoundBox56">'Бланк заказа'!$X$163:$X$163</definedName>
    <definedName name="SalesRoundBox57">'Бланк заказа'!$X$168:$X$168</definedName>
    <definedName name="SalesRoundBox58">'Бланк заказа'!$X$173:$X$173</definedName>
    <definedName name="SalesRoundBox59">'Бланк заказа'!$X$174:$X$174</definedName>
    <definedName name="SalesRoundBox6">'Бланк заказа'!$X$36:$X$36</definedName>
    <definedName name="SalesRoundBox60">'Бланк заказа'!$X$175:$X$175</definedName>
    <definedName name="SalesRoundBox61">'Бланк заказа'!$X$181:$X$181</definedName>
    <definedName name="SalesRoundBox62">'Бланк заказа'!$X$182:$X$182</definedName>
    <definedName name="SalesRoundBox63">'Бланк заказа'!$X$187:$X$187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заказа'!$X$207:$X$207</definedName>
    <definedName name="SalesRoundBox72">'Бланк заказа'!$X$208:$X$208</definedName>
    <definedName name="SalesRoundBox73">'Бланк заказа'!$X$214:$X$214</definedName>
    <definedName name="SalesRoundBox74">'Бланк заказа'!$X$220:$X$220</definedName>
    <definedName name="SalesRoundBox75">'Бланк заказа'!$X$225:$X$225</definedName>
    <definedName name="SalesRoundBox76">'Бланк заказа'!$X$231:$X$231</definedName>
    <definedName name="SalesRoundBox77">'Бланк заказа'!$X$235:$X$235</definedName>
    <definedName name="SalesRoundBox78">'Бланк заказа'!$X$239:$X$239</definedName>
    <definedName name="SalesRoundBox79">'Бланк заказа'!$X$240:$X$240</definedName>
    <definedName name="SalesRoundBox8">'Бланк заказа'!$X$38:$X$38</definedName>
    <definedName name="SalesRoundBox80">'Бланк заказа'!$X$241:$X$241</definedName>
    <definedName name="SalesRoundBox81">'Бланк заказа'!$X$242:$X$242</definedName>
    <definedName name="SalesRoundBox82">'Бланк заказа'!$X$246:$X$246</definedName>
    <definedName name="SalesRoundBox83">'Бланк заказа'!$X$247:$X$247</definedName>
    <definedName name="SalesRoundBox84">'Бланк заказа'!$X$248:$X$248</definedName>
    <definedName name="SalesRoundBox85">'Бланк заказа'!$X$249:$X$249</definedName>
    <definedName name="SalesRoundBox86">'Бланк заказа'!$X$250:$X$250</definedName>
    <definedName name="SalesRoundBox87">'Бланк заказа'!$X$251:$X$251</definedName>
    <definedName name="SalesRoundBox88">'Бланк заказа'!$X$252:$X$252</definedName>
    <definedName name="SalesRoundBox89">'Бланк заказа'!$X$253:$X$253</definedName>
    <definedName name="SalesRoundBox9">'Бланк заказа'!$X$39:$X$39</definedName>
    <definedName name="SalesRoundBox90">'Бланк заказа'!$X$254:$X$254</definedName>
    <definedName name="SalesRoundBox91">'Бланк заказа'!$X$255:$X$255</definedName>
    <definedName name="SalesRoundBox92">'Бланк заказа'!$X$256:$X$256</definedName>
    <definedName name="SalesRoundBox93">'Бланк заказа'!$X$257:$X$257</definedName>
    <definedName name="SalesRoundBox94">'Бланк заказа'!$X$258:$X$258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1">'Бланк заказа'!$V$45:$V$45</definedName>
    <definedName name="UnitOfMeasure12">'Бланк заказа'!$V$50:$V$50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заказа'!$V$60:$V$60</definedName>
    <definedName name="UnitOfMeasure19">'Бланк заказа'!$V$61:$V$61</definedName>
    <definedName name="UnitOfMeasure2">'Бланк заказа'!$V$28:$V$28</definedName>
    <definedName name="UnitOfMeasure20">'Бланк заказа'!$V$66:$V$66</definedName>
    <definedName name="UnitOfMeasure21">'Бланк заказа'!$V$71:$V$71</definedName>
    <definedName name="UnitOfMeasure22">'Бланк заказа'!$V$72:$V$72</definedName>
    <definedName name="UnitOfMeasure23">'Бланк заказа'!$V$77:$V$77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заказа'!$V$87:$V$87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заказа'!$V$94:$V$94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заказа'!$V$102:$V$102</definedName>
    <definedName name="UnitOfMeasure37">'Бланк заказа'!$V$103:$V$103</definedName>
    <definedName name="UnitOfMeasure38">'Бланк заказа'!$V$108:$V$108</definedName>
    <definedName name="UnitOfMeasure39">'Бланк заказа'!$V$113:$V$113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заказа'!$V$121:$V$121</definedName>
    <definedName name="UnitOfMeasure44">'Бланк заказа'!$V$126:$V$126</definedName>
    <definedName name="UnitOfMeasure45">'Бланк заказа'!$V$127:$V$127</definedName>
    <definedName name="UnitOfMeasure46">'Бланк заказа'!$V$132:$V$132</definedName>
    <definedName name="UnitOfMeasure47">'Бланк заказа'!$V$138:$V$138</definedName>
    <definedName name="UnitOfMeasure48">'Бланк заказа'!$V$143:$V$143</definedName>
    <definedName name="UnitOfMeasure49">'Бланк заказа'!$V$144:$V$144</definedName>
    <definedName name="UnitOfMeasure5">'Бланк заказа'!$V$31:$V$31</definedName>
    <definedName name="UnitOfMeasure50">'Бланк заказа'!$V$145:$V$145</definedName>
    <definedName name="UnitOfMeasure51">'Бланк заказа'!$V$146:$V$146</definedName>
    <definedName name="UnitOfMeasure52">'Бланк заказа'!$V$150:$V$150</definedName>
    <definedName name="UnitOfMeasure53">'Бланк заказа'!$V$151:$V$151</definedName>
    <definedName name="UnitOfMeasure54">'Бланк заказа'!$V$157:$V$157</definedName>
    <definedName name="UnitOfMeasure55">'Бланк заказа'!$V$158:$V$158</definedName>
    <definedName name="UnitOfMeasure56">'Бланк заказа'!$V$163:$V$163</definedName>
    <definedName name="UnitOfMeasure57">'Бланк заказа'!$V$168:$V$168</definedName>
    <definedName name="UnitOfMeasure58">'Бланк заказа'!$V$173:$V$173</definedName>
    <definedName name="UnitOfMeasure59">'Бланк заказа'!$V$174:$V$174</definedName>
    <definedName name="UnitOfMeasure6">'Бланк заказа'!$V$36:$V$36</definedName>
    <definedName name="UnitOfMeasure60">'Бланк заказа'!$V$175:$V$175</definedName>
    <definedName name="UnitOfMeasure61">'Бланк заказа'!$V$181:$V$181</definedName>
    <definedName name="UnitOfMeasure62">'Бланк заказа'!$V$182:$V$182</definedName>
    <definedName name="UnitOfMeasure63">'Бланк заказа'!$V$187:$V$187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заказа'!$V$207:$V$207</definedName>
    <definedName name="UnitOfMeasure72">'Бланк заказа'!$V$208:$V$208</definedName>
    <definedName name="UnitOfMeasure73">'Бланк заказа'!$V$214:$V$214</definedName>
    <definedName name="UnitOfMeasure74">'Бланк заказа'!$V$220:$V$220</definedName>
    <definedName name="UnitOfMeasure75">'Бланк заказа'!$V$225:$V$225</definedName>
    <definedName name="UnitOfMeasure76">'Бланк заказа'!$V$231:$V$231</definedName>
    <definedName name="UnitOfMeasure77">'Бланк заказа'!$V$235:$V$235</definedName>
    <definedName name="UnitOfMeasure78">'Бланк заказа'!$V$239:$V$239</definedName>
    <definedName name="UnitOfMeasure79">'Бланк заказа'!$V$240:$V$240</definedName>
    <definedName name="UnitOfMeasure8">'Бланк заказа'!$V$38:$V$38</definedName>
    <definedName name="UnitOfMeasure80">'Бланк заказа'!$V$241:$V$241</definedName>
    <definedName name="UnitOfMeasure81">'Бланк заказа'!$V$242:$V$242</definedName>
    <definedName name="UnitOfMeasure82">'Бланк заказа'!$V$246:$V$246</definedName>
    <definedName name="UnitOfMeasure83">'Бланк заказа'!$V$247:$V$247</definedName>
    <definedName name="UnitOfMeasure84">'Бланк заказа'!$V$248:$V$248</definedName>
    <definedName name="UnitOfMeasure85">'Бланк заказа'!$V$249:$V$249</definedName>
    <definedName name="UnitOfMeasure86">'Бланк заказа'!$V$250:$V$250</definedName>
    <definedName name="UnitOfMeasure87">'Бланк заказа'!$V$251:$V$251</definedName>
    <definedName name="UnitOfMeasure88">'Бланк заказа'!$V$252:$V$252</definedName>
    <definedName name="UnitOfMeasure89">'Бланк заказа'!$V$253:$V$253</definedName>
    <definedName name="UnitOfMeasure9">'Бланк заказа'!$V$39:$V$39</definedName>
    <definedName name="UnitOfMeasure90">'Бланк заказа'!$V$254:$V$254</definedName>
    <definedName name="UnitOfMeasure91">'Бланк заказа'!$V$255:$V$255</definedName>
    <definedName name="UnitOfMeasure92">'Бланк заказа'!$V$256:$V$256</definedName>
    <definedName name="UnitOfMeasure93">'Бланк заказа'!$V$257:$V$257</definedName>
    <definedName name="UnitOfMeasure94">'Бланк заказа'!$V$258:$V$258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G271" i="2" l="1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W265" i="2"/>
  <c r="X264" i="2"/>
  <c r="X263" i="2"/>
  <c r="W263" i="2"/>
  <c r="X262" i="2"/>
  <c r="W262" i="2"/>
  <c r="W264" i="2" s="1"/>
  <c r="W261" i="2"/>
  <c r="X260" i="2"/>
  <c r="W260" i="2"/>
  <c r="X259" i="2"/>
  <c r="W259" i="2"/>
  <c r="Y258" i="2"/>
  <c r="X258" i="2"/>
  <c r="Y257" i="2"/>
  <c r="X257" i="2"/>
  <c r="O257" i="2"/>
  <c r="Y256" i="2"/>
  <c r="X256" i="2"/>
  <c r="O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59" i="2" s="1"/>
  <c r="Y247" i="2"/>
  <c r="X247" i="2"/>
  <c r="Y246" i="2"/>
  <c r="X246" i="2"/>
  <c r="X244" i="2"/>
  <c r="W244" i="2"/>
  <c r="X243" i="2"/>
  <c r="W243" i="2"/>
  <c r="Y242" i="2"/>
  <c r="X242" i="2"/>
  <c r="Y243" i="2" s="1"/>
  <c r="Y241" i="2"/>
  <c r="X241" i="2"/>
  <c r="Y240" i="2"/>
  <c r="X240" i="2"/>
  <c r="Y239" i="2"/>
  <c r="X239" i="2"/>
  <c r="X237" i="2"/>
  <c r="W237" i="2"/>
  <c r="X236" i="2"/>
  <c r="W236" i="2"/>
  <c r="Y235" i="2"/>
  <c r="X235" i="2"/>
  <c r="Y236" i="2" s="1"/>
  <c r="X233" i="2"/>
  <c r="W233" i="2"/>
  <c r="X232" i="2"/>
  <c r="W232" i="2"/>
  <c r="Y231" i="2"/>
  <c r="X231" i="2"/>
  <c r="Y232" i="2" s="1"/>
  <c r="X227" i="2"/>
  <c r="W227" i="2"/>
  <c r="X226" i="2"/>
  <c r="W226" i="2"/>
  <c r="Y225" i="2"/>
  <c r="X225" i="2"/>
  <c r="Y226" i="2" s="1"/>
  <c r="O225" i="2"/>
  <c r="X222" i="2"/>
  <c r="W222" i="2"/>
  <c r="X221" i="2"/>
  <c r="W221" i="2"/>
  <c r="Y220" i="2"/>
  <c r="X220" i="2"/>
  <c r="Y221" i="2" s="1"/>
  <c r="O220" i="2"/>
  <c r="X216" i="2"/>
  <c r="W216" i="2"/>
  <c r="X215" i="2"/>
  <c r="W215" i="2"/>
  <c r="Y214" i="2"/>
  <c r="X214" i="2"/>
  <c r="Y215" i="2" s="1"/>
  <c r="O214" i="2"/>
  <c r="X210" i="2"/>
  <c r="W210" i="2"/>
  <c r="Y209" i="2"/>
  <c r="X209" i="2"/>
  <c r="W209" i="2"/>
  <c r="Y208" i="2"/>
  <c r="X208" i="2"/>
  <c r="O208" i="2"/>
  <c r="Y207" i="2"/>
  <c r="X207" i="2"/>
  <c r="O207" i="2"/>
  <c r="X204" i="2"/>
  <c r="W204" i="2"/>
  <c r="Y203" i="2"/>
  <c r="X203" i="2"/>
  <c r="W203" i="2"/>
  <c r="Y202" i="2"/>
  <c r="X202" i="2"/>
  <c r="O202" i="2"/>
  <c r="X199" i="2"/>
  <c r="W199" i="2"/>
  <c r="X198" i="2"/>
  <c r="W198" i="2"/>
  <c r="Y197" i="2"/>
  <c r="X197" i="2"/>
  <c r="O197" i="2"/>
  <c r="Y196" i="2"/>
  <c r="X196" i="2"/>
  <c r="O196" i="2"/>
  <c r="Y195" i="2"/>
  <c r="X195" i="2"/>
  <c r="O195" i="2"/>
  <c r="Y194" i="2"/>
  <c r="X194" i="2"/>
  <c r="Y198" i="2" s="1"/>
  <c r="O194" i="2"/>
  <c r="X191" i="2"/>
  <c r="W191" i="2"/>
  <c r="Y190" i="2"/>
  <c r="X190" i="2"/>
  <c r="W190" i="2"/>
  <c r="Y189" i="2"/>
  <c r="X189" i="2"/>
  <c r="O189" i="2"/>
  <c r="Y188" i="2"/>
  <c r="X188" i="2"/>
  <c r="O188" i="2"/>
  <c r="Y187" i="2"/>
  <c r="X187" i="2"/>
  <c r="O187" i="2"/>
  <c r="X184" i="2"/>
  <c r="W184" i="2"/>
  <c r="Y183" i="2"/>
  <c r="X183" i="2"/>
  <c r="W183" i="2"/>
  <c r="Y182" i="2"/>
  <c r="X182" i="2"/>
  <c r="O182" i="2"/>
  <c r="Y181" i="2"/>
  <c r="X181" i="2"/>
  <c r="O181" i="2"/>
  <c r="X177" i="2"/>
  <c r="W177" i="2"/>
  <c r="Y176" i="2"/>
  <c r="X176" i="2"/>
  <c r="W176" i="2"/>
  <c r="Y175" i="2"/>
  <c r="X175" i="2"/>
  <c r="O175" i="2"/>
  <c r="Y174" i="2"/>
  <c r="X174" i="2"/>
  <c r="O174" i="2"/>
  <c r="Y173" i="2"/>
  <c r="X173" i="2"/>
  <c r="O173" i="2"/>
  <c r="X170" i="2"/>
  <c r="W170" i="2"/>
  <c r="X169" i="2"/>
  <c r="W169" i="2"/>
  <c r="Y168" i="2"/>
  <c r="X168" i="2"/>
  <c r="Y169" i="2" s="1"/>
  <c r="O168" i="2"/>
  <c r="X165" i="2"/>
  <c r="W165" i="2"/>
  <c r="Y164" i="2"/>
  <c r="X164" i="2"/>
  <c r="W164" i="2"/>
  <c r="Y163" i="2"/>
  <c r="X163" i="2"/>
  <c r="O163" i="2"/>
  <c r="X160" i="2"/>
  <c r="W160" i="2"/>
  <c r="X159" i="2"/>
  <c r="W159" i="2"/>
  <c r="Y158" i="2"/>
  <c r="X158" i="2"/>
  <c r="O158" i="2"/>
  <c r="Y157" i="2"/>
  <c r="X157" i="2"/>
  <c r="Y159" i="2" s="1"/>
  <c r="O157" i="2"/>
  <c r="X153" i="2"/>
  <c r="W153" i="2"/>
  <c r="X152" i="2"/>
  <c r="W152" i="2"/>
  <c r="Y151" i="2"/>
  <c r="X151" i="2"/>
  <c r="O151" i="2"/>
  <c r="Y150" i="2"/>
  <c r="X150" i="2"/>
  <c r="Y152" i="2" s="1"/>
  <c r="O150" i="2"/>
  <c r="X148" i="2"/>
  <c r="W148" i="2"/>
  <c r="X147" i="2"/>
  <c r="W147" i="2"/>
  <c r="Y146" i="2"/>
  <c r="X146" i="2"/>
  <c r="Y145" i="2"/>
  <c r="X145" i="2"/>
  <c r="O145" i="2"/>
  <c r="Y144" i="2"/>
  <c r="X144" i="2"/>
  <c r="Y143" i="2"/>
  <c r="X143" i="2"/>
  <c r="Y147" i="2" s="1"/>
  <c r="X140" i="2"/>
  <c r="W140" i="2"/>
  <c r="X139" i="2"/>
  <c r="W139" i="2"/>
  <c r="Y138" i="2"/>
  <c r="X138" i="2"/>
  <c r="Y139" i="2" s="1"/>
  <c r="O138" i="2"/>
  <c r="X134" i="2"/>
  <c r="W134" i="2"/>
  <c r="X133" i="2"/>
  <c r="W133" i="2"/>
  <c r="Y132" i="2"/>
  <c r="X132" i="2"/>
  <c r="Y133" i="2" s="1"/>
  <c r="O132" i="2"/>
  <c r="X129" i="2"/>
  <c r="W129" i="2"/>
  <c r="Y128" i="2"/>
  <c r="X128" i="2"/>
  <c r="W128" i="2"/>
  <c r="Y127" i="2"/>
  <c r="X127" i="2"/>
  <c r="O127" i="2"/>
  <c r="Y126" i="2"/>
  <c r="X126" i="2"/>
  <c r="O126" i="2"/>
  <c r="X123" i="2"/>
  <c r="W123" i="2"/>
  <c r="X122" i="2"/>
  <c r="W122" i="2"/>
  <c r="Y121" i="2"/>
  <c r="X121" i="2"/>
  <c r="Y122" i="2" s="1"/>
  <c r="O121" i="2"/>
  <c r="X118" i="2"/>
  <c r="W118" i="2"/>
  <c r="X117" i="2"/>
  <c r="W117" i="2"/>
  <c r="Y116" i="2"/>
  <c r="X116" i="2"/>
  <c r="O116" i="2"/>
  <c r="Y115" i="2"/>
  <c r="X115" i="2"/>
  <c r="O115" i="2"/>
  <c r="Y114" i="2"/>
  <c r="X114" i="2"/>
  <c r="O114" i="2"/>
  <c r="Y113" i="2"/>
  <c r="X113" i="2"/>
  <c r="Y117" i="2" s="1"/>
  <c r="O113" i="2"/>
  <c r="X110" i="2"/>
  <c r="W110" i="2"/>
  <c r="Y109" i="2"/>
  <c r="X109" i="2"/>
  <c r="W109" i="2"/>
  <c r="Y108" i="2"/>
  <c r="X108" i="2"/>
  <c r="O108" i="2"/>
  <c r="X105" i="2"/>
  <c r="W105" i="2"/>
  <c r="X104" i="2"/>
  <c r="W104" i="2"/>
  <c r="Y103" i="2"/>
  <c r="X103" i="2"/>
  <c r="O103" i="2"/>
  <c r="Y102" i="2"/>
  <c r="X102" i="2"/>
  <c r="Y104" i="2" s="1"/>
  <c r="O102" i="2"/>
  <c r="X99" i="2"/>
  <c r="W99" i="2"/>
  <c r="X98" i="2"/>
  <c r="W98" i="2"/>
  <c r="Y97" i="2"/>
  <c r="X97" i="2"/>
  <c r="O97" i="2"/>
  <c r="Y96" i="2"/>
  <c r="X96" i="2"/>
  <c r="Y98" i="2" s="1"/>
  <c r="O96" i="2"/>
  <c r="Y95" i="2"/>
  <c r="X95" i="2"/>
  <c r="O95" i="2"/>
  <c r="Y94" i="2"/>
  <c r="X94" i="2"/>
  <c r="O94" i="2"/>
  <c r="X91" i="2"/>
  <c r="W91" i="2"/>
  <c r="Y90" i="2"/>
  <c r="X90" i="2"/>
  <c r="W90" i="2"/>
  <c r="Y89" i="2"/>
  <c r="X89" i="2"/>
  <c r="O89" i="2"/>
  <c r="Y88" i="2"/>
  <c r="X88" i="2"/>
  <c r="O88" i="2"/>
  <c r="Y87" i="2"/>
  <c r="X87" i="2"/>
  <c r="O87" i="2"/>
  <c r="X84" i="2"/>
  <c r="W84" i="2"/>
  <c r="X83" i="2"/>
  <c r="W83" i="2"/>
  <c r="Y82" i="2"/>
  <c r="X82" i="2"/>
  <c r="O82" i="2"/>
  <c r="Y81" i="2"/>
  <c r="X81" i="2"/>
  <c r="O81" i="2"/>
  <c r="Y80" i="2"/>
  <c r="X80" i="2"/>
  <c r="O80" i="2"/>
  <c r="Y79" i="2"/>
  <c r="X79" i="2"/>
  <c r="Y83" i="2" s="1"/>
  <c r="O79" i="2"/>
  <c r="Y78" i="2"/>
  <c r="X78" i="2"/>
  <c r="O78" i="2"/>
  <c r="Y77" i="2"/>
  <c r="X77" i="2"/>
  <c r="O77" i="2"/>
  <c r="X74" i="2"/>
  <c r="W74" i="2"/>
  <c r="Y73" i="2"/>
  <c r="X73" i="2"/>
  <c r="W73" i="2"/>
  <c r="Y72" i="2"/>
  <c r="X72" i="2"/>
  <c r="O72" i="2"/>
  <c r="Y71" i="2"/>
  <c r="X71" i="2"/>
  <c r="O71" i="2"/>
  <c r="X68" i="2"/>
  <c r="W68" i="2"/>
  <c r="Y67" i="2"/>
  <c r="X67" i="2"/>
  <c r="W67" i="2"/>
  <c r="X265" i="2" s="1"/>
  <c r="Y66" i="2"/>
  <c r="X66" i="2"/>
  <c r="O66" i="2"/>
  <c r="X63" i="2"/>
  <c r="W63" i="2"/>
  <c r="X62" i="2"/>
  <c r="W62" i="2"/>
  <c r="Y61" i="2"/>
  <c r="X61" i="2"/>
  <c r="O61" i="2"/>
  <c r="Y60" i="2"/>
  <c r="X60" i="2"/>
  <c r="Y62" i="2" s="1"/>
  <c r="O60" i="2"/>
  <c r="X57" i="2"/>
  <c r="W57" i="2"/>
  <c r="X56" i="2"/>
  <c r="W56" i="2"/>
  <c r="Y55" i="2"/>
  <c r="X55" i="2"/>
  <c r="O55" i="2"/>
  <c r="Y54" i="2"/>
  <c r="X54" i="2"/>
  <c r="O54" i="2"/>
  <c r="Y53" i="2"/>
  <c r="X53" i="2"/>
  <c r="O53" i="2"/>
  <c r="Y52" i="2"/>
  <c r="X52" i="2"/>
  <c r="O52" i="2"/>
  <c r="Y51" i="2"/>
  <c r="X51" i="2"/>
  <c r="O51" i="2"/>
  <c r="Y50" i="2"/>
  <c r="X50" i="2"/>
  <c r="Y56" i="2" s="1"/>
  <c r="O50" i="2"/>
  <c r="X47" i="2"/>
  <c r="W47" i="2"/>
  <c r="X46" i="2"/>
  <c r="W46" i="2"/>
  <c r="Y45" i="2"/>
  <c r="X45" i="2"/>
  <c r="O45" i="2"/>
  <c r="Y44" i="2"/>
  <c r="X44" i="2"/>
  <c r="Y46" i="2" s="1"/>
  <c r="O44" i="2"/>
  <c r="X41" i="2"/>
  <c r="W41" i="2"/>
  <c r="X40" i="2"/>
  <c r="W40" i="2"/>
  <c r="Y39" i="2"/>
  <c r="X39" i="2"/>
  <c r="O39" i="2"/>
  <c r="Y38" i="2"/>
  <c r="X38" i="2"/>
  <c r="O38" i="2"/>
  <c r="Y37" i="2"/>
  <c r="X37" i="2"/>
  <c r="Y36" i="2"/>
  <c r="X36" i="2"/>
  <c r="Y40" i="2" s="1"/>
  <c r="O36" i="2"/>
  <c r="X33" i="2"/>
  <c r="W33" i="2"/>
  <c r="X32" i="2"/>
  <c r="W32" i="2"/>
  <c r="Y31" i="2"/>
  <c r="X31" i="2"/>
  <c r="O31" i="2"/>
  <c r="Y30" i="2"/>
  <c r="X30" i="2"/>
  <c r="O30" i="2"/>
  <c r="Y29" i="2"/>
  <c r="X29" i="2"/>
  <c r="O29" i="2"/>
  <c r="Y28" i="2"/>
  <c r="X28" i="2"/>
  <c r="Y32" i="2" s="1"/>
  <c r="O28" i="2"/>
  <c r="X24" i="2"/>
  <c r="W24" i="2"/>
  <c r="X261" i="2" s="1"/>
  <c r="Y23" i="2"/>
  <c r="X23" i="2"/>
  <c r="Y266" i="2" s="1"/>
  <c r="W23" i="2"/>
  <c r="Y22" i="2"/>
  <c r="X22" i="2"/>
  <c r="O22" i="2"/>
  <c r="H10" i="2"/>
  <c r="A9" i="2"/>
  <c r="J9" i="2" s="1"/>
  <c r="D7" i="2"/>
  <c r="P6" i="2"/>
  <c r="O2" i="2"/>
  <c r="F9" i="2" l="1"/>
  <c r="H9" i="2"/>
  <c r="A10" i="2"/>
  <c r="F10" i="2"/>
  <c r="C274" i="2" l="1"/>
  <c r="B274" i="2"/>
  <c r="A274" i="2"/>
</calcChain>
</file>

<file path=xl/sharedStrings.xml><?xml version="1.0" encoding="utf-8"?>
<sst xmlns="http://schemas.openxmlformats.org/spreadsheetml/2006/main" count="1430" uniqueCount="382">
  <si>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</si>
  <si>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</si>
  <si>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</si>
  <si>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</si>
  <si>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</si>
  <si>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</si>
  <si>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</si>
  <si>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</si>
  <si>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</si>
  <si>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</si>
  <si>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</si>
  <si>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</si>
  <si>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</si>
  <si>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</si>
  <si>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</si>
  <si>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</si>
  <si>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</si>
  <si>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</si>
  <si>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</si>
  <si>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</si>
  <si>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</si>
  <si>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</si>
  <si>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</si>
  <si>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</si>
  <si>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</si>
  <si>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</si>
  <si>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</si>
  <si>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</si>
  <si>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</si>
  <si>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</si>
  <si>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</si>
  <si>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</si>
  <si>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</si>
  <si>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</si>
  <si>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</si>
  <si>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</si>
  <si>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</si>
  <si>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</si>
  <si>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</si>
  <si>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</si>
  <si>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</si>
  <si>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</si>
  <si>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</si>
  <si>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</si>
  <si>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</si>
  <si>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</si>
  <si>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</si>
  <si>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</si>
  <si>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</si>
  <si>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</si>
  <si>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</si>
  <si>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</si>
  <si>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</si>
  <si>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</si>
  <si>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</si>
  <si>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</si>
  <si>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</si>
  <si>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</si>
  <si>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</si>
  <si>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</si>
  <si>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</si>
  <si>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</si>
  <si>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</si>
  <si>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</si>
  <si>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</si>
  <si>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</si>
  <si>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</si>
  <si>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</si>
  <si>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</si>
  <si>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</si>
  <si>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</si>
  <si>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</si>
  <si>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14.03.2024</t>
  </si>
  <si>
    <t>13.03.2024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</si>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</sst>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5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274"/>
  <sheetViews>
    <sheetView showGridLines="0" tabSelected="1" topLeftCell="G2" zoomScaleNormal="100" zoomScaleSheetLayoutView="100" workbookViewId="0">
      <selection activeCell="P6" sqref="P6:Q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39" t="s">
        <v>29</v>
      </c>
      <c r="E1" s="339"/>
      <c r="F1" s="339"/>
      <c r="G1" s="14" t="s">
        <v>71</v>
      </c>
      <c r="H1" s="339" t="s">
        <v>50</v>
      </c>
      <c r="I1" s="339"/>
      <c r="J1" s="339"/>
      <c r="K1" s="339"/>
      <c r="L1" s="339"/>
      <c r="M1" s="339"/>
      <c r="N1" s="339"/>
      <c r="O1" s="339"/>
      <c r="P1" s="339"/>
      <c r="Q1" s="340" t="s">
        <v>72</v>
      </c>
      <c r="R1" s="341"/>
      <c r="S1" s="341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42"/>
      <c r="Q2" s="342"/>
      <c r="R2" s="342"/>
      <c r="S2" s="342"/>
      <c r="T2" s="342"/>
      <c r="U2" s="342"/>
      <c r="V2" s="342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42"/>
      <c r="P3" s="342"/>
      <c r="Q3" s="342"/>
      <c r="R3" s="342"/>
      <c r="S3" s="342"/>
      <c r="T3" s="342"/>
      <c r="U3" s="342"/>
      <c r="V3" s="342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21" t="s">
        <v>8</v>
      </c>
      <c r="B5" s="321"/>
      <c r="C5" s="321"/>
      <c r="D5" s="343"/>
      <c r="E5" s="343"/>
      <c r="F5" s="344" t="s">
        <v>14</v>
      </c>
      <c r="G5" s="344"/>
      <c r="H5" s="343"/>
      <c r="I5" s="343"/>
      <c r="J5" s="343"/>
      <c r="K5" s="343"/>
      <c r="L5" s="343"/>
      <c r="M5" s="77"/>
      <c r="O5" s="27" t="s">
        <v>4</v>
      </c>
      <c r="P5" s="345">
        <v>45369</v>
      </c>
      <c r="Q5" s="345"/>
      <c r="S5" s="346" t="s">
        <v>3</v>
      </c>
      <c r="T5" s="347"/>
      <c r="U5" s="348" t="s">
        <v>347</v>
      </c>
      <c r="V5" s="349"/>
      <c r="AA5" s="60"/>
      <c r="AB5" s="60"/>
      <c r="AC5" s="60"/>
    </row>
    <row r="6" spans="1:30" s="17" customFormat="1" ht="24" customHeight="1" x14ac:dyDescent="0.2">
      <c r="A6" s="321" t="s">
        <v>1</v>
      </c>
      <c r="B6" s="321"/>
      <c r="C6" s="321"/>
      <c r="D6" s="322" t="s">
        <v>348</v>
      </c>
      <c r="E6" s="322"/>
      <c r="F6" s="322"/>
      <c r="G6" s="322"/>
      <c r="H6" s="322"/>
      <c r="I6" s="322"/>
      <c r="J6" s="322"/>
      <c r="K6" s="322"/>
      <c r="L6" s="322"/>
      <c r="M6" s="78"/>
      <c r="O6" s="27" t="s">
        <v>30</v>
      </c>
      <c r="P6" s="323" t="str">
        <f>IF(P5=0," ",CHOOSE(WEEKDAY(P5,2),"Понедельник","Вторник","Среда","Четверг","Пятница","Суббота","Воскресенье"))</f>
        <v>Понедельник</v>
      </c>
      <c r="Q6" s="323"/>
      <c r="S6" s="324" t="s">
        <v>5</v>
      </c>
      <c r="T6" s="325"/>
      <c r="U6" s="326" t="s">
        <v>74</v>
      </c>
      <c r="V6" s="32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4"/>
      <c r="M7" s="79"/>
      <c r="O7" s="29"/>
      <c r="P7" s="49"/>
      <c r="Q7" s="49"/>
      <c r="S7" s="324"/>
      <c r="T7" s="325"/>
      <c r="U7" s="328"/>
      <c r="V7" s="329"/>
      <c r="AA7" s="60"/>
      <c r="AB7" s="60"/>
      <c r="AC7" s="60"/>
    </row>
    <row r="8" spans="1:30" s="17" customFormat="1" ht="25.5" customHeight="1" x14ac:dyDescent="0.2">
      <c r="A8" s="335" t="s">
        <v>61</v>
      </c>
      <c r="B8" s="335"/>
      <c r="C8" s="335"/>
      <c r="D8" s="336"/>
      <c r="E8" s="336"/>
      <c r="F8" s="336"/>
      <c r="G8" s="336"/>
      <c r="H8" s="336"/>
      <c r="I8" s="336"/>
      <c r="J8" s="336"/>
      <c r="K8" s="336"/>
      <c r="L8" s="336"/>
      <c r="M8" s="80"/>
      <c r="O8" s="27" t="s">
        <v>11</v>
      </c>
      <c r="P8" s="319">
        <v>0.33333333333333331</v>
      </c>
      <c r="Q8" s="319"/>
      <c r="S8" s="324"/>
      <c r="T8" s="325"/>
      <c r="U8" s="328"/>
      <c r="V8" s="329"/>
      <c r="AA8" s="60"/>
      <c r="AB8" s="60"/>
      <c r="AC8" s="60"/>
    </row>
    <row r="9" spans="1:30" s="17" customFormat="1" ht="39.950000000000003" customHeight="1" x14ac:dyDescent="0.2">
      <c r="A9" s="3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12" t="s">
        <v>49</v>
      </c>
      <c r="E9" s="313"/>
      <c r="F9" s="3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37" t="str">
        <f>IF(AND($A$9="Тип доверенности/получателя при получении в адресе перегруза:",$D$9="Разовая доверенность"),"Введите ФИО","")</f>
        <v/>
      </c>
      <c r="I9" s="337"/>
      <c r="J9" s="3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7"/>
      <c r="L9" s="337"/>
      <c r="M9" s="75"/>
      <c r="O9" s="31" t="s">
        <v>15</v>
      </c>
      <c r="P9" s="338"/>
      <c r="Q9" s="338"/>
      <c r="S9" s="324"/>
      <c r="T9" s="325"/>
      <c r="U9" s="330"/>
      <c r="V9" s="33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12"/>
      <c r="E10" s="313"/>
      <c r="F10" s="3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14" t="str">
        <f>IFERROR(VLOOKUP($D$10,Proxy,2,FALSE),"")</f>
        <v/>
      </c>
      <c r="I10" s="314"/>
      <c r="J10" s="314"/>
      <c r="K10" s="314"/>
      <c r="L10" s="314"/>
      <c r="M10" s="76"/>
      <c r="O10" s="31" t="s">
        <v>35</v>
      </c>
      <c r="P10" s="315"/>
      <c r="Q10" s="315"/>
      <c r="T10" s="29" t="s">
        <v>12</v>
      </c>
      <c r="U10" s="316" t="s">
        <v>75</v>
      </c>
      <c r="V10" s="31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18"/>
      <c r="Q11" s="318"/>
      <c r="T11" s="29" t="s">
        <v>31</v>
      </c>
      <c r="U11" s="303" t="s">
        <v>58</v>
      </c>
      <c r="V11" s="303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02" t="s">
        <v>76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81"/>
      <c r="O12" s="27" t="s">
        <v>33</v>
      </c>
      <c r="P12" s="319"/>
      <c r="Q12" s="319"/>
      <c r="R12" s="28"/>
      <c r="S12"/>
      <c r="T12" s="29" t="s">
        <v>49</v>
      </c>
      <c r="U12" s="320"/>
      <c r="V12" s="320"/>
      <c r="W12"/>
      <c r="AA12" s="60"/>
      <c r="AB12" s="60"/>
      <c r="AC12" s="60"/>
    </row>
    <row r="13" spans="1:30" s="17" customFormat="1" ht="23.25" customHeight="1" x14ac:dyDescent="0.2">
      <c r="A13" s="302" t="s">
        <v>77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81"/>
      <c r="N13" s="31"/>
      <c r="O13" s="31" t="s">
        <v>34</v>
      </c>
      <c r="P13" s="303"/>
      <c r="Q13" s="303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02" t="s">
        <v>78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04" t="s">
        <v>79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82"/>
      <c r="N15"/>
      <c r="O15" s="305" t="s">
        <v>64</v>
      </c>
      <c r="P15" s="305"/>
      <c r="Q15" s="305"/>
      <c r="R15" s="305"/>
      <c r="S15" s="305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06"/>
      <c r="P16" s="306"/>
      <c r="Q16" s="306"/>
      <c r="R16" s="306"/>
      <c r="S16" s="306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290" t="s">
        <v>62</v>
      </c>
      <c r="B17" s="290" t="s">
        <v>52</v>
      </c>
      <c r="C17" s="308" t="s">
        <v>51</v>
      </c>
      <c r="D17" s="290" t="s">
        <v>53</v>
      </c>
      <c r="E17" s="290"/>
      <c r="F17" s="290" t="s">
        <v>24</v>
      </c>
      <c r="G17" s="290" t="s">
        <v>27</v>
      </c>
      <c r="H17" s="290" t="s">
        <v>25</v>
      </c>
      <c r="I17" s="290" t="s">
        <v>26</v>
      </c>
      <c r="J17" s="309" t="s">
        <v>16</v>
      </c>
      <c r="K17" s="309" t="s">
        <v>69</v>
      </c>
      <c r="L17" s="309" t="s">
        <v>2</v>
      </c>
      <c r="M17" s="309" t="s">
        <v>70</v>
      </c>
      <c r="N17" s="290" t="s">
        <v>28</v>
      </c>
      <c r="O17" s="290" t="s">
        <v>17</v>
      </c>
      <c r="P17" s="290"/>
      <c r="Q17" s="290"/>
      <c r="R17" s="290"/>
      <c r="S17" s="290"/>
      <c r="T17" s="307" t="s">
        <v>59</v>
      </c>
      <c r="U17" s="290"/>
      <c r="V17" s="290" t="s">
        <v>6</v>
      </c>
      <c r="W17" s="290" t="s">
        <v>44</v>
      </c>
      <c r="X17" s="291" t="s">
        <v>57</v>
      </c>
      <c r="Y17" s="290" t="s">
        <v>18</v>
      </c>
      <c r="Z17" s="293" t="s">
        <v>63</v>
      </c>
      <c r="AA17" s="293" t="s">
        <v>19</v>
      </c>
      <c r="AB17" s="294" t="s">
        <v>60</v>
      </c>
      <c r="AC17" s="295"/>
      <c r="AD17" s="296"/>
      <c r="AE17" s="300"/>
      <c r="BB17" s="301" t="s">
        <v>67</v>
      </c>
    </row>
    <row r="18" spans="1:54" ht="14.25" customHeight="1" x14ac:dyDescent="0.2">
      <c r="A18" s="290"/>
      <c r="B18" s="290"/>
      <c r="C18" s="308"/>
      <c r="D18" s="290"/>
      <c r="E18" s="290"/>
      <c r="F18" s="290" t="s">
        <v>20</v>
      </c>
      <c r="G18" s="290" t="s">
        <v>21</v>
      </c>
      <c r="H18" s="290" t="s">
        <v>22</v>
      </c>
      <c r="I18" s="290" t="s">
        <v>22</v>
      </c>
      <c r="J18" s="310"/>
      <c r="K18" s="310"/>
      <c r="L18" s="310"/>
      <c r="M18" s="310"/>
      <c r="N18" s="290"/>
      <c r="O18" s="290"/>
      <c r="P18" s="290"/>
      <c r="Q18" s="290"/>
      <c r="R18" s="290"/>
      <c r="S18" s="290"/>
      <c r="T18" s="36" t="s">
        <v>47</v>
      </c>
      <c r="U18" s="36" t="s">
        <v>46</v>
      </c>
      <c r="V18" s="290"/>
      <c r="W18" s="290"/>
      <c r="X18" s="292"/>
      <c r="Y18" s="290"/>
      <c r="Z18" s="293"/>
      <c r="AA18" s="293"/>
      <c r="AB18" s="297"/>
      <c r="AC18" s="298"/>
      <c r="AD18" s="299"/>
      <c r="AE18" s="300"/>
      <c r="BB18" s="301"/>
    </row>
    <row r="19" spans="1:54" ht="27.75" customHeight="1" x14ac:dyDescent="0.2">
      <c r="A19" s="213" t="s">
        <v>80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55"/>
      <c r="AA19" s="55"/>
    </row>
    <row r="20" spans="1:54" ht="16.5" customHeight="1" x14ac:dyDescent="0.25">
      <c r="A20" s="214" t="s">
        <v>80</v>
      </c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66"/>
      <c r="AA20" s="66"/>
    </row>
    <row r="21" spans="1:54" ht="14.25" customHeight="1" x14ac:dyDescent="0.25">
      <c r="A21" s="203" t="s">
        <v>81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67"/>
      <c r="AA21" s="67"/>
    </row>
    <row r="22" spans="1:54" ht="27" customHeight="1" x14ac:dyDescent="0.25">
      <c r="A22" s="64" t="s">
        <v>82</v>
      </c>
      <c r="B22" s="64" t="s">
        <v>83</v>
      </c>
      <c r="C22" s="37">
        <v>4301070899</v>
      </c>
      <c r="D22" s="190">
        <v>4607111035752</v>
      </c>
      <c r="E22" s="19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9"/>
      <c r="N22" s="38">
        <v>180</v>
      </c>
      <c r="O22" s="28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2"/>
      <c r="Q22" s="192"/>
      <c r="R22" s="192"/>
      <c r="S22" s="193"/>
      <c r="T22" s="40" t="s">
        <v>49</v>
      </c>
      <c r="U22" s="40" t="s">
        <v>49</v>
      </c>
      <c r="V22" s="41" t="s">
        <v>42</v>
      </c>
      <c r="W22" s="59">
        <v>0</v>
      </c>
      <c r="X22" s="56" t="str">
        <f>IFERROR(IF(V22="","",V22),"")</f>
        <v>кор</v>
      </c>
      <c r="Y22" s="42" t="str">
        <f>IFERROR(IF(V22="","",V22*0.0155),"")</f>
        <v/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184"/>
      <c r="B23" s="184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5"/>
      <c r="O23" s="181" t="s">
        <v>43</v>
      </c>
      <c r="P23" s="182"/>
      <c r="Q23" s="182"/>
      <c r="R23" s="182"/>
      <c r="S23" s="182"/>
      <c r="T23" s="182"/>
      <c r="U23" s="183"/>
      <c r="V23" s="43" t="s">
        <v>42</v>
      </c>
      <c r="W23" s="44">
        <f>IFERROR(SUM(V22:V22),"0")</f>
        <v>0</v>
      </c>
      <c r="X23" s="44">
        <f>IFERROR(SUM(W22:W22),"0")</f>
        <v>0</v>
      </c>
      <c r="Y23" s="44" t="str">
        <f>IFERROR(IF(X22="",0,X22),"0")</f>
        <v>кор</v>
      </c>
      <c r="Z23" s="68"/>
      <c r="AA23" s="68"/>
    </row>
    <row r="24" spans="1:54" x14ac:dyDescent="0.2">
      <c r="A24" s="184"/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5"/>
      <c r="O24" s="181" t="s">
        <v>43</v>
      </c>
      <c r="P24" s="182"/>
      <c r="Q24" s="182"/>
      <c r="R24" s="182"/>
      <c r="S24" s="182"/>
      <c r="T24" s="182"/>
      <c r="U24" s="183"/>
      <c r="V24" s="43" t="s">
        <v>0</v>
      </c>
      <c r="W24" s="44" t="str">
        <f>IFERROR(SUMPRODUCT(V22:V22*H22:H22),"0")</f>
        <v>0</v>
      </c>
      <c r="X24" s="44">
        <f>IFERROR(SUMPRODUCT(W22:W22*H22:H22),"0")</f>
        <v>0</v>
      </c>
      <c r="Y24" s="43"/>
      <c r="Z24" s="68"/>
      <c r="AA24" s="68"/>
    </row>
    <row r="25" spans="1:54" ht="27.75" customHeight="1" x14ac:dyDescent="0.2">
      <c r="A25" s="213" t="s">
        <v>48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55"/>
      <c r="AA25" s="55"/>
    </row>
    <row r="26" spans="1:54" ht="16.5" customHeight="1" x14ac:dyDescent="0.25">
      <c r="A26" s="214" t="s">
        <v>86</v>
      </c>
      <c r="B26" s="214"/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66"/>
      <c r="AA26" s="66"/>
    </row>
    <row r="27" spans="1:54" ht="14.25" customHeight="1" x14ac:dyDescent="0.25">
      <c r="A27" s="203" t="s">
        <v>87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67"/>
      <c r="AA27" s="67"/>
    </row>
    <row r="28" spans="1:54" ht="27" customHeight="1" x14ac:dyDescent="0.25">
      <c r="A28" s="64" t="s">
        <v>88</v>
      </c>
      <c r="B28" s="64" t="s">
        <v>89</v>
      </c>
      <c r="C28" s="37">
        <v>4301132066</v>
      </c>
      <c r="D28" s="190">
        <v>4607111036520</v>
      </c>
      <c r="E28" s="19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9"/>
      <c r="N28" s="38">
        <v>180</v>
      </c>
      <c r="O28" s="28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2"/>
      <c r="Q28" s="192"/>
      <c r="R28" s="192"/>
      <c r="S28" s="193"/>
      <c r="T28" s="40" t="s">
        <v>49</v>
      </c>
      <c r="U28" s="40" t="s">
        <v>49</v>
      </c>
      <c r="V28" s="41" t="s">
        <v>42</v>
      </c>
      <c r="W28" s="59">
        <v>0</v>
      </c>
      <c r="X28" s="56" t="str">
        <f>IFERROR(IF(V28="","",V28),"")</f>
        <v>кор</v>
      </c>
      <c r="Y28" s="42" t="str">
        <f>IFERROR(IF(V28="","",V28*0.00936),"")</f>
        <v/>
      </c>
      <c r="Z28" s="69" t="s">
        <v>49</v>
      </c>
      <c r="AA28" s="70" t="s">
        <v>49</v>
      </c>
      <c r="AE28" s="74"/>
      <c r="BB28" s="85" t="s">
        <v>90</v>
      </c>
    </row>
    <row r="29" spans="1:54" ht="27" customHeight="1" x14ac:dyDescent="0.25">
      <c r="A29" s="64" t="s">
        <v>92</v>
      </c>
      <c r="B29" s="64" t="s">
        <v>93</v>
      </c>
      <c r="C29" s="37">
        <v>4301132063</v>
      </c>
      <c r="D29" s="190">
        <v>4607111036605</v>
      </c>
      <c r="E29" s="19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9"/>
      <c r="N29" s="38">
        <v>180</v>
      </c>
      <c r="O29" s="28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2"/>
      <c r="Q29" s="192"/>
      <c r="R29" s="192"/>
      <c r="S29" s="193"/>
      <c r="T29" s="40" t="s">
        <v>49</v>
      </c>
      <c r="U29" s="40" t="s">
        <v>49</v>
      </c>
      <c r="V29" s="41" t="s">
        <v>42</v>
      </c>
      <c r="W29" s="59">
        <v>0</v>
      </c>
      <c r="X29" s="56" t="str">
        <f>IFERROR(IF(V29="","",V29),"")</f>
        <v>кор</v>
      </c>
      <c r="Y29" s="42" t="str">
        <f>IFERROR(IF(V29="","",V29*0.00936),"")</f>
        <v/>
      </c>
      <c r="Z29" s="69" t="s">
        <v>49</v>
      </c>
      <c r="AA29" s="70" t="s">
        <v>49</v>
      </c>
      <c r="AE29" s="74"/>
      <c r="BB29" s="86" t="s">
        <v>90</v>
      </c>
    </row>
    <row r="30" spans="1:54" ht="27" customHeight="1" x14ac:dyDescent="0.25">
      <c r="A30" s="64" t="s">
        <v>94</v>
      </c>
      <c r="B30" s="64" t="s">
        <v>95</v>
      </c>
      <c r="C30" s="37">
        <v>4301132064</v>
      </c>
      <c r="D30" s="190">
        <v>4607111036537</v>
      </c>
      <c r="E30" s="19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9"/>
      <c r="N30" s="38">
        <v>180</v>
      </c>
      <c r="O30" s="2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2"/>
      <c r="Q30" s="192"/>
      <c r="R30" s="192"/>
      <c r="S30" s="193"/>
      <c r="T30" s="40" t="s">
        <v>49</v>
      </c>
      <c r="U30" s="40" t="s">
        <v>49</v>
      </c>
      <c r="V30" s="41" t="s">
        <v>42</v>
      </c>
      <c r="W30" s="59">
        <v>0</v>
      </c>
      <c r="X30" s="56" t="str">
        <f>IFERROR(IF(V30="","",V30),"")</f>
        <v>кор</v>
      </c>
      <c r="Y30" s="42" t="str">
        <f>IFERROR(IF(V30="","",V30*0.00936),"")</f>
        <v/>
      </c>
      <c r="Z30" s="69" t="s">
        <v>49</v>
      </c>
      <c r="AA30" s="70" t="s">
        <v>49</v>
      </c>
      <c r="AE30" s="74"/>
      <c r="BB30" s="87" t="s">
        <v>90</v>
      </c>
    </row>
    <row r="31" spans="1:54" ht="27" customHeight="1" x14ac:dyDescent="0.25">
      <c r="A31" s="64" t="s">
        <v>96</v>
      </c>
      <c r="B31" s="64" t="s">
        <v>97</v>
      </c>
      <c r="C31" s="37">
        <v>4301132065</v>
      </c>
      <c r="D31" s="190">
        <v>4607111036599</v>
      </c>
      <c r="E31" s="19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9"/>
      <c r="N31" s="38">
        <v>180</v>
      </c>
      <c r="O31" s="2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2"/>
      <c r="Q31" s="192"/>
      <c r="R31" s="192"/>
      <c r="S31" s="193"/>
      <c r="T31" s="40" t="s">
        <v>49</v>
      </c>
      <c r="U31" s="40" t="s">
        <v>49</v>
      </c>
      <c r="V31" s="41" t="s">
        <v>42</v>
      </c>
      <c r="W31" s="59">
        <v>0</v>
      </c>
      <c r="X31" s="56" t="str">
        <f>IFERROR(IF(V31="","",V31),"")</f>
        <v>кор</v>
      </c>
      <c r="Y31" s="42" t="str">
        <f>IFERROR(IF(V31="","",V31*0.00936),"")</f>
        <v/>
      </c>
      <c r="Z31" s="69" t="s">
        <v>49</v>
      </c>
      <c r="AA31" s="70" t="s">
        <v>49</v>
      </c>
      <c r="AE31" s="74"/>
      <c r="BB31" s="88" t="s">
        <v>90</v>
      </c>
    </row>
    <row r="32" spans="1:54" x14ac:dyDescent="0.2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5"/>
      <c r="O32" s="181" t="s">
        <v>43</v>
      </c>
      <c r="P32" s="182"/>
      <c r="Q32" s="182"/>
      <c r="R32" s="182"/>
      <c r="S32" s="182"/>
      <c r="T32" s="182"/>
      <c r="U32" s="183"/>
      <c r="V32" s="43" t="s">
        <v>42</v>
      </c>
      <c r="W32" s="44">
        <f>IFERROR(SUM(V28:V31),"0")</f>
        <v>0</v>
      </c>
      <c r="X32" s="44">
        <f>IFERROR(SUM(W28:W31),"0")</f>
        <v>0</v>
      </c>
      <c r="Y32" s="44" t="e">
        <f>IFERROR(IF(X28="",0,X28),"0")+IFERROR(IF(X29="",0,X29),"0")+IFERROR(IF(X30="",0,X30),"0")+IFERROR(IF(X31="",0,X31),"0")</f>
        <v>#VALUE!</v>
      </c>
      <c r="Z32" s="68"/>
      <c r="AA32" s="68"/>
    </row>
    <row r="33" spans="1:54" x14ac:dyDescent="0.2">
      <c r="A33" s="184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5"/>
      <c r="O33" s="181" t="s">
        <v>43</v>
      </c>
      <c r="P33" s="182"/>
      <c r="Q33" s="182"/>
      <c r="R33" s="182"/>
      <c r="S33" s="182"/>
      <c r="T33" s="182"/>
      <c r="U33" s="183"/>
      <c r="V33" s="43" t="s">
        <v>0</v>
      </c>
      <c r="W33" s="44" t="str">
        <f>IFERROR(SUMPRODUCT(V28:V31*H28:H31),"0")</f>
        <v>0</v>
      </c>
      <c r="X33" s="44">
        <f>IFERROR(SUMPRODUCT(W28:W31*H28:H31),"0")</f>
        <v>0</v>
      </c>
      <c r="Y33" s="43"/>
      <c r="Z33" s="68"/>
      <c r="AA33" s="68"/>
    </row>
    <row r="34" spans="1:54" ht="16.5" customHeight="1" x14ac:dyDescent="0.25">
      <c r="A34" s="214" t="s">
        <v>98</v>
      </c>
      <c r="B34" s="214"/>
      <c r="C34" s="214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66"/>
      <c r="AA34" s="66"/>
    </row>
    <row r="35" spans="1:54" ht="14.25" customHeight="1" x14ac:dyDescent="0.25">
      <c r="A35" s="203" t="s">
        <v>81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67"/>
      <c r="AA35" s="67"/>
    </row>
    <row r="36" spans="1:54" ht="27" customHeight="1" x14ac:dyDescent="0.25">
      <c r="A36" s="64" t="s">
        <v>99</v>
      </c>
      <c r="B36" s="64" t="s">
        <v>100</v>
      </c>
      <c r="C36" s="37">
        <v>4301070865</v>
      </c>
      <c r="D36" s="190">
        <v>4607111036285</v>
      </c>
      <c r="E36" s="19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9"/>
      <c r="N36" s="38">
        <v>180</v>
      </c>
      <c r="O36" s="2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2"/>
      <c r="Q36" s="192"/>
      <c r="R36" s="192"/>
      <c r="S36" s="193"/>
      <c r="T36" s="40" t="s">
        <v>49</v>
      </c>
      <c r="U36" s="40" t="s">
        <v>49</v>
      </c>
      <c r="V36" s="41" t="s">
        <v>42</v>
      </c>
      <c r="W36" s="59">
        <v>0</v>
      </c>
      <c r="X36" s="56" t="str">
        <f>IFERROR(IF(V36="","",V36),"")</f>
        <v>кор</v>
      </c>
      <c r="Y36" s="42" t="str">
        <f>IFERROR(IF(V36="","",V36*0.0155),"")</f>
        <v/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101</v>
      </c>
      <c r="B37" s="64" t="s">
        <v>102</v>
      </c>
      <c r="C37" s="37">
        <v>4301070861</v>
      </c>
      <c r="D37" s="190">
        <v>4607111036308</v>
      </c>
      <c r="E37" s="19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9"/>
      <c r="N37" s="38">
        <v>180</v>
      </c>
      <c r="O37" s="284" t="s">
        <v>103</v>
      </c>
      <c r="P37" s="192"/>
      <c r="Q37" s="192"/>
      <c r="R37" s="192"/>
      <c r="S37" s="193"/>
      <c r="T37" s="40" t="s">
        <v>49</v>
      </c>
      <c r="U37" s="40" t="s">
        <v>49</v>
      </c>
      <c r="V37" s="41" t="s">
        <v>42</v>
      </c>
      <c r="W37" s="59">
        <v>0</v>
      </c>
      <c r="X37" s="56" t="str">
        <f>IFERROR(IF(V37="","",V37),"")</f>
        <v>кор</v>
      </c>
      <c r="Y37" s="42" t="str">
        <f>IFERROR(IF(V37="","",V37*0.0155),"")</f>
        <v/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104</v>
      </c>
      <c r="B38" s="64" t="s">
        <v>105</v>
      </c>
      <c r="C38" s="37">
        <v>4301070884</v>
      </c>
      <c r="D38" s="190">
        <v>4607111036315</v>
      </c>
      <c r="E38" s="19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9"/>
      <c r="N38" s="38">
        <v>180</v>
      </c>
      <c r="O38" s="28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2"/>
      <c r="Q38" s="192"/>
      <c r="R38" s="192"/>
      <c r="S38" s="193"/>
      <c r="T38" s="40" t="s">
        <v>49</v>
      </c>
      <c r="U38" s="40" t="s">
        <v>49</v>
      </c>
      <c r="V38" s="41" t="s">
        <v>42</v>
      </c>
      <c r="W38" s="59">
        <v>0</v>
      </c>
      <c r="X38" s="56" t="str">
        <f>IFERROR(IF(V38="","",V38),"")</f>
        <v>кор</v>
      </c>
      <c r="Y38" s="42" t="str">
        <f>IFERROR(IF(V38="","",V38*0.0155),"")</f>
        <v/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106</v>
      </c>
      <c r="B39" s="64" t="s">
        <v>107</v>
      </c>
      <c r="C39" s="37">
        <v>4301070864</v>
      </c>
      <c r="D39" s="190">
        <v>4607111036292</v>
      </c>
      <c r="E39" s="19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9"/>
      <c r="N39" s="38">
        <v>180</v>
      </c>
      <c r="O39" s="28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2"/>
      <c r="Q39" s="192"/>
      <c r="R39" s="192"/>
      <c r="S39" s="193"/>
      <c r="T39" s="40" t="s">
        <v>49</v>
      </c>
      <c r="U39" s="40" t="s">
        <v>49</v>
      </c>
      <c r="V39" s="41" t="s">
        <v>42</v>
      </c>
      <c r="W39" s="59">
        <v>0</v>
      </c>
      <c r="X39" s="56" t="str">
        <f>IFERROR(IF(V39="","",V39),"")</f>
        <v>кор</v>
      </c>
      <c r="Y39" s="42" t="str">
        <f>IFERROR(IF(V39="","",V39*0.0155),"")</f>
        <v/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184"/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5"/>
      <c r="O40" s="181" t="s">
        <v>43</v>
      </c>
      <c r="P40" s="182"/>
      <c r="Q40" s="182"/>
      <c r="R40" s="182"/>
      <c r="S40" s="182"/>
      <c r="T40" s="182"/>
      <c r="U40" s="183"/>
      <c r="V40" s="43" t="s">
        <v>42</v>
      </c>
      <c r="W40" s="44">
        <f>IFERROR(SUM(V36:V39),"0")</f>
        <v>0</v>
      </c>
      <c r="X40" s="44">
        <f>IFERROR(SUM(W36:W39),"0")</f>
        <v>0</v>
      </c>
      <c r="Y40" s="44" t="e">
        <f>IFERROR(IF(X36="",0,X36),"0")+IFERROR(IF(X37="",0,X37),"0")+IFERROR(IF(X38="",0,X38),"0")+IFERROR(IF(X39="",0,X39),"0")</f>
        <v>#VALUE!</v>
      </c>
      <c r="Z40" s="68"/>
      <c r="AA40" s="68"/>
    </row>
    <row r="41" spans="1:54" x14ac:dyDescent="0.2">
      <c r="A41" s="184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5"/>
      <c r="O41" s="181" t="s">
        <v>43</v>
      </c>
      <c r="P41" s="182"/>
      <c r="Q41" s="182"/>
      <c r="R41" s="182"/>
      <c r="S41" s="182"/>
      <c r="T41" s="182"/>
      <c r="U41" s="183"/>
      <c r="V41" s="43" t="s">
        <v>0</v>
      </c>
      <c r="W41" s="44" t="str">
        <f>IFERROR(SUMPRODUCT(V36:V39*H36:H39),"0")</f>
        <v>0</v>
      </c>
      <c r="X41" s="44">
        <f>IFERROR(SUMPRODUCT(W36:W39*H36:H39),"0")</f>
        <v>0</v>
      </c>
      <c r="Y41" s="43"/>
      <c r="Z41" s="68"/>
      <c r="AA41" s="68"/>
    </row>
    <row r="42" spans="1:54" ht="16.5" customHeight="1" x14ac:dyDescent="0.25">
      <c r="A42" s="214" t="s">
        <v>108</v>
      </c>
      <c r="B42" s="214"/>
      <c r="C42" s="214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66"/>
      <c r="AA42" s="66"/>
    </row>
    <row r="43" spans="1:54" ht="14.25" customHeight="1" x14ac:dyDescent="0.25">
      <c r="A43" s="203" t="s">
        <v>109</v>
      </c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67"/>
      <c r="AA43" s="67"/>
    </row>
    <row r="44" spans="1:54" ht="27" customHeight="1" x14ac:dyDescent="0.25">
      <c r="A44" s="64" t="s">
        <v>110</v>
      </c>
      <c r="B44" s="64" t="s">
        <v>111</v>
      </c>
      <c r="C44" s="37">
        <v>4301190022</v>
      </c>
      <c r="D44" s="190">
        <v>4607111037053</v>
      </c>
      <c r="E44" s="19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9"/>
      <c r="N44" s="38">
        <v>365</v>
      </c>
      <c r="O44" s="27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4" s="192"/>
      <c r="Q44" s="192"/>
      <c r="R44" s="192"/>
      <c r="S44" s="193"/>
      <c r="T44" s="40" t="s">
        <v>49</v>
      </c>
      <c r="U44" s="40" t="s">
        <v>49</v>
      </c>
      <c r="V44" s="41" t="s">
        <v>42</v>
      </c>
      <c r="W44" s="59">
        <v>0</v>
      </c>
      <c r="X44" s="56" t="str">
        <f>IFERROR(IF(V44="","",V44),"")</f>
        <v>кор</v>
      </c>
      <c r="Y44" s="42" t="str">
        <f>IFERROR(IF(V44="","",V44*0.0095),"")</f>
        <v/>
      </c>
      <c r="Z44" s="69" t="s">
        <v>49</v>
      </c>
      <c r="AA44" s="70" t="s">
        <v>49</v>
      </c>
      <c r="AE44" s="74"/>
      <c r="BB44" s="93" t="s">
        <v>90</v>
      </c>
    </row>
    <row r="45" spans="1:54" ht="27" customHeight="1" x14ac:dyDescent="0.25">
      <c r="A45" s="64" t="s">
        <v>113</v>
      </c>
      <c r="B45" s="64" t="s">
        <v>114</v>
      </c>
      <c r="C45" s="37">
        <v>4301190023</v>
      </c>
      <c r="D45" s="190">
        <v>4607111037060</v>
      </c>
      <c r="E45" s="19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9"/>
      <c r="N45" s="38">
        <v>365</v>
      </c>
      <c r="O45" s="28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5" s="192"/>
      <c r="Q45" s="192"/>
      <c r="R45" s="192"/>
      <c r="S45" s="193"/>
      <c r="T45" s="40" t="s">
        <v>49</v>
      </c>
      <c r="U45" s="40" t="s">
        <v>49</v>
      </c>
      <c r="V45" s="41" t="s">
        <v>42</v>
      </c>
      <c r="W45" s="59">
        <v>0</v>
      </c>
      <c r="X45" s="56" t="str">
        <f>IFERROR(IF(V45="","",V45),"")</f>
        <v>кор</v>
      </c>
      <c r="Y45" s="42" t="str">
        <f>IFERROR(IF(V45="","",V45*0.0095),"")</f>
        <v/>
      </c>
      <c r="Z45" s="69" t="s">
        <v>49</v>
      </c>
      <c r="AA45" s="70" t="s">
        <v>49</v>
      </c>
      <c r="AE45" s="74"/>
      <c r="BB45" s="94" t="s">
        <v>90</v>
      </c>
    </row>
    <row r="46" spans="1:54" x14ac:dyDescent="0.2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5"/>
      <c r="O46" s="181" t="s">
        <v>43</v>
      </c>
      <c r="P46" s="182"/>
      <c r="Q46" s="182"/>
      <c r="R46" s="182"/>
      <c r="S46" s="182"/>
      <c r="T46" s="182"/>
      <c r="U46" s="183"/>
      <c r="V46" s="43" t="s">
        <v>42</v>
      </c>
      <c r="W46" s="44">
        <f>IFERROR(SUM(V44:V45),"0")</f>
        <v>0</v>
      </c>
      <c r="X46" s="44">
        <f>IFERROR(SUM(W44:W45),"0")</f>
        <v>0</v>
      </c>
      <c r="Y46" s="44" t="e">
        <f>IFERROR(IF(X44="",0,X44),"0")+IFERROR(IF(X45="",0,X45),"0")</f>
        <v>#VALUE!</v>
      </c>
      <c r="Z46" s="68"/>
      <c r="AA46" s="68"/>
    </row>
    <row r="47" spans="1:54" x14ac:dyDescent="0.2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5"/>
      <c r="O47" s="181" t="s">
        <v>43</v>
      </c>
      <c r="P47" s="182"/>
      <c r="Q47" s="182"/>
      <c r="R47" s="182"/>
      <c r="S47" s="182"/>
      <c r="T47" s="182"/>
      <c r="U47" s="183"/>
      <c r="V47" s="43" t="s">
        <v>0</v>
      </c>
      <c r="W47" s="44" t="str">
        <f>IFERROR(SUMPRODUCT(V44:V45*H44:H45),"0")</f>
        <v>0</v>
      </c>
      <c r="X47" s="44">
        <f>IFERROR(SUMPRODUCT(W44:W45*H44:H45),"0")</f>
        <v>0</v>
      </c>
      <c r="Y47" s="43"/>
      <c r="Z47" s="68"/>
      <c r="AA47" s="68"/>
    </row>
    <row r="48" spans="1:54" ht="16.5" customHeight="1" x14ac:dyDescent="0.25">
      <c r="A48" s="214" t="s">
        <v>115</v>
      </c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66"/>
      <c r="AA48" s="66"/>
    </row>
    <row r="49" spans="1:54" ht="14.25" customHeight="1" x14ac:dyDescent="0.25">
      <c r="A49" s="203" t="s">
        <v>81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67"/>
      <c r="AA49" s="67"/>
    </row>
    <row r="50" spans="1:54" ht="27" customHeight="1" x14ac:dyDescent="0.25">
      <c r="A50" s="64" t="s">
        <v>116</v>
      </c>
      <c r="B50" s="64" t="s">
        <v>117</v>
      </c>
      <c r="C50" s="37">
        <v>4301070989</v>
      </c>
      <c r="D50" s="190">
        <v>4607111037190</v>
      </c>
      <c r="E50" s="190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9"/>
      <c r="N50" s="38">
        <v>180</v>
      </c>
      <c r="O50" s="27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0" s="192"/>
      <c r="Q50" s="192"/>
      <c r="R50" s="192"/>
      <c r="S50" s="193"/>
      <c r="T50" s="40" t="s">
        <v>49</v>
      </c>
      <c r="U50" s="40" t="s">
        <v>49</v>
      </c>
      <c r="V50" s="41" t="s">
        <v>42</v>
      </c>
      <c r="W50" s="59">
        <v>0</v>
      </c>
      <c r="X50" s="56" t="str">
        <f t="shared" ref="X50:X55" si="0">IFERROR(IF(V50="","",V50),"")</f>
        <v>кор</v>
      </c>
      <c r="Y50" s="42" t="str">
        <f t="shared" ref="Y50:Y55" si="1">IFERROR(IF(V50="","",V50*0.0155),"")</f>
        <v/>
      </c>
      <c r="Z50" s="69" t="s">
        <v>49</v>
      </c>
      <c r="AA50" s="70" t="s">
        <v>49</v>
      </c>
      <c r="AE50" s="74"/>
      <c r="BB50" s="95" t="s">
        <v>71</v>
      </c>
    </row>
    <row r="51" spans="1:54" ht="27" customHeight="1" x14ac:dyDescent="0.25">
      <c r="A51" s="64" t="s">
        <v>118</v>
      </c>
      <c r="B51" s="64" t="s">
        <v>119</v>
      </c>
      <c r="C51" s="37">
        <v>4301070972</v>
      </c>
      <c r="D51" s="190">
        <v>4607111037183</v>
      </c>
      <c r="E51" s="190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9"/>
      <c r="N51" s="38">
        <v>180</v>
      </c>
      <c r="O51" s="2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1" s="192"/>
      <c r="Q51" s="192"/>
      <c r="R51" s="192"/>
      <c r="S51" s="193"/>
      <c r="T51" s="40" t="s">
        <v>49</v>
      </c>
      <c r="U51" s="40" t="s">
        <v>49</v>
      </c>
      <c r="V51" s="41" t="s">
        <v>42</v>
      </c>
      <c r="W51" s="59">
        <v>0</v>
      </c>
      <c r="X51" s="56" t="str">
        <f t="shared" si="0"/>
        <v>кор</v>
      </c>
      <c r="Y51" s="42" t="str">
        <f t="shared" si="1"/>
        <v/>
      </c>
      <c r="Z51" s="69" t="s">
        <v>49</v>
      </c>
      <c r="AA51" s="70" t="s">
        <v>49</v>
      </c>
      <c r="AE51" s="74"/>
      <c r="BB51" s="96" t="s">
        <v>71</v>
      </c>
    </row>
    <row r="52" spans="1:54" ht="27" customHeight="1" x14ac:dyDescent="0.25">
      <c r="A52" s="64" t="s">
        <v>120</v>
      </c>
      <c r="B52" s="64" t="s">
        <v>121</v>
      </c>
      <c r="C52" s="37">
        <v>4301070970</v>
      </c>
      <c r="D52" s="190">
        <v>4607111037091</v>
      </c>
      <c r="E52" s="190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9"/>
      <c r="N52" s="38">
        <v>180</v>
      </c>
      <c r="O52" s="27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2" s="192"/>
      <c r="Q52" s="192"/>
      <c r="R52" s="192"/>
      <c r="S52" s="193"/>
      <c r="T52" s="40" t="s">
        <v>49</v>
      </c>
      <c r="U52" s="40" t="s">
        <v>49</v>
      </c>
      <c r="V52" s="41" t="s">
        <v>42</v>
      </c>
      <c r="W52" s="59">
        <v>0</v>
      </c>
      <c r="X52" s="56" t="str">
        <f t="shared" si="0"/>
        <v>кор</v>
      </c>
      <c r="Y52" s="42" t="str">
        <f t="shared" si="1"/>
        <v/>
      </c>
      <c r="Z52" s="69" t="s">
        <v>49</v>
      </c>
      <c r="AA52" s="70" t="s">
        <v>49</v>
      </c>
      <c r="AE52" s="74"/>
      <c r="BB52" s="97" t="s">
        <v>71</v>
      </c>
    </row>
    <row r="53" spans="1:54" ht="27" customHeight="1" x14ac:dyDescent="0.25">
      <c r="A53" s="64" t="s">
        <v>122</v>
      </c>
      <c r="B53" s="64" t="s">
        <v>123</v>
      </c>
      <c r="C53" s="37">
        <v>4301070971</v>
      </c>
      <c r="D53" s="190">
        <v>4607111036902</v>
      </c>
      <c r="E53" s="190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9"/>
      <c r="N53" s="38">
        <v>180</v>
      </c>
      <c r="O53" s="27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3" s="192"/>
      <c r="Q53" s="192"/>
      <c r="R53" s="192"/>
      <c r="S53" s="193"/>
      <c r="T53" s="40" t="s">
        <v>49</v>
      </c>
      <c r="U53" s="40" t="s">
        <v>49</v>
      </c>
      <c r="V53" s="41" t="s">
        <v>42</v>
      </c>
      <c r="W53" s="59">
        <v>0</v>
      </c>
      <c r="X53" s="56" t="str">
        <f t="shared" si="0"/>
        <v>кор</v>
      </c>
      <c r="Y53" s="42" t="str">
        <f t="shared" si="1"/>
        <v/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124</v>
      </c>
      <c r="B54" s="64" t="s">
        <v>125</v>
      </c>
      <c r="C54" s="37">
        <v>4301070969</v>
      </c>
      <c r="D54" s="190">
        <v>4607111036858</v>
      </c>
      <c r="E54" s="19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9"/>
      <c r="N54" s="38">
        <v>180</v>
      </c>
      <c r="O54" s="27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4" s="192"/>
      <c r="Q54" s="192"/>
      <c r="R54" s="192"/>
      <c r="S54" s="193"/>
      <c r="T54" s="40" t="s">
        <v>49</v>
      </c>
      <c r="U54" s="40" t="s">
        <v>49</v>
      </c>
      <c r="V54" s="41" t="s">
        <v>42</v>
      </c>
      <c r="W54" s="59">
        <v>0</v>
      </c>
      <c r="X54" s="56" t="str">
        <f t="shared" si="0"/>
        <v>кор</v>
      </c>
      <c r="Y54" s="42" t="str">
        <f t="shared" si="1"/>
        <v/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126</v>
      </c>
      <c r="B55" s="64" t="s">
        <v>127</v>
      </c>
      <c r="C55" s="37">
        <v>4301070968</v>
      </c>
      <c r="D55" s="190">
        <v>4607111036889</v>
      </c>
      <c r="E55" s="19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9"/>
      <c r="N55" s="38">
        <v>180</v>
      </c>
      <c r="O55" s="27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5" s="192"/>
      <c r="Q55" s="192"/>
      <c r="R55" s="192"/>
      <c r="S55" s="193"/>
      <c r="T55" s="40" t="s">
        <v>49</v>
      </c>
      <c r="U55" s="40" t="s">
        <v>49</v>
      </c>
      <c r="V55" s="41" t="s">
        <v>42</v>
      </c>
      <c r="W55" s="59">
        <v>0</v>
      </c>
      <c r="X55" s="56" t="str">
        <f t="shared" si="0"/>
        <v>кор</v>
      </c>
      <c r="Y55" s="42" t="str">
        <f t="shared" si="1"/>
        <v/>
      </c>
      <c r="Z55" s="69" t="s">
        <v>49</v>
      </c>
      <c r="AA55" s="70" t="s">
        <v>49</v>
      </c>
      <c r="AE55" s="74"/>
      <c r="BB55" s="100" t="s">
        <v>71</v>
      </c>
    </row>
    <row r="56" spans="1:54" x14ac:dyDescent="0.2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5"/>
      <c r="O56" s="181" t="s">
        <v>43</v>
      </c>
      <c r="P56" s="182"/>
      <c r="Q56" s="182"/>
      <c r="R56" s="182"/>
      <c r="S56" s="182"/>
      <c r="T56" s="182"/>
      <c r="U56" s="183"/>
      <c r="V56" s="43" t="s">
        <v>42</v>
      </c>
      <c r="W56" s="44">
        <f>IFERROR(SUM(V50:V55),"0")</f>
        <v>0</v>
      </c>
      <c r="X56" s="44">
        <f>IFERROR(SUM(W50:W55),"0")</f>
        <v>0</v>
      </c>
      <c r="Y56" s="44" t="e">
        <f>IFERROR(IF(X50="",0,X50),"0")+IFERROR(IF(X51="",0,X51),"0")+IFERROR(IF(X52="",0,X52),"0")+IFERROR(IF(X53="",0,X53),"0")+IFERROR(IF(X54="",0,X54),"0")+IFERROR(IF(X55="",0,X55),"0")</f>
        <v>#VALUE!</v>
      </c>
      <c r="Z56" s="68"/>
      <c r="AA56" s="68"/>
    </row>
    <row r="57" spans="1:54" x14ac:dyDescent="0.2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5"/>
      <c r="O57" s="181" t="s">
        <v>43</v>
      </c>
      <c r="P57" s="182"/>
      <c r="Q57" s="182"/>
      <c r="R57" s="182"/>
      <c r="S57" s="182"/>
      <c r="T57" s="182"/>
      <c r="U57" s="183"/>
      <c r="V57" s="43" t="s">
        <v>0</v>
      </c>
      <c r="W57" s="44" t="str">
        <f>IFERROR(SUMPRODUCT(V50:V55*H50:H55),"0")</f>
        <v>0</v>
      </c>
      <c r="X57" s="44">
        <f>IFERROR(SUMPRODUCT(W50:W55*H50:H55),"0")</f>
        <v>0</v>
      </c>
      <c r="Y57" s="43"/>
      <c r="Z57" s="68"/>
      <c r="AA57" s="68"/>
    </row>
    <row r="58" spans="1:54" ht="16.5" customHeight="1" x14ac:dyDescent="0.25">
      <c r="A58" s="214" t="s">
        <v>128</v>
      </c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66"/>
      <c r="AA58" s="66"/>
    </row>
    <row r="59" spans="1:54" ht="14.25" customHeight="1" x14ac:dyDescent="0.25">
      <c r="A59" s="203" t="s">
        <v>81</v>
      </c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67"/>
      <c r="AA59" s="67"/>
    </row>
    <row r="60" spans="1:54" ht="27" customHeight="1" x14ac:dyDescent="0.25">
      <c r="A60" s="64" t="s">
        <v>129</v>
      </c>
      <c r="B60" s="64" t="s">
        <v>130</v>
      </c>
      <c r="C60" s="37">
        <v>4301070977</v>
      </c>
      <c r="D60" s="190">
        <v>4607111037411</v>
      </c>
      <c r="E60" s="190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131</v>
      </c>
      <c r="L60" s="39" t="s">
        <v>84</v>
      </c>
      <c r="M60" s="39"/>
      <c r="N60" s="38">
        <v>180</v>
      </c>
      <c r="O60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0" s="192"/>
      <c r="Q60" s="192"/>
      <c r="R60" s="192"/>
      <c r="S60" s="193"/>
      <c r="T60" s="40" t="s">
        <v>49</v>
      </c>
      <c r="U60" s="40" t="s">
        <v>49</v>
      </c>
      <c r="V60" s="41" t="s">
        <v>42</v>
      </c>
      <c r="W60" s="59">
        <v>0</v>
      </c>
      <c r="X60" s="56" t="str">
        <f>IFERROR(IF(V60="","",V60),"")</f>
        <v>кор</v>
      </c>
      <c r="Y60" s="42" t="str">
        <f>IFERROR(IF(V60="","",V60*0.00502),"")</f>
        <v/>
      </c>
      <c r="Z60" s="69" t="s">
        <v>49</v>
      </c>
      <c r="AA60" s="70" t="s">
        <v>49</v>
      </c>
      <c r="AE60" s="74"/>
      <c r="BB60" s="101" t="s">
        <v>71</v>
      </c>
    </row>
    <row r="61" spans="1:54" ht="27" customHeight="1" x14ac:dyDescent="0.25">
      <c r="A61" s="64" t="s">
        <v>132</v>
      </c>
      <c r="B61" s="64" t="s">
        <v>133</v>
      </c>
      <c r="C61" s="37">
        <v>4301070981</v>
      </c>
      <c r="D61" s="190">
        <v>4607111036728</v>
      </c>
      <c r="E61" s="190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9"/>
      <c r="N61" s="38">
        <v>180</v>
      </c>
      <c r="O61" s="2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1" s="192"/>
      <c r="Q61" s="192"/>
      <c r="R61" s="192"/>
      <c r="S61" s="193"/>
      <c r="T61" s="40" t="s">
        <v>49</v>
      </c>
      <c r="U61" s="40" t="s">
        <v>49</v>
      </c>
      <c r="V61" s="41" t="s">
        <v>42</v>
      </c>
      <c r="W61" s="59">
        <v>0</v>
      </c>
      <c r="X61" s="56" t="str">
        <f>IFERROR(IF(V61="","",V61),"")</f>
        <v>кор</v>
      </c>
      <c r="Y61" s="42" t="str">
        <f>IFERROR(IF(V61="","",V61*0.00866),"")</f>
        <v/>
      </c>
      <c r="Z61" s="69" t="s">
        <v>49</v>
      </c>
      <c r="AA61" s="70" t="s">
        <v>49</v>
      </c>
      <c r="AE61" s="74"/>
      <c r="BB61" s="102" t="s">
        <v>71</v>
      </c>
    </row>
    <row r="62" spans="1:54" x14ac:dyDescent="0.2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5"/>
      <c r="O62" s="181" t="s">
        <v>43</v>
      </c>
      <c r="P62" s="182"/>
      <c r="Q62" s="182"/>
      <c r="R62" s="182"/>
      <c r="S62" s="182"/>
      <c r="T62" s="182"/>
      <c r="U62" s="183"/>
      <c r="V62" s="43" t="s">
        <v>42</v>
      </c>
      <c r="W62" s="44">
        <f>IFERROR(SUM(V60:V61),"0")</f>
        <v>0</v>
      </c>
      <c r="X62" s="44">
        <f>IFERROR(SUM(W60:W61),"0")</f>
        <v>0</v>
      </c>
      <c r="Y62" s="44" t="e">
        <f>IFERROR(IF(X60="",0,X60),"0")+IFERROR(IF(X61="",0,X61),"0")</f>
        <v>#VALUE!</v>
      </c>
      <c r="Z62" s="68"/>
      <c r="AA62" s="68"/>
    </row>
    <row r="63" spans="1:54" x14ac:dyDescent="0.2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5"/>
      <c r="O63" s="181" t="s">
        <v>43</v>
      </c>
      <c r="P63" s="182"/>
      <c r="Q63" s="182"/>
      <c r="R63" s="182"/>
      <c r="S63" s="182"/>
      <c r="T63" s="182"/>
      <c r="U63" s="183"/>
      <c r="V63" s="43" t="s">
        <v>0</v>
      </c>
      <c r="W63" s="44" t="str">
        <f>IFERROR(SUMPRODUCT(V60:V61*H60:H61),"0")</f>
        <v>0</v>
      </c>
      <c r="X63" s="44">
        <f>IFERROR(SUMPRODUCT(W60:W61*H60:H61),"0")</f>
        <v>0</v>
      </c>
      <c r="Y63" s="43"/>
      <c r="Z63" s="68"/>
      <c r="AA63" s="68"/>
    </row>
    <row r="64" spans="1:54" ht="16.5" customHeight="1" x14ac:dyDescent="0.25">
      <c r="A64" s="214" t="s">
        <v>134</v>
      </c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66"/>
      <c r="AA64" s="66"/>
    </row>
    <row r="65" spans="1:54" ht="14.25" customHeight="1" x14ac:dyDescent="0.25">
      <c r="A65" s="203" t="s">
        <v>135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67"/>
      <c r="AA65" s="67"/>
    </row>
    <row r="66" spans="1:54" ht="27" customHeight="1" x14ac:dyDescent="0.25">
      <c r="A66" s="64" t="s">
        <v>136</v>
      </c>
      <c r="B66" s="64" t="s">
        <v>137</v>
      </c>
      <c r="C66" s="37">
        <v>4301135113</v>
      </c>
      <c r="D66" s="190">
        <v>4607111033659</v>
      </c>
      <c r="E66" s="190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9"/>
      <c r="N66" s="38">
        <v>180</v>
      </c>
      <c r="O66" s="27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6" s="192"/>
      <c r="Q66" s="192"/>
      <c r="R66" s="192"/>
      <c r="S66" s="193"/>
      <c r="T66" s="40" t="s">
        <v>49</v>
      </c>
      <c r="U66" s="40" t="s">
        <v>49</v>
      </c>
      <c r="V66" s="41" t="s">
        <v>42</v>
      </c>
      <c r="W66" s="59">
        <v>0</v>
      </c>
      <c r="X66" s="56" t="str">
        <f>IFERROR(IF(V66="","",V66),"")</f>
        <v>кор</v>
      </c>
      <c r="Y66" s="42" t="str">
        <f>IFERROR(IF(V66="","",V66*0.01788),"")</f>
        <v/>
      </c>
      <c r="Z66" s="69" t="s">
        <v>49</v>
      </c>
      <c r="AA66" s="70" t="s">
        <v>49</v>
      </c>
      <c r="AE66" s="74"/>
      <c r="BB66" s="103" t="s">
        <v>90</v>
      </c>
    </row>
    <row r="67" spans="1:54" x14ac:dyDescent="0.2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5"/>
      <c r="O67" s="181" t="s">
        <v>43</v>
      </c>
      <c r="P67" s="182"/>
      <c r="Q67" s="182"/>
      <c r="R67" s="182"/>
      <c r="S67" s="182"/>
      <c r="T67" s="182"/>
      <c r="U67" s="183"/>
      <c r="V67" s="43" t="s">
        <v>42</v>
      </c>
      <c r="W67" s="44">
        <f>IFERROR(SUM(V66:V66),"0")</f>
        <v>0</v>
      </c>
      <c r="X67" s="44">
        <f>IFERROR(SUM(W66:W66),"0")</f>
        <v>0</v>
      </c>
      <c r="Y67" s="44" t="str">
        <f>IFERROR(IF(X66="",0,X66),"0")</f>
        <v>кор</v>
      </c>
      <c r="Z67" s="68"/>
      <c r="AA67" s="68"/>
    </row>
    <row r="68" spans="1:54" x14ac:dyDescent="0.2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5"/>
      <c r="O68" s="181" t="s">
        <v>43</v>
      </c>
      <c r="P68" s="182"/>
      <c r="Q68" s="182"/>
      <c r="R68" s="182"/>
      <c r="S68" s="182"/>
      <c r="T68" s="182"/>
      <c r="U68" s="183"/>
      <c r="V68" s="43" t="s">
        <v>0</v>
      </c>
      <c r="W68" s="44" t="str">
        <f>IFERROR(SUMPRODUCT(V66:V66*H66:H66),"0")</f>
        <v>0</v>
      </c>
      <c r="X68" s="44">
        <f>IFERROR(SUMPRODUCT(W66:W66*H66:H66),"0")</f>
        <v>0</v>
      </c>
      <c r="Y68" s="43"/>
      <c r="Z68" s="68"/>
      <c r="AA68" s="68"/>
    </row>
    <row r="69" spans="1:54" ht="16.5" customHeight="1" x14ac:dyDescent="0.25">
      <c r="A69" s="214" t="s">
        <v>138</v>
      </c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66"/>
      <c r="AA69" s="66"/>
    </row>
    <row r="70" spans="1:54" ht="14.25" customHeight="1" x14ac:dyDescent="0.25">
      <c r="A70" s="203" t="s">
        <v>139</v>
      </c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67"/>
      <c r="AA70" s="67"/>
    </row>
    <row r="71" spans="1:54" ht="27" customHeight="1" x14ac:dyDescent="0.25">
      <c r="A71" s="64" t="s">
        <v>140</v>
      </c>
      <c r="B71" s="64" t="s">
        <v>141</v>
      </c>
      <c r="C71" s="37">
        <v>4301131012</v>
      </c>
      <c r="D71" s="190">
        <v>4607111034137</v>
      </c>
      <c r="E71" s="190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9"/>
      <c r="N71" s="38">
        <v>180</v>
      </c>
      <c r="O71" s="26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1" s="192"/>
      <c r="Q71" s="192"/>
      <c r="R71" s="192"/>
      <c r="S71" s="193"/>
      <c r="T71" s="40" t="s">
        <v>49</v>
      </c>
      <c r="U71" s="40" t="s">
        <v>49</v>
      </c>
      <c r="V71" s="41" t="s">
        <v>42</v>
      </c>
      <c r="W71" s="59">
        <v>0</v>
      </c>
      <c r="X71" s="56" t="str">
        <f>IFERROR(IF(V71="","",V71),"")</f>
        <v>кор</v>
      </c>
      <c r="Y71" s="42" t="str">
        <f>IFERROR(IF(V71="","",V71*0.01788),"")</f>
        <v/>
      </c>
      <c r="Z71" s="69" t="s">
        <v>49</v>
      </c>
      <c r="AA71" s="70" t="s">
        <v>49</v>
      </c>
      <c r="AE71" s="74"/>
      <c r="BB71" s="104" t="s">
        <v>90</v>
      </c>
    </row>
    <row r="72" spans="1:54" ht="27" customHeight="1" x14ac:dyDescent="0.25">
      <c r="A72" s="64" t="s">
        <v>142</v>
      </c>
      <c r="B72" s="64" t="s">
        <v>143</v>
      </c>
      <c r="C72" s="37">
        <v>4301131011</v>
      </c>
      <c r="D72" s="190">
        <v>4607111034120</v>
      </c>
      <c r="E72" s="190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9"/>
      <c r="N72" s="38">
        <v>180</v>
      </c>
      <c r="O72" s="26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2" s="192"/>
      <c r="Q72" s="192"/>
      <c r="R72" s="192"/>
      <c r="S72" s="193"/>
      <c r="T72" s="40" t="s">
        <v>49</v>
      </c>
      <c r="U72" s="40" t="s">
        <v>49</v>
      </c>
      <c r="V72" s="41" t="s">
        <v>42</v>
      </c>
      <c r="W72" s="59">
        <v>0</v>
      </c>
      <c r="X72" s="56" t="str">
        <f>IFERROR(IF(V72="","",V72),"")</f>
        <v>кор</v>
      </c>
      <c r="Y72" s="42" t="str">
        <f>IFERROR(IF(V72="","",V72*0.01788),"")</f>
        <v/>
      </c>
      <c r="Z72" s="69" t="s">
        <v>49</v>
      </c>
      <c r="AA72" s="70" t="s">
        <v>49</v>
      </c>
      <c r="AE72" s="74"/>
      <c r="BB72" s="105" t="s">
        <v>90</v>
      </c>
    </row>
    <row r="73" spans="1:54" x14ac:dyDescent="0.2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5"/>
      <c r="O73" s="181" t="s">
        <v>43</v>
      </c>
      <c r="P73" s="182"/>
      <c r="Q73" s="182"/>
      <c r="R73" s="182"/>
      <c r="S73" s="182"/>
      <c r="T73" s="182"/>
      <c r="U73" s="183"/>
      <c r="V73" s="43" t="s">
        <v>42</v>
      </c>
      <c r="W73" s="44">
        <f>IFERROR(SUM(V71:V72),"0")</f>
        <v>0</v>
      </c>
      <c r="X73" s="44">
        <f>IFERROR(SUM(W71:W72),"0")</f>
        <v>0</v>
      </c>
      <c r="Y73" s="44" t="e">
        <f>IFERROR(IF(X71="",0,X71),"0")+IFERROR(IF(X72="",0,X72),"0")</f>
        <v>#VALUE!</v>
      </c>
      <c r="Z73" s="68"/>
      <c r="AA73" s="68"/>
    </row>
    <row r="74" spans="1:54" x14ac:dyDescent="0.2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5"/>
      <c r="O74" s="181" t="s">
        <v>43</v>
      </c>
      <c r="P74" s="182"/>
      <c r="Q74" s="182"/>
      <c r="R74" s="182"/>
      <c r="S74" s="182"/>
      <c r="T74" s="182"/>
      <c r="U74" s="183"/>
      <c r="V74" s="43" t="s">
        <v>0</v>
      </c>
      <c r="W74" s="44" t="str">
        <f>IFERROR(SUMPRODUCT(V71:V72*H71:H72),"0")</f>
        <v>0</v>
      </c>
      <c r="X74" s="44">
        <f>IFERROR(SUMPRODUCT(W71:W72*H71:H72),"0")</f>
        <v>0</v>
      </c>
      <c r="Y74" s="43"/>
      <c r="Z74" s="68"/>
      <c r="AA74" s="68"/>
    </row>
    <row r="75" spans="1:54" ht="16.5" customHeight="1" x14ac:dyDescent="0.25">
      <c r="A75" s="214" t="s">
        <v>144</v>
      </c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66"/>
      <c r="AA75" s="66"/>
    </row>
    <row r="76" spans="1:54" ht="14.25" customHeight="1" x14ac:dyDescent="0.25">
      <c r="A76" s="203" t="s">
        <v>135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67"/>
      <c r="AA76" s="67"/>
    </row>
    <row r="77" spans="1:54" ht="27" customHeight="1" x14ac:dyDescent="0.25">
      <c r="A77" s="64" t="s">
        <v>145</v>
      </c>
      <c r="B77" s="64" t="s">
        <v>146</v>
      </c>
      <c r="C77" s="37">
        <v>4301135053</v>
      </c>
      <c r="D77" s="190">
        <v>4607111036407</v>
      </c>
      <c r="E77" s="190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9"/>
      <c r="N77" s="38">
        <v>180</v>
      </c>
      <c r="O77" s="26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7" s="192"/>
      <c r="Q77" s="192"/>
      <c r="R77" s="192"/>
      <c r="S77" s="193"/>
      <c r="T77" s="40" t="s">
        <v>49</v>
      </c>
      <c r="U77" s="40" t="s">
        <v>49</v>
      </c>
      <c r="V77" s="41" t="s">
        <v>42</v>
      </c>
      <c r="W77" s="59">
        <v>0</v>
      </c>
      <c r="X77" s="56" t="str">
        <f t="shared" ref="X77:X82" si="2">IFERROR(IF(V77="","",V77),"")</f>
        <v>кор</v>
      </c>
      <c r="Y77" s="42" t="str">
        <f t="shared" ref="Y77:Y82" si="3">IFERROR(IF(V77="","",V77*0.01788),"")</f>
        <v/>
      </c>
      <c r="Z77" s="69" t="s">
        <v>49</v>
      </c>
      <c r="AA77" s="70" t="s">
        <v>49</v>
      </c>
      <c r="AE77" s="74"/>
      <c r="BB77" s="106" t="s">
        <v>90</v>
      </c>
    </row>
    <row r="78" spans="1:54" ht="16.5" customHeight="1" x14ac:dyDescent="0.25">
      <c r="A78" s="64" t="s">
        <v>147</v>
      </c>
      <c r="B78" s="64" t="s">
        <v>148</v>
      </c>
      <c r="C78" s="37">
        <v>4301135122</v>
      </c>
      <c r="D78" s="190">
        <v>4607111033628</v>
      </c>
      <c r="E78" s="190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9"/>
      <c r="N78" s="38">
        <v>180</v>
      </c>
      <c r="O78" s="2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8" s="192"/>
      <c r="Q78" s="192"/>
      <c r="R78" s="192"/>
      <c r="S78" s="193"/>
      <c r="T78" s="40" t="s">
        <v>49</v>
      </c>
      <c r="U78" s="40" t="s">
        <v>49</v>
      </c>
      <c r="V78" s="41" t="s">
        <v>42</v>
      </c>
      <c r="W78" s="59">
        <v>0</v>
      </c>
      <c r="X78" s="56" t="str">
        <f t="shared" si="2"/>
        <v>кор</v>
      </c>
      <c r="Y78" s="42" t="str">
        <f t="shared" si="3"/>
        <v/>
      </c>
      <c r="Z78" s="69" t="s">
        <v>49</v>
      </c>
      <c r="AA78" s="70" t="s">
        <v>49</v>
      </c>
      <c r="AE78" s="74"/>
      <c r="BB78" s="107" t="s">
        <v>90</v>
      </c>
    </row>
    <row r="79" spans="1:54" ht="27" customHeight="1" x14ac:dyDescent="0.25">
      <c r="A79" s="64" t="s">
        <v>149</v>
      </c>
      <c r="B79" s="64" t="s">
        <v>150</v>
      </c>
      <c r="C79" s="37">
        <v>4301130400</v>
      </c>
      <c r="D79" s="190">
        <v>4607111033451</v>
      </c>
      <c r="E79" s="190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9"/>
      <c r="N79" s="38">
        <v>180</v>
      </c>
      <c r="O79" s="26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79" s="192"/>
      <c r="Q79" s="192"/>
      <c r="R79" s="192"/>
      <c r="S79" s="193"/>
      <c r="T79" s="40" t="s">
        <v>49</v>
      </c>
      <c r="U79" s="40" t="s">
        <v>49</v>
      </c>
      <c r="V79" s="41" t="s">
        <v>42</v>
      </c>
      <c r="W79" s="59">
        <v>0</v>
      </c>
      <c r="X79" s="56" t="str">
        <f t="shared" si="2"/>
        <v>кор</v>
      </c>
      <c r="Y79" s="42" t="str">
        <f t="shared" si="3"/>
        <v/>
      </c>
      <c r="Z79" s="69" t="s">
        <v>49</v>
      </c>
      <c r="AA79" s="70" t="s">
        <v>49</v>
      </c>
      <c r="AE79" s="74"/>
      <c r="BB79" s="108" t="s">
        <v>90</v>
      </c>
    </row>
    <row r="80" spans="1:54" ht="27" customHeight="1" x14ac:dyDescent="0.25">
      <c r="A80" s="64" t="s">
        <v>151</v>
      </c>
      <c r="B80" s="64" t="s">
        <v>152</v>
      </c>
      <c r="C80" s="37">
        <v>4301135120</v>
      </c>
      <c r="D80" s="190">
        <v>4607111035141</v>
      </c>
      <c r="E80" s="190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9"/>
      <c r="N80" s="38">
        <v>180</v>
      </c>
      <c r="O80" s="26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0" s="192"/>
      <c r="Q80" s="192"/>
      <c r="R80" s="192"/>
      <c r="S80" s="193"/>
      <c r="T80" s="40" t="s">
        <v>49</v>
      </c>
      <c r="U80" s="40" t="s">
        <v>49</v>
      </c>
      <c r="V80" s="41" t="s">
        <v>42</v>
      </c>
      <c r="W80" s="59">
        <v>0</v>
      </c>
      <c r="X80" s="56" t="str">
        <f t="shared" si="2"/>
        <v>кор</v>
      </c>
      <c r="Y80" s="42" t="str">
        <f t="shared" si="3"/>
        <v/>
      </c>
      <c r="Z80" s="69" t="s">
        <v>49</v>
      </c>
      <c r="AA80" s="70" t="s">
        <v>49</v>
      </c>
      <c r="AE80" s="74"/>
      <c r="BB80" s="109" t="s">
        <v>90</v>
      </c>
    </row>
    <row r="81" spans="1:54" ht="27" customHeight="1" x14ac:dyDescent="0.25">
      <c r="A81" s="64" t="s">
        <v>153</v>
      </c>
      <c r="B81" s="64" t="s">
        <v>154</v>
      </c>
      <c r="C81" s="37">
        <v>4301135111</v>
      </c>
      <c r="D81" s="190">
        <v>4607111035028</v>
      </c>
      <c r="E81" s="190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9"/>
      <c r="N81" s="38">
        <v>180</v>
      </c>
      <c r="O81" s="26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1" s="192"/>
      <c r="Q81" s="192"/>
      <c r="R81" s="192"/>
      <c r="S81" s="193"/>
      <c r="T81" s="40" t="s">
        <v>49</v>
      </c>
      <c r="U81" s="40" t="s">
        <v>49</v>
      </c>
      <c r="V81" s="41" t="s">
        <v>42</v>
      </c>
      <c r="W81" s="59">
        <v>0</v>
      </c>
      <c r="X81" s="56" t="str">
        <f t="shared" si="2"/>
        <v>кор</v>
      </c>
      <c r="Y81" s="42" t="str">
        <f t="shared" si="3"/>
        <v/>
      </c>
      <c r="Z81" s="69" t="s">
        <v>49</v>
      </c>
      <c r="AA81" s="70" t="s">
        <v>49</v>
      </c>
      <c r="AE81" s="74"/>
      <c r="BB81" s="110" t="s">
        <v>90</v>
      </c>
    </row>
    <row r="82" spans="1:54" ht="27" customHeight="1" x14ac:dyDescent="0.25">
      <c r="A82" s="64" t="s">
        <v>155</v>
      </c>
      <c r="B82" s="64" t="s">
        <v>156</v>
      </c>
      <c r="C82" s="37">
        <v>4301135109</v>
      </c>
      <c r="D82" s="190">
        <v>4607111033444</v>
      </c>
      <c r="E82" s="19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9"/>
      <c r="N82" s="38">
        <v>180</v>
      </c>
      <c r="O82" s="26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2" s="192"/>
      <c r="Q82" s="192"/>
      <c r="R82" s="192"/>
      <c r="S82" s="193"/>
      <c r="T82" s="40" t="s">
        <v>49</v>
      </c>
      <c r="U82" s="40" t="s">
        <v>49</v>
      </c>
      <c r="V82" s="41" t="s">
        <v>42</v>
      </c>
      <c r="W82" s="59">
        <v>0</v>
      </c>
      <c r="X82" s="56" t="str">
        <f t="shared" si="2"/>
        <v>кор</v>
      </c>
      <c r="Y82" s="42" t="str">
        <f t="shared" si="3"/>
        <v/>
      </c>
      <c r="Z82" s="69" t="s">
        <v>49</v>
      </c>
      <c r="AA82" s="70" t="s">
        <v>49</v>
      </c>
      <c r="AE82" s="74"/>
      <c r="BB82" s="111" t="s">
        <v>90</v>
      </c>
    </row>
    <row r="83" spans="1:54" x14ac:dyDescent="0.2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5"/>
      <c r="O83" s="181" t="s">
        <v>43</v>
      </c>
      <c r="P83" s="182"/>
      <c r="Q83" s="182"/>
      <c r="R83" s="182"/>
      <c r="S83" s="182"/>
      <c r="T83" s="182"/>
      <c r="U83" s="183"/>
      <c r="V83" s="43" t="s">
        <v>42</v>
      </c>
      <c r="W83" s="44">
        <f>IFERROR(SUM(V77:V82),"0")</f>
        <v>0</v>
      </c>
      <c r="X83" s="44">
        <f>IFERROR(SUM(W77:W82),"0")</f>
        <v>0</v>
      </c>
      <c r="Y83" s="44" t="e">
        <f>IFERROR(IF(X77="",0,X77),"0")+IFERROR(IF(X78="",0,X78),"0")+IFERROR(IF(X79="",0,X79),"0")+IFERROR(IF(X80="",0,X80),"0")+IFERROR(IF(X81="",0,X81),"0")+IFERROR(IF(X82="",0,X82),"0")</f>
        <v>#VALUE!</v>
      </c>
      <c r="Z83" s="68"/>
      <c r="AA83" s="68"/>
    </row>
    <row r="84" spans="1:54" x14ac:dyDescent="0.2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5"/>
      <c r="O84" s="181" t="s">
        <v>43</v>
      </c>
      <c r="P84" s="182"/>
      <c r="Q84" s="182"/>
      <c r="R84" s="182"/>
      <c r="S84" s="182"/>
      <c r="T84" s="182"/>
      <c r="U84" s="183"/>
      <c r="V84" s="43" t="s">
        <v>0</v>
      </c>
      <c r="W84" s="44" t="str">
        <f>IFERROR(SUMPRODUCT(V77:V82*H77:H82),"0")</f>
        <v>0</v>
      </c>
      <c r="X84" s="44">
        <f>IFERROR(SUMPRODUCT(W77:W82*H77:H82),"0")</f>
        <v>0</v>
      </c>
      <c r="Y84" s="43"/>
      <c r="Z84" s="68"/>
      <c r="AA84" s="68"/>
    </row>
    <row r="85" spans="1:54" ht="16.5" customHeight="1" x14ac:dyDescent="0.25">
      <c r="A85" s="214" t="s">
        <v>157</v>
      </c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66"/>
      <c r="AA85" s="66"/>
    </row>
    <row r="86" spans="1:54" ht="14.25" customHeight="1" x14ac:dyDescent="0.25">
      <c r="A86" s="203" t="s">
        <v>157</v>
      </c>
      <c r="B86" s="203"/>
      <c r="C86" s="203"/>
      <c r="D86" s="203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67"/>
      <c r="AA86" s="67"/>
    </row>
    <row r="87" spans="1:54" ht="27" customHeight="1" x14ac:dyDescent="0.25">
      <c r="A87" s="64" t="s">
        <v>158</v>
      </c>
      <c r="B87" s="64" t="s">
        <v>159</v>
      </c>
      <c r="C87" s="37">
        <v>4301136013</v>
      </c>
      <c r="D87" s="190">
        <v>4607025784012</v>
      </c>
      <c r="E87" s="190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9"/>
      <c r="N87" s="38">
        <v>180</v>
      </c>
      <c r="O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7" s="192"/>
      <c r="Q87" s="192"/>
      <c r="R87" s="192"/>
      <c r="S87" s="193"/>
      <c r="T87" s="40" t="s">
        <v>49</v>
      </c>
      <c r="U87" s="40" t="s">
        <v>49</v>
      </c>
      <c r="V87" s="41" t="s">
        <v>42</v>
      </c>
      <c r="W87" s="59">
        <v>0</v>
      </c>
      <c r="X87" s="56" t="str">
        <f>IFERROR(IF(V87="","",V87),"")</f>
        <v>кор</v>
      </c>
      <c r="Y87" s="42" t="str">
        <f>IFERROR(IF(V87="","",V87*0.00936),"")</f>
        <v/>
      </c>
      <c r="Z87" s="69" t="s">
        <v>49</v>
      </c>
      <c r="AA87" s="70" t="s">
        <v>49</v>
      </c>
      <c r="AE87" s="74"/>
      <c r="BB87" s="112" t="s">
        <v>90</v>
      </c>
    </row>
    <row r="88" spans="1:54" ht="27" customHeight="1" x14ac:dyDescent="0.25">
      <c r="A88" s="64" t="s">
        <v>160</v>
      </c>
      <c r="B88" s="64" t="s">
        <v>161</v>
      </c>
      <c r="C88" s="37">
        <v>4301136012</v>
      </c>
      <c r="D88" s="190">
        <v>4607025784319</v>
      </c>
      <c r="E88" s="190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9"/>
      <c r="N88" s="38">
        <v>180</v>
      </c>
      <c r="O88" s="26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8" s="192"/>
      <c r="Q88" s="192"/>
      <c r="R88" s="192"/>
      <c r="S88" s="193"/>
      <c r="T88" s="40" t="s">
        <v>49</v>
      </c>
      <c r="U88" s="40" t="s">
        <v>49</v>
      </c>
      <c r="V88" s="41" t="s">
        <v>42</v>
      </c>
      <c r="W88" s="59">
        <v>0</v>
      </c>
      <c r="X88" s="56" t="str">
        <f>IFERROR(IF(V88="","",V88),"")</f>
        <v>кор</v>
      </c>
      <c r="Y88" s="42" t="str">
        <f>IFERROR(IF(V88="","",V88*0.01788),"")</f>
        <v/>
      </c>
      <c r="Z88" s="69" t="s">
        <v>49</v>
      </c>
      <c r="AA88" s="70" t="s">
        <v>49</v>
      </c>
      <c r="AE88" s="74"/>
      <c r="BB88" s="113" t="s">
        <v>90</v>
      </c>
    </row>
    <row r="89" spans="1:54" ht="16.5" customHeight="1" x14ac:dyDescent="0.25">
      <c r="A89" s="64" t="s">
        <v>162</v>
      </c>
      <c r="B89" s="64" t="s">
        <v>163</v>
      </c>
      <c r="C89" s="37">
        <v>4301136014</v>
      </c>
      <c r="D89" s="190">
        <v>4607111035370</v>
      </c>
      <c r="E89" s="190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9"/>
      <c r="N89" s="38">
        <v>180</v>
      </c>
      <c r="O89" s="26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89" s="192"/>
      <c r="Q89" s="192"/>
      <c r="R89" s="192"/>
      <c r="S89" s="193"/>
      <c r="T89" s="40" t="s">
        <v>49</v>
      </c>
      <c r="U89" s="40" t="s">
        <v>49</v>
      </c>
      <c r="V89" s="41" t="s">
        <v>42</v>
      </c>
      <c r="W89" s="59">
        <v>0</v>
      </c>
      <c r="X89" s="56" t="str">
        <f>IFERROR(IF(V89="","",V89),"")</f>
        <v>кор</v>
      </c>
      <c r="Y89" s="42" t="str">
        <f>IFERROR(IF(V89="","",V89*0.0155),"")</f>
        <v/>
      </c>
      <c r="Z89" s="69" t="s">
        <v>49</v>
      </c>
      <c r="AA89" s="70" t="s">
        <v>49</v>
      </c>
      <c r="AE89" s="74"/>
      <c r="BB89" s="114" t="s">
        <v>90</v>
      </c>
    </row>
    <row r="90" spans="1:54" x14ac:dyDescent="0.2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5"/>
      <c r="O90" s="181" t="s">
        <v>43</v>
      </c>
      <c r="P90" s="182"/>
      <c r="Q90" s="182"/>
      <c r="R90" s="182"/>
      <c r="S90" s="182"/>
      <c r="T90" s="182"/>
      <c r="U90" s="183"/>
      <c r="V90" s="43" t="s">
        <v>42</v>
      </c>
      <c r="W90" s="44">
        <f>IFERROR(SUM(V87:V89),"0")</f>
        <v>0</v>
      </c>
      <c r="X90" s="44">
        <f>IFERROR(SUM(W87:W89),"0")</f>
        <v>0</v>
      </c>
      <c r="Y90" s="44" t="e">
        <f>IFERROR(IF(X87="",0,X87),"0")+IFERROR(IF(X88="",0,X88),"0")+IFERROR(IF(X89="",0,X89),"0")</f>
        <v>#VALUE!</v>
      </c>
      <c r="Z90" s="68"/>
      <c r="AA90" s="68"/>
    </row>
    <row r="91" spans="1:54" x14ac:dyDescent="0.2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5"/>
      <c r="O91" s="181" t="s">
        <v>43</v>
      </c>
      <c r="P91" s="182"/>
      <c r="Q91" s="182"/>
      <c r="R91" s="182"/>
      <c r="S91" s="182"/>
      <c r="T91" s="182"/>
      <c r="U91" s="183"/>
      <c r="V91" s="43" t="s">
        <v>0</v>
      </c>
      <c r="W91" s="44" t="str">
        <f>IFERROR(SUMPRODUCT(V87:V89*H87:H89),"0")</f>
        <v>0</v>
      </c>
      <c r="X91" s="44">
        <f>IFERROR(SUMPRODUCT(W87:W89*H87:H89),"0")</f>
        <v>0</v>
      </c>
      <c r="Y91" s="43"/>
      <c r="Z91" s="68"/>
      <c r="AA91" s="68"/>
    </row>
    <row r="92" spans="1:54" ht="16.5" customHeight="1" x14ac:dyDescent="0.25">
      <c r="A92" s="214" t="s">
        <v>164</v>
      </c>
      <c r="B92" s="214"/>
      <c r="C92" s="214"/>
      <c r="D92" s="214"/>
      <c r="E92" s="214"/>
      <c r="F92" s="214"/>
      <c r="G92" s="214"/>
      <c r="H92" s="214"/>
      <c r="I92" s="214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66"/>
      <c r="AA92" s="66"/>
    </row>
    <row r="93" spans="1:54" ht="14.25" customHeight="1" x14ac:dyDescent="0.25">
      <c r="A93" s="203" t="s">
        <v>81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67"/>
      <c r="AA93" s="67"/>
    </row>
    <row r="94" spans="1:54" ht="27" customHeight="1" x14ac:dyDescent="0.25">
      <c r="A94" s="64" t="s">
        <v>165</v>
      </c>
      <c r="B94" s="64" t="s">
        <v>166</v>
      </c>
      <c r="C94" s="37">
        <v>4301070975</v>
      </c>
      <c r="D94" s="190">
        <v>4607111033970</v>
      </c>
      <c r="E94" s="190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9"/>
      <c r="N94" s="38">
        <v>180</v>
      </c>
      <c r="O94" s="25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4" s="192"/>
      <c r="Q94" s="192"/>
      <c r="R94" s="192"/>
      <c r="S94" s="193"/>
      <c r="T94" s="40" t="s">
        <v>49</v>
      </c>
      <c r="U94" s="40" t="s">
        <v>49</v>
      </c>
      <c r="V94" s="41" t="s">
        <v>42</v>
      </c>
      <c r="W94" s="59">
        <v>0</v>
      </c>
      <c r="X94" s="56" t="str">
        <f>IFERROR(IF(V94="","",V94),"")</f>
        <v>кор</v>
      </c>
      <c r="Y94" s="42" t="str">
        <f>IFERROR(IF(V94="","",V94*0.0155),"")</f>
        <v/>
      </c>
      <c r="Z94" s="69" t="s">
        <v>49</v>
      </c>
      <c r="AA94" s="70" t="s">
        <v>49</v>
      </c>
      <c r="AE94" s="74"/>
      <c r="BB94" s="115" t="s">
        <v>71</v>
      </c>
    </row>
    <row r="95" spans="1:54" ht="27" customHeight="1" x14ac:dyDescent="0.25">
      <c r="A95" s="64" t="s">
        <v>167</v>
      </c>
      <c r="B95" s="64" t="s">
        <v>168</v>
      </c>
      <c r="C95" s="37">
        <v>4301070976</v>
      </c>
      <c r="D95" s="190">
        <v>4607111034144</v>
      </c>
      <c r="E95" s="190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9"/>
      <c r="N95" s="38">
        <v>180</v>
      </c>
      <c r="O95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5" s="192"/>
      <c r="Q95" s="192"/>
      <c r="R95" s="192"/>
      <c r="S95" s="193"/>
      <c r="T95" s="40" t="s">
        <v>49</v>
      </c>
      <c r="U95" s="40" t="s">
        <v>49</v>
      </c>
      <c r="V95" s="41" t="s">
        <v>42</v>
      </c>
      <c r="W95" s="59">
        <v>0</v>
      </c>
      <c r="X95" s="56" t="str">
        <f>IFERROR(IF(V95="","",V95),"")</f>
        <v>кор</v>
      </c>
      <c r="Y95" s="42" t="str">
        <f>IFERROR(IF(V95="","",V95*0.0155),"")</f>
        <v/>
      </c>
      <c r="Z95" s="69" t="s">
        <v>49</v>
      </c>
      <c r="AA95" s="70" t="s">
        <v>49</v>
      </c>
      <c r="AE95" s="74"/>
      <c r="BB95" s="116" t="s">
        <v>71</v>
      </c>
    </row>
    <row r="96" spans="1:54" ht="27" customHeight="1" x14ac:dyDescent="0.25">
      <c r="A96" s="64" t="s">
        <v>169</v>
      </c>
      <c r="B96" s="64" t="s">
        <v>170</v>
      </c>
      <c r="C96" s="37">
        <v>4301070973</v>
      </c>
      <c r="D96" s="190">
        <v>4607111033987</v>
      </c>
      <c r="E96" s="190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9"/>
      <c r="N96" s="38">
        <v>180</v>
      </c>
      <c r="O96" s="25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6" s="192"/>
      <c r="Q96" s="192"/>
      <c r="R96" s="192"/>
      <c r="S96" s="193"/>
      <c r="T96" s="40" t="s">
        <v>49</v>
      </c>
      <c r="U96" s="40" t="s">
        <v>49</v>
      </c>
      <c r="V96" s="41" t="s">
        <v>42</v>
      </c>
      <c r="W96" s="59">
        <v>0</v>
      </c>
      <c r="X96" s="56" t="str">
        <f>IFERROR(IF(V96="","",V96),"")</f>
        <v>кор</v>
      </c>
      <c r="Y96" s="42" t="str">
        <f>IFERROR(IF(V96="","",V96*0.0155),"")</f>
        <v/>
      </c>
      <c r="Z96" s="69" t="s">
        <v>49</v>
      </c>
      <c r="AA96" s="70" t="s">
        <v>49</v>
      </c>
      <c r="AE96" s="74"/>
      <c r="BB96" s="117" t="s">
        <v>71</v>
      </c>
    </row>
    <row r="97" spans="1:54" ht="27" customHeight="1" x14ac:dyDescent="0.25">
      <c r="A97" s="64" t="s">
        <v>171</v>
      </c>
      <c r="B97" s="64" t="s">
        <v>172</v>
      </c>
      <c r="C97" s="37">
        <v>4301070974</v>
      </c>
      <c r="D97" s="190">
        <v>4607111034151</v>
      </c>
      <c r="E97" s="190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9"/>
      <c r="N97" s="38">
        <v>180</v>
      </c>
      <c r="O97" s="25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7" s="192"/>
      <c r="Q97" s="192"/>
      <c r="R97" s="192"/>
      <c r="S97" s="193"/>
      <c r="T97" s="40" t="s">
        <v>49</v>
      </c>
      <c r="U97" s="40" t="s">
        <v>49</v>
      </c>
      <c r="V97" s="41" t="s">
        <v>42</v>
      </c>
      <c r="W97" s="59">
        <v>0</v>
      </c>
      <c r="X97" s="56" t="str">
        <f>IFERROR(IF(V97="","",V97),"")</f>
        <v>кор</v>
      </c>
      <c r="Y97" s="42" t="str">
        <f>IFERROR(IF(V97="","",V97*0.0155),"")</f>
        <v/>
      </c>
      <c r="Z97" s="69" t="s">
        <v>49</v>
      </c>
      <c r="AA97" s="70" t="s">
        <v>49</v>
      </c>
      <c r="AE97" s="74"/>
      <c r="BB97" s="118" t="s">
        <v>71</v>
      </c>
    </row>
    <row r="98" spans="1:54" x14ac:dyDescent="0.2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5"/>
      <c r="O98" s="181" t="s">
        <v>43</v>
      </c>
      <c r="P98" s="182"/>
      <c r="Q98" s="182"/>
      <c r="R98" s="182"/>
      <c r="S98" s="182"/>
      <c r="T98" s="182"/>
      <c r="U98" s="183"/>
      <c r="V98" s="43" t="s">
        <v>42</v>
      </c>
      <c r="W98" s="44">
        <f>IFERROR(SUM(V94:V97),"0")</f>
        <v>0</v>
      </c>
      <c r="X98" s="44">
        <f>IFERROR(SUM(W94:W97),"0")</f>
        <v>0</v>
      </c>
      <c r="Y98" s="44" t="e">
        <f>IFERROR(IF(X94="",0,X94),"0")+IFERROR(IF(X95="",0,X95),"0")+IFERROR(IF(X96="",0,X96),"0")+IFERROR(IF(X97="",0,X97),"0")</f>
        <v>#VALUE!</v>
      </c>
      <c r="Z98" s="68"/>
      <c r="AA98" s="68"/>
    </row>
    <row r="99" spans="1:54" x14ac:dyDescent="0.2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5"/>
      <c r="O99" s="181" t="s">
        <v>43</v>
      </c>
      <c r="P99" s="182"/>
      <c r="Q99" s="182"/>
      <c r="R99" s="182"/>
      <c r="S99" s="182"/>
      <c r="T99" s="182"/>
      <c r="U99" s="183"/>
      <c r="V99" s="43" t="s">
        <v>0</v>
      </c>
      <c r="W99" s="44" t="str">
        <f>IFERROR(SUMPRODUCT(V94:V97*H94:H97),"0")</f>
        <v>0</v>
      </c>
      <c r="X99" s="44">
        <f>IFERROR(SUMPRODUCT(W94:W97*H94:H97),"0")</f>
        <v>0</v>
      </c>
      <c r="Y99" s="43"/>
      <c r="Z99" s="68"/>
      <c r="AA99" s="68"/>
    </row>
    <row r="100" spans="1:54" ht="16.5" customHeight="1" x14ac:dyDescent="0.25">
      <c r="A100" s="214" t="s">
        <v>173</v>
      </c>
      <c r="B100" s="214"/>
      <c r="C100" s="214"/>
      <c r="D100" s="214"/>
      <c r="E100" s="214"/>
      <c r="F100" s="214"/>
      <c r="G100" s="214"/>
      <c r="H100" s="214"/>
      <c r="I100" s="214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66"/>
      <c r="AA100" s="66"/>
    </row>
    <row r="101" spans="1:54" ht="14.25" customHeight="1" x14ac:dyDescent="0.25">
      <c r="A101" s="203" t="s">
        <v>135</v>
      </c>
      <c r="B101" s="203"/>
      <c r="C101" s="203"/>
      <c r="D101" s="203"/>
      <c r="E101" s="203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67"/>
      <c r="AA101" s="67"/>
    </row>
    <row r="102" spans="1:54" ht="27" customHeight="1" x14ac:dyDescent="0.25">
      <c r="A102" s="64" t="s">
        <v>174</v>
      </c>
      <c r="B102" s="64" t="s">
        <v>175</v>
      </c>
      <c r="C102" s="37">
        <v>4301135162</v>
      </c>
      <c r="D102" s="190">
        <v>4607111034014</v>
      </c>
      <c r="E102" s="190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9"/>
      <c r="N102" s="38">
        <v>180</v>
      </c>
      <c r="O102" s="25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2" s="192"/>
      <c r="Q102" s="192"/>
      <c r="R102" s="192"/>
      <c r="S102" s="193"/>
      <c r="T102" s="40" t="s">
        <v>49</v>
      </c>
      <c r="U102" s="40" t="s">
        <v>49</v>
      </c>
      <c r="V102" s="41" t="s">
        <v>42</v>
      </c>
      <c r="W102" s="59">
        <v>0</v>
      </c>
      <c r="X102" s="56" t="str">
        <f>IFERROR(IF(V102="","",V102),"")</f>
        <v>кор</v>
      </c>
      <c r="Y102" s="42" t="str">
        <f>IFERROR(IF(V102="","",V102*0.01788),"")</f>
        <v/>
      </c>
      <c r="Z102" s="69" t="s">
        <v>49</v>
      </c>
      <c r="AA102" s="70" t="s">
        <v>49</v>
      </c>
      <c r="AE102" s="74"/>
      <c r="BB102" s="119" t="s">
        <v>90</v>
      </c>
    </row>
    <row r="103" spans="1:54" ht="27" customHeight="1" x14ac:dyDescent="0.25">
      <c r="A103" s="64" t="s">
        <v>176</v>
      </c>
      <c r="B103" s="64" t="s">
        <v>177</v>
      </c>
      <c r="C103" s="37">
        <v>4301135117</v>
      </c>
      <c r="D103" s="190">
        <v>4607111033994</v>
      </c>
      <c r="E103" s="190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9"/>
      <c r="N103" s="38">
        <v>180</v>
      </c>
      <c r="O103" s="25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3" s="192"/>
      <c r="Q103" s="192"/>
      <c r="R103" s="192"/>
      <c r="S103" s="193"/>
      <c r="T103" s="40" t="s">
        <v>49</v>
      </c>
      <c r="U103" s="40" t="s">
        <v>49</v>
      </c>
      <c r="V103" s="41" t="s">
        <v>42</v>
      </c>
      <c r="W103" s="59">
        <v>0</v>
      </c>
      <c r="X103" s="56" t="str">
        <f>IFERROR(IF(V103="","",V103),"")</f>
        <v>кор</v>
      </c>
      <c r="Y103" s="42" t="str">
        <f>IFERROR(IF(V103="","",V103*0.01788),"")</f>
        <v/>
      </c>
      <c r="Z103" s="69" t="s">
        <v>49</v>
      </c>
      <c r="AA103" s="70" t="s">
        <v>49</v>
      </c>
      <c r="AE103" s="74"/>
      <c r="BB103" s="120" t="s">
        <v>90</v>
      </c>
    </row>
    <row r="104" spans="1:54" x14ac:dyDescent="0.2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5"/>
      <c r="O104" s="181" t="s">
        <v>43</v>
      </c>
      <c r="P104" s="182"/>
      <c r="Q104" s="182"/>
      <c r="R104" s="182"/>
      <c r="S104" s="182"/>
      <c r="T104" s="182"/>
      <c r="U104" s="183"/>
      <c r="V104" s="43" t="s">
        <v>42</v>
      </c>
      <c r="W104" s="44">
        <f>IFERROR(SUM(V102:V103),"0")</f>
        <v>0</v>
      </c>
      <c r="X104" s="44">
        <f>IFERROR(SUM(W102:W103),"0")</f>
        <v>0</v>
      </c>
      <c r="Y104" s="44" t="e">
        <f>IFERROR(IF(X102="",0,X102),"0")+IFERROR(IF(X103="",0,X103),"0")</f>
        <v>#VALUE!</v>
      </c>
      <c r="Z104" s="68"/>
      <c r="AA104" s="68"/>
    </row>
    <row r="105" spans="1:54" x14ac:dyDescent="0.2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5"/>
      <c r="O105" s="181" t="s">
        <v>43</v>
      </c>
      <c r="P105" s="182"/>
      <c r="Q105" s="182"/>
      <c r="R105" s="182"/>
      <c r="S105" s="182"/>
      <c r="T105" s="182"/>
      <c r="U105" s="183"/>
      <c r="V105" s="43" t="s">
        <v>0</v>
      </c>
      <c r="W105" s="44" t="str">
        <f>IFERROR(SUMPRODUCT(V102:V103*H102:H103),"0")</f>
        <v>0</v>
      </c>
      <c r="X105" s="44">
        <f>IFERROR(SUMPRODUCT(W102:W103*H102:H103),"0")</f>
        <v>0</v>
      </c>
      <c r="Y105" s="43"/>
      <c r="Z105" s="68"/>
      <c r="AA105" s="68"/>
    </row>
    <row r="106" spans="1:54" ht="16.5" customHeight="1" x14ac:dyDescent="0.25">
      <c r="A106" s="214" t="s">
        <v>178</v>
      </c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66"/>
      <c r="AA106" s="66"/>
    </row>
    <row r="107" spans="1:54" ht="14.25" customHeight="1" x14ac:dyDescent="0.25">
      <c r="A107" s="203" t="s">
        <v>135</v>
      </c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67"/>
      <c r="AA107" s="67"/>
    </row>
    <row r="108" spans="1:54" ht="16.5" customHeight="1" x14ac:dyDescent="0.25">
      <c r="A108" s="64" t="s">
        <v>179</v>
      </c>
      <c r="B108" s="64" t="s">
        <v>180</v>
      </c>
      <c r="C108" s="37">
        <v>4301135112</v>
      </c>
      <c r="D108" s="190">
        <v>4607111034199</v>
      </c>
      <c r="E108" s="190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9"/>
      <c r="N108" s="38">
        <v>180</v>
      </c>
      <c r="O108" s="25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8" s="192"/>
      <c r="Q108" s="192"/>
      <c r="R108" s="192"/>
      <c r="S108" s="193"/>
      <c r="T108" s="40" t="s">
        <v>49</v>
      </c>
      <c r="U108" s="40" t="s">
        <v>49</v>
      </c>
      <c r="V108" s="41" t="s">
        <v>42</v>
      </c>
      <c r="W108" s="59">
        <v>0</v>
      </c>
      <c r="X108" s="56" t="str">
        <f>IFERROR(IF(V108="","",V108),"")</f>
        <v>кор</v>
      </c>
      <c r="Y108" s="42" t="str">
        <f>IFERROR(IF(V108="","",V108*0.01788),"")</f>
        <v/>
      </c>
      <c r="Z108" s="69" t="s">
        <v>49</v>
      </c>
      <c r="AA108" s="70" t="s">
        <v>49</v>
      </c>
      <c r="AE108" s="74"/>
      <c r="BB108" s="121" t="s">
        <v>90</v>
      </c>
    </row>
    <row r="109" spans="1:54" x14ac:dyDescent="0.2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5"/>
      <c r="O109" s="181" t="s">
        <v>43</v>
      </c>
      <c r="P109" s="182"/>
      <c r="Q109" s="182"/>
      <c r="R109" s="182"/>
      <c r="S109" s="182"/>
      <c r="T109" s="182"/>
      <c r="U109" s="183"/>
      <c r="V109" s="43" t="s">
        <v>42</v>
      </c>
      <c r="W109" s="44">
        <f>IFERROR(SUM(V108:V108),"0")</f>
        <v>0</v>
      </c>
      <c r="X109" s="44">
        <f>IFERROR(SUM(W108:W108),"0")</f>
        <v>0</v>
      </c>
      <c r="Y109" s="44" t="str">
        <f>IFERROR(IF(X108="",0,X108),"0")</f>
        <v>кор</v>
      </c>
      <c r="Z109" s="68"/>
      <c r="AA109" s="68"/>
    </row>
    <row r="110" spans="1:54" x14ac:dyDescent="0.2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5"/>
      <c r="O110" s="181" t="s">
        <v>43</v>
      </c>
      <c r="P110" s="182"/>
      <c r="Q110" s="182"/>
      <c r="R110" s="182"/>
      <c r="S110" s="182"/>
      <c r="T110" s="182"/>
      <c r="U110" s="183"/>
      <c r="V110" s="43" t="s">
        <v>0</v>
      </c>
      <c r="W110" s="44" t="str">
        <f>IFERROR(SUMPRODUCT(V108:V108*H108:H108),"0")</f>
        <v>0</v>
      </c>
      <c r="X110" s="44">
        <f>IFERROR(SUMPRODUCT(W108:W108*H108:H108),"0")</f>
        <v>0</v>
      </c>
      <c r="Y110" s="43"/>
      <c r="Z110" s="68"/>
      <c r="AA110" s="68"/>
    </row>
    <row r="111" spans="1:54" ht="16.5" customHeight="1" x14ac:dyDescent="0.25">
      <c r="A111" s="214" t="s">
        <v>181</v>
      </c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66"/>
      <c r="AA111" s="66"/>
    </row>
    <row r="112" spans="1:54" ht="14.25" customHeight="1" x14ac:dyDescent="0.25">
      <c r="A112" s="203" t="s">
        <v>135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67"/>
      <c r="AA112" s="67"/>
    </row>
    <row r="113" spans="1:54" ht="27" customHeight="1" x14ac:dyDescent="0.25">
      <c r="A113" s="64" t="s">
        <v>182</v>
      </c>
      <c r="B113" s="64" t="s">
        <v>183</v>
      </c>
      <c r="C113" s="37">
        <v>4301130006</v>
      </c>
      <c r="D113" s="190">
        <v>4607111034670</v>
      </c>
      <c r="E113" s="190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9"/>
      <c r="N113" s="38">
        <v>180</v>
      </c>
      <c r="O113" s="24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3" s="192"/>
      <c r="Q113" s="192"/>
      <c r="R113" s="192"/>
      <c r="S113" s="193"/>
      <c r="T113" s="40" t="s">
        <v>49</v>
      </c>
      <c r="U113" s="40" t="s">
        <v>49</v>
      </c>
      <c r="V113" s="41" t="s">
        <v>42</v>
      </c>
      <c r="W113" s="59">
        <v>0</v>
      </c>
      <c r="X113" s="56" t="str">
        <f>IFERROR(IF(V113="","",V113),"")</f>
        <v>кор</v>
      </c>
      <c r="Y113" s="42" t="str">
        <f>IFERROR(IF(V113="","",V113*0.00936),"")</f>
        <v/>
      </c>
      <c r="Z113" s="69" t="s">
        <v>184</v>
      </c>
      <c r="AA113" s="70" t="s">
        <v>49</v>
      </c>
      <c r="AE113" s="74"/>
      <c r="BB113" s="122" t="s">
        <v>90</v>
      </c>
    </row>
    <row r="114" spans="1:54" ht="27" customHeight="1" x14ac:dyDescent="0.25">
      <c r="A114" s="64" t="s">
        <v>185</v>
      </c>
      <c r="B114" s="64" t="s">
        <v>186</v>
      </c>
      <c r="C114" s="37">
        <v>4301130003</v>
      </c>
      <c r="D114" s="190">
        <v>4607111034687</v>
      </c>
      <c r="E114" s="190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9"/>
      <c r="N114" s="38">
        <v>180</v>
      </c>
      <c r="O114" s="24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4" s="192"/>
      <c r="Q114" s="192"/>
      <c r="R114" s="192"/>
      <c r="S114" s="193"/>
      <c r="T114" s="40" t="s">
        <v>49</v>
      </c>
      <c r="U114" s="40" t="s">
        <v>49</v>
      </c>
      <c r="V114" s="41" t="s">
        <v>42</v>
      </c>
      <c r="W114" s="59">
        <v>0</v>
      </c>
      <c r="X114" s="56" t="str">
        <f>IFERROR(IF(V114="","",V114),"")</f>
        <v>кор</v>
      </c>
      <c r="Y114" s="42" t="str">
        <f>IFERROR(IF(V114="","",V114*0.00936),"")</f>
        <v/>
      </c>
      <c r="Z114" s="69" t="s">
        <v>184</v>
      </c>
      <c r="AA114" s="70" t="s">
        <v>49</v>
      </c>
      <c r="AE114" s="74"/>
      <c r="BB114" s="123" t="s">
        <v>90</v>
      </c>
    </row>
    <row r="115" spans="1:54" ht="27" customHeight="1" x14ac:dyDescent="0.25">
      <c r="A115" s="64" t="s">
        <v>187</v>
      </c>
      <c r="B115" s="64" t="s">
        <v>188</v>
      </c>
      <c r="C115" s="37">
        <v>4301135181</v>
      </c>
      <c r="D115" s="190">
        <v>4607111034380</v>
      </c>
      <c r="E115" s="190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91</v>
      </c>
      <c r="L115" s="39" t="s">
        <v>84</v>
      </c>
      <c r="M115" s="39"/>
      <c r="N115" s="38">
        <v>180</v>
      </c>
      <c r="O115" s="250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5" s="192"/>
      <c r="Q115" s="192"/>
      <c r="R115" s="192"/>
      <c r="S115" s="193"/>
      <c r="T115" s="40" t="s">
        <v>49</v>
      </c>
      <c r="U115" s="40" t="s">
        <v>49</v>
      </c>
      <c r="V115" s="41" t="s">
        <v>42</v>
      </c>
      <c r="W115" s="59">
        <v>0</v>
      </c>
      <c r="X115" s="56" t="str">
        <f>IFERROR(IF(V115="","",V115),"")</f>
        <v>кор</v>
      </c>
      <c r="Y115" s="42" t="str">
        <f>IFERROR(IF(V115="","",V115*0.01788),"")</f>
        <v/>
      </c>
      <c r="Z115" s="69" t="s">
        <v>49</v>
      </c>
      <c r="AA115" s="70" t="s">
        <v>49</v>
      </c>
      <c r="AE115" s="74"/>
      <c r="BB115" s="124" t="s">
        <v>90</v>
      </c>
    </row>
    <row r="116" spans="1:54" ht="27" customHeight="1" x14ac:dyDescent="0.25">
      <c r="A116" s="64" t="s">
        <v>189</v>
      </c>
      <c r="B116" s="64" t="s">
        <v>190</v>
      </c>
      <c r="C116" s="37">
        <v>4301135180</v>
      </c>
      <c r="D116" s="190">
        <v>4607111034397</v>
      </c>
      <c r="E116" s="190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91</v>
      </c>
      <c r="L116" s="39" t="s">
        <v>84</v>
      </c>
      <c r="M116" s="39"/>
      <c r="N116" s="38">
        <v>180</v>
      </c>
      <c r="O116" s="251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6" s="192"/>
      <c r="Q116" s="192"/>
      <c r="R116" s="192"/>
      <c r="S116" s="193"/>
      <c r="T116" s="40" t="s">
        <v>49</v>
      </c>
      <c r="U116" s="40" t="s">
        <v>49</v>
      </c>
      <c r="V116" s="41" t="s">
        <v>42</v>
      </c>
      <c r="W116" s="59">
        <v>0</v>
      </c>
      <c r="X116" s="56" t="str">
        <f>IFERROR(IF(V116="","",V116),"")</f>
        <v>кор</v>
      </c>
      <c r="Y116" s="42" t="str">
        <f>IFERROR(IF(V116="","",V116*0.01788),"")</f>
        <v/>
      </c>
      <c r="Z116" s="69" t="s">
        <v>49</v>
      </c>
      <c r="AA116" s="70" t="s">
        <v>49</v>
      </c>
      <c r="AE116" s="74"/>
      <c r="BB116" s="125" t="s">
        <v>90</v>
      </c>
    </row>
    <row r="117" spans="1:54" x14ac:dyDescent="0.2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5"/>
      <c r="O117" s="181" t="s">
        <v>43</v>
      </c>
      <c r="P117" s="182"/>
      <c r="Q117" s="182"/>
      <c r="R117" s="182"/>
      <c r="S117" s="182"/>
      <c r="T117" s="182"/>
      <c r="U117" s="183"/>
      <c r="V117" s="43" t="s">
        <v>42</v>
      </c>
      <c r="W117" s="44">
        <f>IFERROR(SUM(V113:V116),"0")</f>
        <v>0</v>
      </c>
      <c r="X117" s="44">
        <f>IFERROR(SUM(W113:W116),"0")</f>
        <v>0</v>
      </c>
      <c r="Y117" s="44" t="e">
        <f>IFERROR(IF(X113="",0,X113),"0")+IFERROR(IF(X114="",0,X114),"0")+IFERROR(IF(X115="",0,X115),"0")+IFERROR(IF(X116="",0,X116),"0")</f>
        <v>#VALUE!</v>
      </c>
      <c r="Z117" s="68"/>
      <c r="AA117" s="68"/>
    </row>
    <row r="118" spans="1:54" x14ac:dyDescent="0.2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5"/>
      <c r="O118" s="181" t="s">
        <v>43</v>
      </c>
      <c r="P118" s="182"/>
      <c r="Q118" s="182"/>
      <c r="R118" s="182"/>
      <c r="S118" s="182"/>
      <c r="T118" s="182"/>
      <c r="U118" s="183"/>
      <c r="V118" s="43" t="s">
        <v>0</v>
      </c>
      <c r="W118" s="44" t="str">
        <f>IFERROR(SUMPRODUCT(V113:V116*H113:H116),"0")</f>
        <v>0</v>
      </c>
      <c r="X118" s="44">
        <f>IFERROR(SUMPRODUCT(W113:W116*H113:H116),"0")</f>
        <v>0</v>
      </c>
      <c r="Y118" s="43"/>
      <c r="Z118" s="68"/>
      <c r="AA118" s="68"/>
    </row>
    <row r="119" spans="1:54" ht="16.5" customHeight="1" x14ac:dyDescent="0.25">
      <c r="A119" s="214" t="s">
        <v>191</v>
      </c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66"/>
      <c r="AA119" s="66"/>
    </row>
    <row r="120" spans="1:54" ht="14.25" customHeight="1" x14ac:dyDescent="0.25">
      <c r="A120" s="203" t="s">
        <v>135</v>
      </c>
      <c r="B120" s="203"/>
      <c r="C120" s="203"/>
      <c r="D120" s="203"/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67"/>
      <c r="AA120" s="67"/>
    </row>
    <row r="121" spans="1:54" ht="27" customHeight="1" x14ac:dyDescent="0.25">
      <c r="A121" s="64" t="s">
        <v>192</v>
      </c>
      <c r="B121" s="64" t="s">
        <v>193</v>
      </c>
      <c r="C121" s="37">
        <v>4301135134</v>
      </c>
      <c r="D121" s="190">
        <v>4607111035806</v>
      </c>
      <c r="E121" s="190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9"/>
      <c r="N121" s="38">
        <v>180</v>
      </c>
      <c r="O121" s="24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1" s="192"/>
      <c r="Q121" s="192"/>
      <c r="R121" s="192"/>
      <c r="S121" s="193"/>
      <c r="T121" s="40" t="s">
        <v>49</v>
      </c>
      <c r="U121" s="40" t="s">
        <v>49</v>
      </c>
      <c r="V121" s="41" t="s">
        <v>42</v>
      </c>
      <c r="W121" s="59">
        <v>0</v>
      </c>
      <c r="X121" s="56" t="str">
        <f>IFERROR(IF(V121="","",V121),"")</f>
        <v>кор</v>
      </c>
      <c r="Y121" s="42" t="str">
        <f>IFERROR(IF(V121="","",V121*0.01788),"")</f>
        <v/>
      </c>
      <c r="Z121" s="69" t="s">
        <v>49</v>
      </c>
      <c r="AA121" s="70" t="s">
        <v>49</v>
      </c>
      <c r="AE121" s="74"/>
      <c r="BB121" s="126" t="s">
        <v>90</v>
      </c>
    </row>
    <row r="122" spans="1:54" x14ac:dyDescent="0.2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5"/>
      <c r="O122" s="181" t="s">
        <v>43</v>
      </c>
      <c r="P122" s="182"/>
      <c r="Q122" s="182"/>
      <c r="R122" s="182"/>
      <c r="S122" s="182"/>
      <c r="T122" s="182"/>
      <c r="U122" s="183"/>
      <c r="V122" s="43" t="s">
        <v>42</v>
      </c>
      <c r="W122" s="44">
        <f>IFERROR(SUM(V121:V121),"0")</f>
        <v>0</v>
      </c>
      <c r="X122" s="44">
        <f>IFERROR(SUM(W121:W121),"0")</f>
        <v>0</v>
      </c>
      <c r="Y122" s="44" t="str">
        <f>IFERROR(IF(X121="",0,X121),"0")</f>
        <v>кор</v>
      </c>
      <c r="Z122" s="68"/>
      <c r="AA122" s="68"/>
    </row>
    <row r="123" spans="1:54" x14ac:dyDescent="0.2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5"/>
      <c r="O123" s="181" t="s">
        <v>43</v>
      </c>
      <c r="P123" s="182"/>
      <c r="Q123" s="182"/>
      <c r="R123" s="182"/>
      <c r="S123" s="182"/>
      <c r="T123" s="182"/>
      <c r="U123" s="183"/>
      <c r="V123" s="43" t="s">
        <v>0</v>
      </c>
      <c r="W123" s="44" t="str">
        <f>IFERROR(SUMPRODUCT(V121:V121*H121:H121),"0")</f>
        <v>0</v>
      </c>
      <c r="X123" s="44">
        <f>IFERROR(SUMPRODUCT(W121:W121*H121:H121),"0")</f>
        <v>0</v>
      </c>
      <c r="Y123" s="43"/>
      <c r="Z123" s="68"/>
      <c r="AA123" s="68"/>
    </row>
    <row r="124" spans="1:54" ht="16.5" customHeight="1" x14ac:dyDescent="0.25">
      <c r="A124" s="214" t="s">
        <v>194</v>
      </c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66"/>
      <c r="AA124" s="66"/>
    </row>
    <row r="125" spans="1:54" ht="14.25" customHeight="1" x14ac:dyDescent="0.25">
      <c r="A125" s="203" t="s">
        <v>195</v>
      </c>
      <c r="B125" s="203"/>
      <c r="C125" s="203"/>
      <c r="D125" s="203"/>
      <c r="E125" s="203"/>
      <c r="F125" s="203"/>
      <c r="G125" s="203"/>
      <c r="H125" s="203"/>
      <c r="I125" s="203"/>
      <c r="J125" s="203"/>
      <c r="K125" s="203"/>
      <c r="L125" s="203"/>
      <c r="M125" s="203"/>
      <c r="N125" s="203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  <c r="Z125" s="67"/>
      <c r="AA125" s="67"/>
    </row>
    <row r="126" spans="1:54" ht="27" customHeight="1" x14ac:dyDescent="0.25">
      <c r="A126" s="64" t="s">
        <v>196</v>
      </c>
      <c r="B126" s="64" t="s">
        <v>197</v>
      </c>
      <c r="C126" s="37">
        <v>4301070768</v>
      </c>
      <c r="D126" s="190">
        <v>4607111035639</v>
      </c>
      <c r="E126" s="190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198</v>
      </c>
      <c r="L126" s="39" t="s">
        <v>84</v>
      </c>
      <c r="M126" s="39"/>
      <c r="N126" s="38">
        <v>180</v>
      </c>
      <c r="O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6" s="192"/>
      <c r="Q126" s="192"/>
      <c r="R126" s="192"/>
      <c r="S126" s="193"/>
      <c r="T126" s="40" t="s">
        <v>49</v>
      </c>
      <c r="U126" s="40" t="s">
        <v>49</v>
      </c>
      <c r="V126" s="41" t="s">
        <v>42</v>
      </c>
      <c r="W126" s="59">
        <v>0</v>
      </c>
      <c r="X126" s="56" t="str">
        <f>IFERROR(IF(V126="","",V126),"")</f>
        <v>кор</v>
      </c>
      <c r="Y126" s="42" t="str">
        <f>IFERROR(IF(V126="","",V126*0.01786),"")</f>
        <v/>
      </c>
      <c r="Z126" s="69" t="s">
        <v>49</v>
      </c>
      <c r="AA126" s="70" t="s">
        <v>49</v>
      </c>
      <c r="AE126" s="74"/>
      <c r="BB126" s="127" t="s">
        <v>90</v>
      </c>
    </row>
    <row r="127" spans="1:54" ht="27" customHeight="1" x14ac:dyDescent="0.25">
      <c r="A127" s="64" t="s">
        <v>199</v>
      </c>
      <c r="B127" s="64" t="s">
        <v>200</v>
      </c>
      <c r="C127" s="37">
        <v>4301070797</v>
      </c>
      <c r="D127" s="190">
        <v>4607111035646</v>
      </c>
      <c r="E127" s="190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201</v>
      </c>
      <c r="L127" s="39" t="s">
        <v>84</v>
      </c>
      <c r="M127" s="39"/>
      <c r="N127" s="38">
        <v>180</v>
      </c>
      <c r="O127" s="24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7" s="192"/>
      <c r="Q127" s="192"/>
      <c r="R127" s="192"/>
      <c r="S127" s="193"/>
      <c r="T127" s="40" t="s">
        <v>49</v>
      </c>
      <c r="U127" s="40" t="s">
        <v>49</v>
      </c>
      <c r="V127" s="41" t="s">
        <v>42</v>
      </c>
      <c r="W127" s="59">
        <v>0</v>
      </c>
      <c r="X127" s="56" t="str">
        <f>IFERROR(IF(V127="","",V127),"")</f>
        <v>кор</v>
      </c>
      <c r="Y127" s="42" t="str">
        <f>IFERROR(IF(V127="","",V127*0.01157),"")</f>
        <v/>
      </c>
      <c r="Z127" s="69" t="s">
        <v>49</v>
      </c>
      <c r="AA127" s="70" t="s">
        <v>49</v>
      </c>
      <c r="AE127" s="74"/>
      <c r="BB127" s="128" t="s">
        <v>90</v>
      </c>
    </row>
    <row r="128" spans="1:54" x14ac:dyDescent="0.2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5"/>
      <c r="O128" s="181" t="s">
        <v>43</v>
      </c>
      <c r="P128" s="182"/>
      <c r="Q128" s="182"/>
      <c r="R128" s="182"/>
      <c r="S128" s="182"/>
      <c r="T128" s="182"/>
      <c r="U128" s="183"/>
      <c r="V128" s="43" t="s">
        <v>42</v>
      </c>
      <c r="W128" s="44">
        <f>IFERROR(SUM(V126:V127),"0")</f>
        <v>0</v>
      </c>
      <c r="X128" s="44">
        <f>IFERROR(SUM(W126:W127),"0")</f>
        <v>0</v>
      </c>
      <c r="Y128" s="44" t="e">
        <f>IFERROR(IF(X126="",0,X126),"0")+IFERROR(IF(X127="",0,X127),"0")</f>
        <v>#VALUE!</v>
      </c>
      <c r="Z128" s="68"/>
      <c r="AA128" s="68"/>
    </row>
    <row r="129" spans="1:54" x14ac:dyDescent="0.2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5"/>
      <c r="O129" s="181" t="s">
        <v>43</v>
      </c>
      <c r="P129" s="182"/>
      <c r="Q129" s="182"/>
      <c r="R129" s="182"/>
      <c r="S129" s="182"/>
      <c r="T129" s="182"/>
      <c r="U129" s="183"/>
      <c r="V129" s="43" t="s">
        <v>0</v>
      </c>
      <c r="W129" s="44" t="str">
        <f>IFERROR(SUMPRODUCT(V126:V127*H126:H127),"0")</f>
        <v>0</v>
      </c>
      <c r="X129" s="44">
        <f>IFERROR(SUMPRODUCT(W126:W127*H126:H127),"0")</f>
        <v>0</v>
      </c>
      <c r="Y129" s="43"/>
      <c r="Z129" s="68"/>
      <c r="AA129" s="68"/>
    </row>
    <row r="130" spans="1:54" ht="16.5" customHeight="1" x14ac:dyDescent="0.25">
      <c r="A130" s="214" t="s">
        <v>202</v>
      </c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66"/>
      <c r="AA130" s="66"/>
    </row>
    <row r="131" spans="1:54" ht="14.25" customHeight="1" x14ac:dyDescent="0.25">
      <c r="A131" s="203" t="s">
        <v>135</v>
      </c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67"/>
      <c r="AA131" s="67"/>
    </row>
    <row r="132" spans="1:54" ht="27" customHeight="1" x14ac:dyDescent="0.25">
      <c r="A132" s="64" t="s">
        <v>203</v>
      </c>
      <c r="B132" s="64" t="s">
        <v>204</v>
      </c>
      <c r="C132" s="37">
        <v>4301135133</v>
      </c>
      <c r="D132" s="190">
        <v>4607111036568</v>
      </c>
      <c r="E132" s="190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9"/>
      <c r="N132" s="38">
        <v>180</v>
      </c>
      <c r="O132" s="24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2" s="192"/>
      <c r="Q132" s="192"/>
      <c r="R132" s="192"/>
      <c r="S132" s="193"/>
      <c r="T132" s="40" t="s">
        <v>49</v>
      </c>
      <c r="U132" s="40" t="s">
        <v>49</v>
      </c>
      <c r="V132" s="41" t="s">
        <v>42</v>
      </c>
      <c r="W132" s="59">
        <v>0</v>
      </c>
      <c r="X132" s="56" t="str">
        <f>IFERROR(IF(V132="","",V132),"")</f>
        <v>кор</v>
      </c>
      <c r="Y132" s="42" t="str">
        <f>IFERROR(IF(V132="","",V132*0.00936),"")</f>
        <v/>
      </c>
      <c r="Z132" s="69" t="s">
        <v>49</v>
      </c>
      <c r="AA132" s="70" t="s">
        <v>49</v>
      </c>
      <c r="AE132" s="74"/>
      <c r="BB132" s="129" t="s">
        <v>90</v>
      </c>
    </row>
    <row r="133" spans="1:54" x14ac:dyDescent="0.2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5"/>
      <c r="O133" s="181" t="s">
        <v>43</v>
      </c>
      <c r="P133" s="182"/>
      <c r="Q133" s="182"/>
      <c r="R133" s="182"/>
      <c r="S133" s="182"/>
      <c r="T133" s="182"/>
      <c r="U133" s="183"/>
      <c r="V133" s="43" t="s">
        <v>42</v>
      </c>
      <c r="W133" s="44">
        <f>IFERROR(SUM(V132:V132),"0")</f>
        <v>0</v>
      </c>
      <c r="X133" s="44">
        <f>IFERROR(SUM(W132:W132),"0")</f>
        <v>0</v>
      </c>
      <c r="Y133" s="44" t="str">
        <f>IFERROR(IF(X132="",0,X132),"0")</f>
        <v>кор</v>
      </c>
      <c r="Z133" s="68"/>
      <c r="AA133" s="68"/>
    </row>
    <row r="134" spans="1:54" x14ac:dyDescent="0.2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5"/>
      <c r="O134" s="181" t="s">
        <v>43</v>
      </c>
      <c r="P134" s="182"/>
      <c r="Q134" s="182"/>
      <c r="R134" s="182"/>
      <c r="S134" s="182"/>
      <c r="T134" s="182"/>
      <c r="U134" s="183"/>
      <c r="V134" s="43" t="s">
        <v>0</v>
      </c>
      <c r="W134" s="44" t="str">
        <f>IFERROR(SUMPRODUCT(V132:V132*H132:H132),"0")</f>
        <v>0</v>
      </c>
      <c r="X134" s="44">
        <f>IFERROR(SUMPRODUCT(W132:W132*H132:H132),"0")</f>
        <v>0</v>
      </c>
      <c r="Y134" s="43"/>
      <c r="Z134" s="68"/>
      <c r="AA134" s="68"/>
    </row>
    <row r="135" spans="1:54" ht="27.75" customHeight="1" x14ac:dyDescent="0.2">
      <c r="A135" s="213" t="s">
        <v>205</v>
      </c>
      <c r="B135" s="213"/>
      <c r="C135" s="213"/>
      <c r="D135" s="213"/>
      <c r="E135" s="213"/>
      <c r="F135" s="213"/>
      <c r="G135" s="213"/>
      <c r="H135" s="213"/>
      <c r="I135" s="213"/>
      <c r="J135" s="213"/>
      <c r="K135" s="213"/>
      <c r="L135" s="213"/>
      <c r="M135" s="213"/>
      <c r="N135" s="213"/>
      <c r="O135" s="213"/>
      <c r="P135" s="213"/>
      <c r="Q135" s="213"/>
      <c r="R135" s="213"/>
      <c r="S135" s="213"/>
      <c r="T135" s="213"/>
      <c r="U135" s="213"/>
      <c r="V135" s="213"/>
      <c r="W135" s="213"/>
      <c r="X135" s="213"/>
      <c r="Y135" s="213"/>
      <c r="Z135" s="55"/>
      <c r="AA135" s="55"/>
    </row>
    <row r="136" spans="1:54" ht="16.5" customHeight="1" x14ac:dyDescent="0.25">
      <c r="A136" s="214" t="s">
        <v>206</v>
      </c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66"/>
      <c r="AA136" s="66"/>
    </row>
    <row r="137" spans="1:54" ht="14.25" customHeight="1" x14ac:dyDescent="0.25">
      <c r="A137" s="203" t="s">
        <v>195</v>
      </c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67"/>
      <c r="AA137" s="67"/>
    </row>
    <row r="138" spans="1:54" ht="16.5" customHeight="1" x14ac:dyDescent="0.25">
      <c r="A138" s="64" t="s">
        <v>207</v>
      </c>
      <c r="B138" s="64" t="s">
        <v>208</v>
      </c>
      <c r="C138" s="37">
        <v>4301071010</v>
      </c>
      <c r="D138" s="190">
        <v>4607111037701</v>
      </c>
      <c r="E138" s="190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9"/>
      <c r="N138" s="38">
        <v>180</v>
      </c>
      <c r="O138" s="24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38" s="192"/>
      <c r="Q138" s="192"/>
      <c r="R138" s="192"/>
      <c r="S138" s="193"/>
      <c r="T138" s="40" t="s">
        <v>49</v>
      </c>
      <c r="U138" s="40" t="s">
        <v>49</v>
      </c>
      <c r="V138" s="41" t="s">
        <v>42</v>
      </c>
      <c r="W138" s="59">
        <v>0</v>
      </c>
      <c r="X138" s="56" t="str">
        <f>IFERROR(IF(V138="","",V138),"")</f>
        <v>кор</v>
      </c>
      <c r="Y138" s="42" t="str">
        <f>IFERROR(IF(V138="","",V138*0.00866),"")</f>
        <v/>
      </c>
      <c r="Z138" s="69" t="s">
        <v>49</v>
      </c>
      <c r="AA138" s="70" t="s">
        <v>49</v>
      </c>
      <c r="AE138" s="74"/>
      <c r="BB138" s="130" t="s">
        <v>90</v>
      </c>
    </row>
    <row r="139" spans="1:54" x14ac:dyDescent="0.2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5"/>
      <c r="O139" s="181" t="s">
        <v>43</v>
      </c>
      <c r="P139" s="182"/>
      <c r="Q139" s="182"/>
      <c r="R139" s="182"/>
      <c r="S139" s="182"/>
      <c r="T139" s="182"/>
      <c r="U139" s="183"/>
      <c r="V139" s="43" t="s">
        <v>42</v>
      </c>
      <c r="W139" s="44">
        <f>IFERROR(SUM(V138:V138),"0")</f>
        <v>0</v>
      </c>
      <c r="X139" s="44">
        <f>IFERROR(SUM(W138:W138),"0")</f>
        <v>0</v>
      </c>
      <c r="Y139" s="44" t="str">
        <f>IFERROR(IF(X138="",0,X138),"0")</f>
        <v>кор</v>
      </c>
      <c r="Z139" s="68"/>
      <c r="AA139" s="68"/>
    </row>
    <row r="140" spans="1:54" x14ac:dyDescent="0.2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5"/>
      <c r="O140" s="181" t="s">
        <v>43</v>
      </c>
      <c r="P140" s="182"/>
      <c r="Q140" s="182"/>
      <c r="R140" s="182"/>
      <c r="S140" s="182"/>
      <c r="T140" s="182"/>
      <c r="U140" s="183"/>
      <c r="V140" s="43" t="s">
        <v>0</v>
      </c>
      <c r="W140" s="44" t="str">
        <f>IFERROR(SUMPRODUCT(V138:V138*H138:H138),"0")</f>
        <v>0</v>
      </c>
      <c r="X140" s="44">
        <f>IFERROR(SUMPRODUCT(W138:W138*H138:H138),"0")</f>
        <v>0</v>
      </c>
      <c r="Y140" s="43"/>
      <c r="Z140" s="68"/>
      <c r="AA140" s="68"/>
    </row>
    <row r="141" spans="1:54" ht="16.5" customHeight="1" x14ac:dyDescent="0.25">
      <c r="A141" s="214" t="s">
        <v>209</v>
      </c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66"/>
      <c r="AA141" s="66"/>
    </row>
    <row r="142" spans="1:54" ht="14.25" customHeight="1" x14ac:dyDescent="0.25">
      <c r="A142" s="203" t="s">
        <v>81</v>
      </c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67"/>
      <c r="AA142" s="67"/>
    </row>
    <row r="143" spans="1:54" ht="16.5" customHeight="1" x14ac:dyDescent="0.25">
      <c r="A143" s="64" t="s">
        <v>210</v>
      </c>
      <c r="B143" s="64" t="s">
        <v>211</v>
      </c>
      <c r="C143" s="37">
        <v>4301071026</v>
      </c>
      <c r="D143" s="190">
        <v>4607111036384</v>
      </c>
      <c r="E143" s="190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9"/>
      <c r="N143" s="38">
        <v>180</v>
      </c>
      <c r="O143" s="243" t="s">
        <v>212</v>
      </c>
      <c r="P143" s="192"/>
      <c r="Q143" s="192"/>
      <c r="R143" s="192"/>
      <c r="S143" s="193"/>
      <c r="T143" s="40" t="s">
        <v>49</v>
      </c>
      <c r="U143" s="40" t="s">
        <v>49</v>
      </c>
      <c r="V143" s="41" t="s">
        <v>42</v>
      </c>
      <c r="W143" s="59">
        <v>0</v>
      </c>
      <c r="X143" s="56" t="str">
        <f>IFERROR(IF(V143="","",V143),"")</f>
        <v>кор</v>
      </c>
      <c r="Y143" s="42" t="str">
        <f>IFERROR(IF(V143="","",V143*0.00866),"")</f>
        <v/>
      </c>
      <c r="Z143" s="69" t="s">
        <v>49</v>
      </c>
      <c r="AA143" s="70" t="s">
        <v>49</v>
      </c>
      <c r="AE143" s="74"/>
      <c r="BB143" s="131" t="s">
        <v>71</v>
      </c>
    </row>
    <row r="144" spans="1:54" ht="27" customHeight="1" x14ac:dyDescent="0.25">
      <c r="A144" s="64" t="s">
        <v>213</v>
      </c>
      <c r="B144" s="64" t="s">
        <v>214</v>
      </c>
      <c r="C144" s="37">
        <v>4301070956</v>
      </c>
      <c r="D144" s="190">
        <v>4640242180250</v>
      </c>
      <c r="E144" s="190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9"/>
      <c r="N144" s="38">
        <v>180</v>
      </c>
      <c r="O144" s="239" t="s">
        <v>215</v>
      </c>
      <c r="P144" s="192"/>
      <c r="Q144" s="192"/>
      <c r="R144" s="192"/>
      <c r="S144" s="193"/>
      <c r="T144" s="40" t="s">
        <v>49</v>
      </c>
      <c r="U144" s="40" t="s">
        <v>49</v>
      </c>
      <c r="V144" s="41" t="s">
        <v>42</v>
      </c>
      <c r="W144" s="59">
        <v>0</v>
      </c>
      <c r="X144" s="56" t="str">
        <f>IFERROR(IF(V144="","",V144),"")</f>
        <v>кор</v>
      </c>
      <c r="Y144" s="42" t="str">
        <f>IFERROR(IF(V144="","",V144*0.00866),"")</f>
        <v/>
      </c>
      <c r="Z144" s="69" t="s">
        <v>49</v>
      </c>
      <c r="AA144" s="70" t="s">
        <v>49</v>
      </c>
      <c r="AE144" s="74"/>
      <c r="BB144" s="132" t="s">
        <v>71</v>
      </c>
    </row>
    <row r="145" spans="1:54" ht="27" customHeight="1" x14ac:dyDescent="0.25">
      <c r="A145" s="64" t="s">
        <v>216</v>
      </c>
      <c r="B145" s="64" t="s">
        <v>217</v>
      </c>
      <c r="C145" s="37">
        <v>4301071028</v>
      </c>
      <c r="D145" s="190">
        <v>4607111036216</v>
      </c>
      <c r="E145" s="190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9"/>
      <c r="N145" s="38">
        <v>180</v>
      </c>
      <c r="O145" s="24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45" s="192"/>
      <c r="Q145" s="192"/>
      <c r="R145" s="192"/>
      <c r="S145" s="193"/>
      <c r="T145" s="40" t="s">
        <v>49</v>
      </c>
      <c r="U145" s="40" t="s">
        <v>49</v>
      </c>
      <c r="V145" s="41" t="s">
        <v>42</v>
      </c>
      <c r="W145" s="59">
        <v>0</v>
      </c>
      <c r="X145" s="56" t="str">
        <f>IFERROR(IF(V145="","",V145),"")</f>
        <v>кор</v>
      </c>
      <c r="Y145" s="42" t="str">
        <f>IFERROR(IF(V145="","",V145*0.00866),"")</f>
        <v/>
      </c>
      <c r="Z145" s="69" t="s">
        <v>49</v>
      </c>
      <c r="AA145" s="70" t="s">
        <v>49</v>
      </c>
      <c r="AE145" s="74"/>
      <c r="BB145" s="133" t="s">
        <v>71</v>
      </c>
    </row>
    <row r="146" spans="1:54" ht="27" customHeight="1" x14ac:dyDescent="0.25">
      <c r="A146" s="64" t="s">
        <v>218</v>
      </c>
      <c r="B146" s="64" t="s">
        <v>219</v>
      </c>
      <c r="C146" s="37">
        <v>4301071027</v>
      </c>
      <c r="D146" s="190">
        <v>4607111036278</v>
      </c>
      <c r="E146" s="190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9"/>
      <c r="N146" s="38">
        <v>180</v>
      </c>
      <c r="O146" s="241" t="s">
        <v>220</v>
      </c>
      <c r="P146" s="192"/>
      <c r="Q146" s="192"/>
      <c r="R146" s="192"/>
      <c r="S146" s="193"/>
      <c r="T146" s="40" t="s">
        <v>49</v>
      </c>
      <c r="U146" s="40" t="s">
        <v>49</v>
      </c>
      <c r="V146" s="41" t="s">
        <v>42</v>
      </c>
      <c r="W146" s="59">
        <v>0</v>
      </c>
      <c r="X146" s="56" t="str">
        <f>IFERROR(IF(V146="","",V146),"")</f>
        <v>кор</v>
      </c>
      <c r="Y146" s="42" t="str">
        <f>IFERROR(IF(V146="","",V146*0.0155),"")</f>
        <v/>
      </c>
      <c r="Z146" s="69" t="s">
        <v>49</v>
      </c>
      <c r="AA146" s="70" t="s">
        <v>49</v>
      </c>
      <c r="AE146" s="74"/>
      <c r="BB146" s="134" t="s">
        <v>71</v>
      </c>
    </row>
    <row r="147" spans="1:54" x14ac:dyDescent="0.2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5"/>
      <c r="O147" s="181" t="s">
        <v>43</v>
      </c>
      <c r="P147" s="182"/>
      <c r="Q147" s="182"/>
      <c r="R147" s="182"/>
      <c r="S147" s="182"/>
      <c r="T147" s="182"/>
      <c r="U147" s="183"/>
      <c r="V147" s="43" t="s">
        <v>42</v>
      </c>
      <c r="W147" s="44">
        <f>IFERROR(SUM(V143:V146),"0")</f>
        <v>0</v>
      </c>
      <c r="X147" s="44">
        <f>IFERROR(SUM(W143:W146),"0")</f>
        <v>0</v>
      </c>
      <c r="Y147" s="44" t="e">
        <f>IFERROR(IF(X143="",0,X143),"0")+IFERROR(IF(X144="",0,X144),"0")+IFERROR(IF(X145="",0,X145),"0")+IFERROR(IF(X146="",0,X146),"0")</f>
        <v>#VALUE!</v>
      </c>
      <c r="Z147" s="68"/>
      <c r="AA147" s="68"/>
    </row>
    <row r="148" spans="1:54" x14ac:dyDescent="0.2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5"/>
      <c r="O148" s="181" t="s">
        <v>43</v>
      </c>
      <c r="P148" s="182"/>
      <c r="Q148" s="182"/>
      <c r="R148" s="182"/>
      <c r="S148" s="182"/>
      <c r="T148" s="182"/>
      <c r="U148" s="183"/>
      <c r="V148" s="43" t="s">
        <v>0</v>
      </c>
      <c r="W148" s="44" t="str">
        <f>IFERROR(SUMPRODUCT(V143:V146*H143:H146),"0")</f>
        <v>0</v>
      </c>
      <c r="X148" s="44">
        <f>IFERROR(SUMPRODUCT(W143:W146*H143:H146),"0")</f>
        <v>0</v>
      </c>
      <c r="Y148" s="43"/>
      <c r="Z148" s="68"/>
      <c r="AA148" s="68"/>
    </row>
    <row r="149" spans="1:54" ht="14.25" customHeight="1" x14ac:dyDescent="0.25">
      <c r="A149" s="203" t="s">
        <v>221</v>
      </c>
      <c r="B149" s="203"/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67"/>
      <c r="AA149" s="67"/>
    </row>
    <row r="150" spans="1:54" ht="27" customHeight="1" x14ac:dyDescent="0.25">
      <c r="A150" s="64" t="s">
        <v>222</v>
      </c>
      <c r="B150" s="64" t="s">
        <v>223</v>
      </c>
      <c r="C150" s="37">
        <v>4301080153</v>
      </c>
      <c r="D150" s="190">
        <v>4607111036827</v>
      </c>
      <c r="E150" s="190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9"/>
      <c r="N150" s="38">
        <v>90</v>
      </c>
      <c r="O150" s="23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0" s="192"/>
      <c r="Q150" s="192"/>
      <c r="R150" s="192"/>
      <c r="S150" s="193"/>
      <c r="T150" s="40" t="s">
        <v>49</v>
      </c>
      <c r="U150" s="40" t="s">
        <v>49</v>
      </c>
      <c r="V150" s="41" t="s">
        <v>42</v>
      </c>
      <c r="W150" s="59">
        <v>0</v>
      </c>
      <c r="X150" s="56" t="str">
        <f>IFERROR(IF(V150="","",V150),"")</f>
        <v>кор</v>
      </c>
      <c r="Y150" s="42" t="str">
        <f>IFERROR(IF(V150="","",V150*0.00866),"")</f>
        <v/>
      </c>
      <c r="Z150" s="69" t="s">
        <v>49</v>
      </c>
      <c r="AA150" s="70" t="s">
        <v>49</v>
      </c>
      <c r="AE150" s="74"/>
      <c r="BB150" s="135" t="s">
        <v>71</v>
      </c>
    </row>
    <row r="151" spans="1:54" ht="27" customHeight="1" x14ac:dyDescent="0.25">
      <c r="A151" s="64" t="s">
        <v>224</v>
      </c>
      <c r="B151" s="64" t="s">
        <v>225</v>
      </c>
      <c r="C151" s="37">
        <v>4301080154</v>
      </c>
      <c r="D151" s="190">
        <v>4607111036834</v>
      </c>
      <c r="E151" s="190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9"/>
      <c r="N151" s="38">
        <v>90</v>
      </c>
      <c r="O151" s="2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1" s="192"/>
      <c r="Q151" s="192"/>
      <c r="R151" s="192"/>
      <c r="S151" s="193"/>
      <c r="T151" s="40" t="s">
        <v>49</v>
      </c>
      <c r="U151" s="40" t="s">
        <v>49</v>
      </c>
      <c r="V151" s="41" t="s">
        <v>42</v>
      </c>
      <c r="W151" s="59">
        <v>0</v>
      </c>
      <c r="X151" s="56" t="str">
        <f>IFERROR(IF(V151="","",V151),"")</f>
        <v>кор</v>
      </c>
      <c r="Y151" s="42" t="str">
        <f>IFERROR(IF(V151="","",V151*0.00866),"")</f>
        <v/>
      </c>
      <c r="Z151" s="69" t="s">
        <v>49</v>
      </c>
      <c r="AA151" s="70" t="s">
        <v>49</v>
      </c>
      <c r="AE151" s="74"/>
      <c r="BB151" s="136" t="s">
        <v>71</v>
      </c>
    </row>
    <row r="152" spans="1:54" x14ac:dyDescent="0.2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5"/>
      <c r="O152" s="181" t="s">
        <v>43</v>
      </c>
      <c r="P152" s="182"/>
      <c r="Q152" s="182"/>
      <c r="R152" s="182"/>
      <c r="S152" s="182"/>
      <c r="T152" s="182"/>
      <c r="U152" s="183"/>
      <c r="V152" s="43" t="s">
        <v>42</v>
      </c>
      <c r="W152" s="44">
        <f>IFERROR(SUM(V150:V151),"0")</f>
        <v>0</v>
      </c>
      <c r="X152" s="44">
        <f>IFERROR(SUM(W150:W151),"0")</f>
        <v>0</v>
      </c>
      <c r="Y152" s="44" t="e">
        <f>IFERROR(IF(X150="",0,X150),"0")+IFERROR(IF(X151="",0,X151),"0")</f>
        <v>#VALUE!</v>
      </c>
      <c r="Z152" s="68"/>
      <c r="AA152" s="68"/>
    </row>
    <row r="153" spans="1:54" x14ac:dyDescent="0.2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5"/>
      <c r="O153" s="181" t="s">
        <v>43</v>
      </c>
      <c r="P153" s="182"/>
      <c r="Q153" s="182"/>
      <c r="R153" s="182"/>
      <c r="S153" s="182"/>
      <c r="T153" s="182"/>
      <c r="U153" s="183"/>
      <c r="V153" s="43" t="s">
        <v>0</v>
      </c>
      <c r="W153" s="44" t="str">
        <f>IFERROR(SUMPRODUCT(V150:V151*H150:H151),"0")</f>
        <v>0</v>
      </c>
      <c r="X153" s="44">
        <f>IFERROR(SUMPRODUCT(W150:W151*H150:H151),"0")</f>
        <v>0</v>
      </c>
      <c r="Y153" s="43"/>
      <c r="Z153" s="68"/>
      <c r="AA153" s="68"/>
    </row>
    <row r="154" spans="1:54" ht="27.75" customHeight="1" x14ac:dyDescent="0.2">
      <c r="A154" s="213" t="s">
        <v>226</v>
      </c>
      <c r="B154" s="213"/>
      <c r="C154" s="213"/>
      <c r="D154" s="213"/>
      <c r="E154" s="213"/>
      <c r="F154" s="213"/>
      <c r="G154" s="213"/>
      <c r="H154" s="213"/>
      <c r="I154" s="213"/>
      <c r="J154" s="213"/>
      <c r="K154" s="213"/>
      <c r="L154" s="213"/>
      <c r="M154" s="213"/>
      <c r="N154" s="213"/>
      <c r="O154" s="213"/>
      <c r="P154" s="213"/>
      <c r="Q154" s="213"/>
      <c r="R154" s="213"/>
      <c r="S154" s="213"/>
      <c r="T154" s="213"/>
      <c r="U154" s="213"/>
      <c r="V154" s="213"/>
      <c r="W154" s="213"/>
      <c r="X154" s="213"/>
      <c r="Y154" s="213"/>
      <c r="Z154" s="55"/>
      <c r="AA154" s="55"/>
    </row>
    <row r="155" spans="1:54" ht="16.5" customHeight="1" x14ac:dyDescent="0.25">
      <c r="A155" s="214" t="s">
        <v>227</v>
      </c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66"/>
      <c r="AA155" s="66"/>
    </row>
    <row r="156" spans="1:54" ht="14.25" customHeight="1" x14ac:dyDescent="0.25">
      <c r="A156" s="203" t="s">
        <v>87</v>
      </c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67"/>
      <c r="AA156" s="67"/>
    </row>
    <row r="157" spans="1:54" ht="16.5" customHeight="1" x14ac:dyDescent="0.25">
      <c r="A157" s="64" t="s">
        <v>228</v>
      </c>
      <c r="B157" s="64" t="s">
        <v>229</v>
      </c>
      <c r="C157" s="37">
        <v>4301132048</v>
      </c>
      <c r="D157" s="190">
        <v>4607111035721</v>
      </c>
      <c r="E157" s="190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9"/>
      <c r="N157" s="38">
        <v>180</v>
      </c>
      <c r="O157" s="23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57" s="192"/>
      <c r="Q157" s="192"/>
      <c r="R157" s="192"/>
      <c r="S157" s="193"/>
      <c r="T157" s="40" t="s">
        <v>49</v>
      </c>
      <c r="U157" s="40" t="s">
        <v>49</v>
      </c>
      <c r="V157" s="41" t="s">
        <v>42</v>
      </c>
      <c r="W157" s="59">
        <v>0</v>
      </c>
      <c r="X157" s="56" t="str">
        <f>IFERROR(IF(V157="","",V157),"")</f>
        <v>кор</v>
      </c>
      <c r="Y157" s="42" t="str">
        <f>IFERROR(IF(V157="","",V157*0.01788),"")</f>
        <v/>
      </c>
      <c r="Z157" s="69" t="s">
        <v>49</v>
      </c>
      <c r="AA157" s="70" t="s">
        <v>49</v>
      </c>
      <c r="AE157" s="74"/>
      <c r="BB157" s="137" t="s">
        <v>90</v>
      </c>
    </row>
    <row r="158" spans="1:54" ht="27" customHeight="1" x14ac:dyDescent="0.25">
      <c r="A158" s="64" t="s">
        <v>230</v>
      </c>
      <c r="B158" s="64" t="s">
        <v>231</v>
      </c>
      <c r="C158" s="37">
        <v>4301132046</v>
      </c>
      <c r="D158" s="190">
        <v>4607111035691</v>
      </c>
      <c r="E158" s="190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9"/>
      <c r="N158" s="38">
        <v>180</v>
      </c>
      <c r="O158" s="23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58" s="192"/>
      <c r="Q158" s="192"/>
      <c r="R158" s="192"/>
      <c r="S158" s="193"/>
      <c r="T158" s="40" t="s">
        <v>49</v>
      </c>
      <c r="U158" s="40" t="s">
        <v>49</v>
      </c>
      <c r="V158" s="41" t="s">
        <v>42</v>
      </c>
      <c r="W158" s="59">
        <v>0</v>
      </c>
      <c r="X158" s="56" t="str">
        <f>IFERROR(IF(V158="","",V158),"")</f>
        <v>кор</v>
      </c>
      <c r="Y158" s="42" t="str">
        <f>IFERROR(IF(V158="","",V158*0.01788),"")</f>
        <v/>
      </c>
      <c r="Z158" s="69" t="s">
        <v>49</v>
      </c>
      <c r="AA158" s="70" t="s">
        <v>49</v>
      </c>
      <c r="AE158" s="74"/>
      <c r="BB158" s="138" t="s">
        <v>90</v>
      </c>
    </row>
    <row r="159" spans="1:54" x14ac:dyDescent="0.2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5"/>
      <c r="O159" s="181" t="s">
        <v>43</v>
      </c>
      <c r="P159" s="182"/>
      <c r="Q159" s="182"/>
      <c r="R159" s="182"/>
      <c r="S159" s="182"/>
      <c r="T159" s="182"/>
      <c r="U159" s="183"/>
      <c r="V159" s="43" t="s">
        <v>42</v>
      </c>
      <c r="W159" s="44">
        <f>IFERROR(SUM(V157:V158),"0")</f>
        <v>0</v>
      </c>
      <c r="X159" s="44">
        <f>IFERROR(SUM(W157:W158),"0")</f>
        <v>0</v>
      </c>
      <c r="Y159" s="44" t="e">
        <f>IFERROR(IF(X157="",0,X157),"0")+IFERROR(IF(X158="",0,X158),"0")</f>
        <v>#VALUE!</v>
      </c>
      <c r="Z159" s="68"/>
      <c r="AA159" s="68"/>
    </row>
    <row r="160" spans="1:54" x14ac:dyDescent="0.2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5"/>
      <c r="O160" s="181" t="s">
        <v>43</v>
      </c>
      <c r="P160" s="182"/>
      <c r="Q160" s="182"/>
      <c r="R160" s="182"/>
      <c r="S160" s="182"/>
      <c r="T160" s="182"/>
      <c r="U160" s="183"/>
      <c r="V160" s="43" t="s">
        <v>0</v>
      </c>
      <c r="W160" s="44" t="str">
        <f>IFERROR(SUMPRODUCT(V157:V158*H157:H158),"0")</f>
        <v>0</v>
      </c>
      <c r="X160" s="44">
        <f>IFERROR(SUMPRODUCT(W157:W158*H157:H158),"0")</f>
        <v>0</v>
      </c>
      <c r="Y160" s="43"/>
      <c r="Z160" s="68"/>
      <c r="AA160" s="68"/>
    </row>
    <row r="161" spans="1:54" ht="16.5" customHeight="1" x14ac:dyDescent="0.25">
      <c r="A161" s="214" t="s">
        <v>232</v>
      </c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66"/>
      <c r="AA161" s="66"/>
    </row>
    <row r="162" spans="1:54" ht="14.25" customHeight="1" x14ac:dyDescent="0.25">
      <c r="A162" s="203" t="s">
        <v>232</v>
      </c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67"/>
      <c r="AA162" s="67"/>
    </row>
    <row r="163" spans="1:54" ht="27" customHeight="1" x14ac:dyDescent="0.25">
      <c r="A163" s="64" t="s">
        <v>233</v>
      </c>
      <c r="B163" s="64" t="s">
        <v>234</v>
      </c>
      <c r="C163" s="37">
        <v>4301133002</v>
      </c>
      <c r="D163" s="190">
        <v>4607111035783</v>
      </c>
      <c r="E163" s="190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201</v>
      </c>
      <c r="L163" s="39" t="s">
        <v>84</v>
      </c>
      <c r="M163" s="39"/>
      <c r="N163" s="38">
        <v>180</v>
      </c>
      <c r="O163" s="23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3" s="192"/>
      <c r="Q163" s="192"/>
      <c r="R163" s="192"/>
      <c r="S163" s="193"/>
      <c r="T163" s="40" t="s">
        <v>49</v>
      </c>
      <c r="U163" s="40" t="s">
        <v>49</v>
      </c>
      <c r="V163" s="41" t="s">
        <v>42</v>
      </c>
      <c r="W163" s="59">
        <v>0</v>
      </c>
      <c r="X163" s="56" t="str">
        <f>IFERROR(IF(V163="","",V163),"")</f>
        <v>кор</v>
      </c>
      <c r="Y163" s="42" t="str">
        <f>IFERROR(IF(V163="","",V163*0.01157),"")</f>
        <v/>
      </c>
      <c r="Z163" s="69" t="s">
        <v>49</v>
      </c>
      <c r="AA163" s="70" t="s">
        <v>49</v>
      </c>
      <c r="AE163" s="74"/>
      <c r="BB163" s="139" t="s">
        <v>90</v>
      </c>
    </row>
    <row r="164" spans="1:54" x14ac:dyDescent="0.2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5"/>
      <c r="O164" s="181" t="s">
        <v>43</v>
      </c>
      <c r="P164" s="182"/>
      <c r="Q164" s="182"/>
      <c r="R164" s="182"/>
      <c r="S164" s="182"/>
      <c r="T164" s="182"/>
      <c r="U164" s="183"/>
      <c r="V164" s="43" t="s">
        <v>42</v>
      </c>
      <c r="W164" s="44">
        <f>IFERROR(SUM(V163:V163),"0")</f>
        <v>0</v>
      </c>
      <c r="X164" s="44">
        <f>IFERROR(SUM(W163:W163),"0")</f>
        <v>0</v>
      </c>
      <c r="Y164" s="44" t="str">
        <f>IFERROR(IF(X163="",0,X163),"0")</f>
        <v>кор</v>
      </c>
      <c r="Z164" s="68"/>
      <c r="AA164" s="68"/>
    </row>
    <row r="165" spans="1:54" x14ac:dyDescent="0.2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5"/>
      <c r="O165" s="181" t="s">
        <v>43</v>
      </c>
      <c r="P165" s="182"/>
      <c r="Q165" s="182"/>
      <c r="R165" s="182"/>
      <c r="S165" s="182"/>
      <c r="T165" s="182"/>
      <c r="U165" s="183"/>
      <c r="V165" s="43" t="s">
        <v>0</v>
      </c>
      <c r="W165" s="44" t="str">
        <f>IFERROR(SUMPRODUCT(V163:V163*H163:H163),"0")</f>
        <v>0</v>
      </c>
      <c r="X165" s="44">
        <f>IFERROR(SUMPRODUCT(W163:W163*H163:H163),"0")</f>
        <v>0</v>
      </c>
      <c r="Y165" s="43"/>
      <c r="Z165" s="68"/>
      <c r="AA165" s="68"/>
    </row>
    <row r="166" spans="1:54" ht="16.5" customHeight="1" x14ac:dyDescent="0.25">
      <c r="A166" s="214" t="s">
        <v>226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66"/>
      <c r="AA166" s="66"/>
    </row>
    <row r="167" spans="1:54" ht="14.25" customHeight="1" x14ac:dyDescent="0.25">
      <c r="A167" s="203" t="s">
        <v>235</v>
      </c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67"/>
      <c r="AA167" s="67"/>
    </row>
    <row r="168" spans="1:54" ht="27" customHeight="1" x14ac:dyDescent="0.25">
      <c r="A168" s="64" t="s">
        <v>236</v>
      </c>
      <c r="B168" s="64" t="s">
        <v>237</v>
      </c>
      <c r="C168" s="37">
        <v>4301051319</v>
      </c>
      <c r="D168" s="190">
        <v>4680115881204</v>
      </c>
      <c r="E168" s="190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239</v>
      </c>
      <c r="M168" s="39"/>
      <c r="N168" s="38">
        <v>365</v>
      </c>
      <c r="O168" s="23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68" s="192"/>
      <c r="Q168" s="192"/>
      <c r="R168" s="192"/>
      <c r="S168" s="193"/>
      <c r="T168" s="40" t="s">
        <v>49</v>
      </c>
      <c r="U168" s="40" t="s">
        <v>49</v>
      </c>
      <c r="V168" s="41" t="s">
        <v>42</v>
      </c>
      <c r="W168" s="59">
        <v>0</v>
      </c>
      <c r="X168" s="56" t="str">
        <f>IFERROR(IF(V168="","",V168),"")</f>
        <v>кор</v>
      </c>
      <c r="Y168" s="42" t="str">
        <f>IFERROR(IF(V168="","",V168*0.00753),"")</f>
        <v/>
      </c>
      <c r="Z168" s="69" t="s">
        <v>49</v>
      </c>
      <c r="AA168" s="70" t="s">
        <v>49</v>
      </c>
      <c r="AE168" s="74"/>
      <c r="BB168" s="140" t="s">
        <v>238</v>
      </c>
    </row>
    <row r="169" spans="1:54" x14ac:dyDescent="0.2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5"/>
      <c r="O169" s="181" t="s">
        <v>43</v>
      </c>
      <c r="P169" s="182"/>
      <c r="Q169" s="182"/>
      <c r="R169" s="182"/>
      <c r="S169" s="182"/>
      <c r="T169" s="182"/>
      <c r="U169" s="183"/>
      <c r="V169" s="43" t="s">
        <v>42</v>
      </c>
      <c r="W169" s="44">
        <f>IFERROR(SUM(V168:V168),"0")</f>
        <v>0</v>
      </c>
      <c r="X169" s="44">
        <f>IFERROR(SUM(W168:W168),"0")</f>
        <v>0</v>
      </c>
      <c r="Y169" s="44" t="str">
        <f>IFERROR(IF(X168="",0,X168),"0")</f>
        <v>кор</v>
      </c>
      <c r="Z169" s="68"/>
      <c r="AA169" s="68"/>
    </row>
    <row r="170" spans="1:54" x14ac:dyDescent="0.2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O170" s="181" t="s">
        <v>43</v>
      </c>
      <c r="P170" s="182"/>
      <c r="Q170" s="182"/>
      <c r="R170" s="182"/>
      <c r="S170" s="182"/>
      <c r="T170" s="182"/>
      <c r="U170" s="183"/>
      <c r="V170" s="43" t="s">
        <v>0</v>
      </c>
      <c r="W170" s="44" t="str">
        <f>IFERROR(SUMPRODUCT(V168:V168*H168:H168),"0")</f>
        <v>0</v>
      </c>
      <c r="X170" s="44">
        <f>IFERROR(SUMPRODUCT(W168:W168*H168:H168),"0")</f>
        <v>0</v>
      </c>
      <c r="Y170" s="43"/>
      <c r="Z170" s="68"/>
      <c r="AA170" s="68"/>
    </row>
    <row r="171" spans="1:54" ht="16.5" customHeight="1" x14ac:dyDescent="0.25">
      <c r="A171" s="214" t="s">
        <v>240</v>
      </c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66"/>
      <c r="AA171" s="66"/>
    </row>
    <row r="172" spans="1:54" ht="14.25" customHeight="1" x14ac:dyDescent="0.25">
      <c r="A172" s="203" t="s">
        <v>87</v>
      </c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67"/>
      <c r="AA172" s="67"/>
    </row>
    <row r="173" spans="1:54" ht="16.5" customHeight="1" x14ac:dyDescent="0.25">
      <c r="A173" s="64" t="s">
        <v>241</v>
      </c>
      <c r="B173" s="64" t="s">
        <v>242</v>
      </c>
      <c r="C173" s="37">
        <v>4301132076</v>
      </c>
      <c r="D173" s="190">
        <v>4607111035721</v>
      </c>
      <c r="E173" s="19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9"/>
      <c r="N173" s="38">
        <v>180</v>
      </c>
      <c r="O173" s="23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P173" s="192"/>
      <c r="Q173" s="192"/>
      <c r="R173" s="192"/>
      <c r="S173" s="193"/>
      <c r="T173" s="40" t="s">
        <v>49</v>
      </c>
      <c r="U173" s="40" t="s">
        <v>49</v>
      </c>
      <c r="V173" s="41" t="s">
        <v>42</v>
      </c>
      <c r="W173" s="59">
        <v>0</v>
      </c>
      <c r="X173" s="56" t="str">
        <f>IFERROR(IF(V173="","",V173),"")</f>
        <v>кор</v>
      </c>
      <c r="Y173" s="42" t="str">
        <f>IFERROR(IF(V173="","",V173*0.01788),"")</f>
        <v/>
      </c>
      <c r="Z173" s="69" t="s">
        <v>49</v>
      </c>
      <c r="AA173" s="70" t="s">
        <v>49</v>
      </c>
      <c r="AE173" s="74"/>
      <c r="BB173" s="141" t="s">
        <v>90</v>
      </c>
    </row>
    <row r="174" spans="1:54" ht="27" customHeight="1" x14ac:dyDescent="0.25">
      <c r="A174" s="64" t="s">
        <v>243</v>
      </c>
      <c r="B174" s="64" t="s">
        <v>244</v>
      </c>
      <c r="C174" s="37">
        <v>4301132077</v>
      </c>
      <c r="D174" s="190">
        <v>4607111035691</v>
      </c>
      <c r="E174" s="190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9"/>
      <c r="N174" s="38">
        <v>180</v>
      </c>
      <c r="O174" s="23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P174" s="192"/>
      <c r="Q174" s="192"/>
      <c r="R174" s="192"/>
      <c r="S174" s="193"/>
      <c r="T174" s="40" t="s">
        <v>49</v>
      </c>
      <c r="U174" s="40" t="s">
        <v>49</v>
      </c>
      <c r="V174" s="41" t="s">
        <v>42</v>
      </c>
      <c r="W174" s="59">
        <v>0</v>
      </c>
      <c r="X174" s="56" t="str">
        <f>IFERROR(IF(V174="","",V174),"")</f>
        <v>кор</v>
      </c>
      <c r="Y174" s="42" t="str">
        <f>IFERROR(IF(V174="","",V174*0.01788),"")</f>
        <v/>
      </c>
      <c r="Z174" s="69" t="s">
        <v>49</v>
      </c>
      <c r="AA174" s="70" t="s">
        <v>49</v>
      </c>
      <c r="AE174" s="74"/>
      <c r="BB174" s="142" t="s">
        <v>90</v>
      </c>
    </row>
    <row r="175" spans="1:54" ht="27" customHeight="1" x14ac:dyDescent="0.25">
      <c r="A175" s="64" t="s">
        <v>245</v>
      </c>
      <c r="B175" s="64" t="s">
        <v>246</v>
      </c>
      <c r="C175" s="37">
        <v>4301132079</v>
      </c>
      <c r="D175" s="190">
        <v>4607111038487</v>
      </c>
      <c r="E175" s="190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9"/>
      <c r="N175" s="38">
        <v>180</v>
      </c>
      <c r="O175" s="23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5" s="192"/>
      <c r="Q175" s="192"/>
      <c r="R175" s="192"/>
      <c r="S175" s="193"/>
      <c r="T175" s="40" t="s">
        <v>49</v>
      </c>
      <c r="U175" s="40" t="s">
        <v>49</v>
      </c>
      <c r="V175" s="41" t="s">
        <v>42</v>
      </c>
      <c r="W175" s="59">
        <v>0</v>
      </c>
      <c r="X175" s="56" t="str">
        <f>IFERROR(IF(V175="","",V175),"")</f>
        <v>кор</v>
      </c>
      <c r="Y175" s="42" t="str">
        <f>IFERROR(IF(V175="","",V175*0.01788),"")</f>
        <v/>
      </c>
      <c r="Z175" s="69" t="s">
        <v>49</v>
      </c>
      <c r="AA175" s="70" t="s">
        <v>49</v>
      </c>
      <c r="AE175" s="74"/>
      <c r="BB175" s="143" t="s">
        <v>90</v>
      </c>
    </row>
    <row r="176" spans="1:54" x14ac:dyDescent="0.2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5"/>
      <c r="O176" s="181" t="s">
        <v>43</v>
      </c>
      <c r="P176" s="182"/>
      <c r="Q176" s="182"/>
      <c r="R176" s="182"/>
      <c r="S176" s="182"/>
      <c r="T176" s="182"/>
      <c r="U176" s="183"/>
      <c r="V176" s="43" t="s">
        <v>42</v>
      </c>
      <c r="W176" s="44">
        <f>IFERROR(SUM(V173:V175),"0")</f>
        <v>0</v>
      </c>
      <c r="X176" s="44">
        <f>IFERROR(SUM(W173:W175),"0")</f>
        <v>0</v>
      </c>
      <c r="Y176" s="44" t="e">
        <f>IFERROR(IF(X173="",0,X173),"0")+IFERROR(IF(X174="",0,X174),"0")+IFERROR(IF(X175="",0,X175),"0")</f>
        <v>#VALUE!</v>
      </c>
      <c r="Z176" s="68"/>
      <c r="AA176" s="68"/>
    </row>
    <row r="177" spans="1:54" x14ac:dyDescent="0.2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5"/>
      <c r="O177" s="181" t="s">
        <v>43</v>
      </c>
      <c r="P177" s="182"/>
      <c r="Q177" s="182"/>
      <c r="R177" s="182"/>
      <c r="S177" s="182"/>
      <c r="T177" s="182"/>
      <c r="U177" s="183"/>
      <c r="V177" s="43" t="s">
        <v>0</v>
      </c>
      <c r="W177" s="44" t="str">
        <f>IFERROR(SUMPRODUCT(V173:V175*H173:H175),"0")</f>
        <v>0</v>
      </c>
      <c r="X177" s="44">
        <f>IFERROR(SUMPRODUCT(W173:W175*H173:H175),"0")</f>
        <v>0</v>
      </c>
      <c r="Y177" s="43"/>
      <c r="Z177" s="68"/>
      <c r="AA177" s="68"/>
    </row>
    <row r="178" spans="1:54" ht="27.75" customHeight="1" x14ac:dyDescent="0.2">
      <c r="A178" s="213" t="s">
        <v>247</v>
      </c>
      <c r="B178" s="213"/>
      <c r="C178" s="213"/>
      <c r="D178" s="213"/>
      <c r="E178" s="213"/>
      <c r="F178" s="213"/>
      <c r="G178" s="213"/>
      <c r="H178" s="213"/>
      <c r="I178" s="213"/>
      <c r="J178" s="213"/>
      <c r="K178" s="213"/>
      <c r="L178" s="213"/>
      <c r="M178" s="213"/>
      <c r="N178" s="213"/>
      <c r="O178" s="213"/>
      <c r="P178" s="213"/>
      <c r="Q178" s="213"/>
      <c r="R178" s="213"/>
      <c r="S178" s="213"/>
      <c r="T178" s="213"/>
      <c r="U178" s="213"/>
      <c r="V178" s="213"/>
      <c r="W178" s="213"/>
      <c r="X178" s="213"/>
      <c r="Y178" s="213"/>
      <c r="Z178" s="55"/>
      <c r="AA178" s="55"/>
    </row>
    <row r="179" spans="1:54" ht="16.5" customHeight="1" x14ac:dyDescent="0.25">
      <c r="A179" s="214" t="s">
        <v>248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66"/>
      <c r="AA179" s="66"/>
    </row>
    <row r="180" spans="1:54" ht="14.25" customHeight="1" x14ac:dyDescent="0.25">
      <c r="A180" s="203" t="s">
        <v>81</v>
      </c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67"/>
      <c r="AA180" s="67"/>
    </row>
    <row r="181" spans="1:54" ht="16.5" customHeight="1" x14ac:dyDescent="0.25">
      <c r="A181" s="64" t="s">
        <v>249</v>
      </c>
      <c r="B181" s="64" t="s">
        <v>250</v>
      </c>
      <c r="C181" s="37">
        <v>4301070913</v>
      </c>
      <c r="D181" s="190">
        <v>4607111036957</v>
      </c>
      <c r="E181" s="190"/>
      <c r="F181" s="63">
        <v>0.4</v>
      </c>
      <c r="G181" s="38">
        <v>8</v>
      </c>
      <c r="H181" s="63">
        <v>3.2</v>
      </c>
      <c r="I181" s="63">
        <v>3.44</v>
      </c>
      <c r="J181" s="38">
        <v>144</v>
      </c>
      <c r="K181" s="38" t="s">
        <v>85</v>
      </c>
      <c r="L181" s="39" t="s">
        <v>84</v>
      </c>
      <c r="M181" s="39"/>
      <c r="N181" s="38">
        <v>180</v>
      </c>
      <c r="O181" s="22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1" s="192"/>
      <c r="Q181" s="192"/>
      <c r="R181" s="192"/>
      <c r="S181" s="193"/>
      <c r="T181" s="40" t="s">
        <v>49</v>
      </c>
      <c r="U181" s="40" t="s">
        <v>49</v>
      </c>
      <c r="V181" s="41" t="s">
        <v>42</v>
      </c>
      <c r="W181" s="59">
        <v>0</v>
      </c>
      <c r="X181" s="56" t="str">
        <f>IFERROR(IF(V181="","",V181),"")</f>
        <v>кор</v>
      </c>
      <c r="Y181" s="42" t="str">
        <f>IFERROR(IF(V181="","",V181*0.00866),"")</f>
        <v/>
      </c>
      <c r="Z181" s="69" t="s">
        <v>49</v>
      </c>
      <c r="AA181" s="70" t="s">
        <v>49</v>
      </c>
      <c r="AE181" s="74"/>
      <c r="BB181" s="144" t="s">
        <v>71</v>
      </c>
    </row>
    <row r="182" spans="1:54" ht="16.5" customHeight="1" x14ac:dyDescent="0.25">
      <c r="A182" s="64" t="s">
        <v>251</v>
      </c>
      <c r="B182" s="64" t="s">
        <v>252</v>
      </c>
      <c r="C182" s="37">
        <v>4301070912</v>
      </c>
      <c r="D182" s="190">
        <v>4607111037213</v>
      </c>
      <c r="E182" s="190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85</v>
      </c>
      <c r="L182" s="39" t="s">
        <v>84</v>
      </c>
      <c r="M182" s="39"/>
      <c r="N182" s="38">
        <v>180</v>
      </c>
      <c r="O182" s="22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2" s="192"/>
      <c r="Q182" s="192"/>
      <c r="R182" s="192"/>
      <c r="S182" s="193"/>
      <c r="T182" s="40" t="s">
        <v>49</v>
      </c>
      <c r="U182" s="40" t="s">
        <v>49</v>
      </c>
      <c r="V182" s="41" t="s">
        <v>42</v>
      </c>
      <c r="W182" s="59">
        <v>0</v>
      </c>
      <c r="X182" s="56" t="str">
        <f>IFERROR(IF(V182="","",V182),"")</f>
        <v>кор</v>
      </c>
      <c r="Y182" s="42" t="str">
        <f>IFERROR(IF(V182="","",V182*0.00866),"")</f>
        <v/>
      </c>
      <c r="Z182" s="69" t="s">
        <v>49</v>
      </c>
      <c r="AA182" s="70" t="s">
        <v>49</v>
      </c>
      <c r="AE182" s="74"/>
      <c r="BB182" s="145" t="s">
        <v>71</v>
      </c>
    </row>
    <row r="183" spans="1:54" x14ac:dyDescent="0.2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5"/>
      <c r="O183" s="181" t="s">
        <v>43</v>
      </c>
      <c r="P183" s="182"/>
      <c r="Q183" s="182"/>
      <c r="R183" s="182"/>
      <c r="S183" s="182"/>
      <c r="T183" s="182"/>
      <c r="U183" s="183"/>
      <c r="V183" s="43" t="s">
        <v>42</v>
      </c>
      <c r="W183" s="44">
        <f>IFERROR(SUM(V181:V182),"0")</f>
        <v>0</v>
      </c>
      <c r="X183" s="44">
        <f>IFERROR(SUM(W181:W182),"0")</f>
        <v>0</v>
      </c>
      <c r="Y183" s="44" t="e">
        <f>IFERROR(IF(X181="",0,X181),"0")+IFERROR(IF(X182="",0,X182),"0")</f>
        <v>#VALUE!</v>
      </c>
      <c r="Z183" s="68"/>
      <c r="AA183" s="68"/>
    </row>
    <row r="184" spans="1:54" x14ac:dyDescent="0.2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5"/>
      <c r="O184" s="181" t="s">
        <v>43</v>
      </c>
      <c r="P184" s="182"/>
      <c r="Q184" s="182"/>
      <c r="R184" s="182"/>
      <c r="S184" s="182"/>
      <c r="T184" s="182"/>
      <c r="U184" s="183"/>
      <c r="V184" s="43" t="s">
        <v>0</v>
      </c>
      <c r="W184" s="44" t="str">
        <f>IFERROR(SUMPRODUCT(V181:V182*H181:H182),"0")</f>
        <v>0</v>
      </c>
      <c r="X184" s="44">
        <f>IFERROR(SUMPRODUCT(W181:W182*H181:H182),"0")</f>
        <v>0</v>
      </c>
      <c r="Y184" s="43"/>
      <c r="Z184" s="68"/>
      <c r="AA184" s="68"/>
    </row>
    <row r="185" spans="1:54" ht="16.5" customHeight="1" x14ac:dyDescent="0.25">
      <c r="A185" s="214" t="s">
        <v>253</v>
      </c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66"/>
      <c r="AA185" s="66"/>
    </row>
    <row r="186" spans="1:54" ht="14.25" customHeight="1" x14ac:dyDescent="0.25">
      <c r="A186" s="203" t="s">
        <v>81</v>
      </c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67"/>
      <c r="AA186" s="67"/>
    </row>
    <row r="187" spans="1:54" ht="16.5" customHeight="1" x14ac:dyDescent="0.25">
      <c r="A187" s="64" t="s">
        <v>254</v>
      </c>
      <c r="B187" s="64" t="s">
        <v>255</v>
      </c>
      <c r="C187" s="37">
        <v>4301070948</v>
      </c>
      <c r="D187" s="190">
        <v>4607111037022</v>
      </c>
      <c r="E187" s="190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85</v>
      </c>
      <c r="L187" s="39" t="s">
        <v>84</v>
      </c>
      <c r="M187" s="39"/>
      <c r="N187" s="38">
        <v>180</v>
      </c>
      <c r="O187" s="22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87" s="192"/>
      <c r="Q187" s="192"/>
      <c r="R187" s="192"/>
      <c r="S187" s="193"/>
      <c r="T187" s="40" t="s">
        <v>49</v>
      </c>
      <c r="U187" s="40" t="s">
        <v>49</v>
      </c>
      <c r="V187" s="41" t="s">
        <v>42</v>
      </c>
      <c r="W187" s="59">
        <v>0</v>
      </c>
      <c r="X187" s="56" t="str">
        <f>IFERROR(IF(V187="","",V187),"")</f>
        <v>кор</v>
      </c>
      <c r="Y187" s="42" t="str">
        <f>IFERROR(IF(V187="","",V187*0.0155),"")</f>
        <v/>
      </c>
      <c r="Z187" s="69" t="s">
        <v>49</v>
      </c>
      <c r="AA187" s="70" t="s">
        <v>49</v>
      </c>
      <c r="AE187" s="74"/>
      <c r="BB187" s="146" t="s">
        <v>71</v>
      </c>
    </row>
    <row r="188" spans="1:54" ht="27" customHeight="1" x14ac:dyDescent="0.25">
      <c r="A188" s="64" t="s">
        <v>256</v>
      </c>
      <c r="B188" s="64" t="s">
        <v>257</v>
      </c>
      <c r="C188" s="37">
        <v>4301070990</v>
      </c>
      <c r="D188" s="190">
        <v>4607111038494</v>
      </c>
      <c r="E188" s="190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85</v>
      </c>
      <c r="L188" s="39" t="s">
        <v>84</v>
      </c>
      <c r="M188" s="39"/>
      <c r="N188" s="38">
        <v>180</v>
      </c>
      <c r="O188" s="2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88" s="192"/>
      <c r="Q188" s="192"/>
      <c r="R188" s="192"/>
      <c r="S188" s="193"/>
      <c r="T188" s="40" t="s">
        <v>49</v>
      </c>
      <c r="U188" s="40" t="s">
        <v>49</v>
      </c>
      <c r="V188" s="41" t="s">
        <v>42</v>
      </c>
      <c r="W188" s="59">
        <v>0</v>
      </c>
      <c r="X188" s="56" t="str">
        <f>IFERROR(IF(V188="","",V188),"")</f>
        <v>кор</v>
      </c>
      <c r="Y188" s="42" t="str">
        <f>IFERROR(IF(V188="","",V188*0.0155),"")</f>
        <v/>
      </c>
      <c r="Z188" s="69" t="s">
        <v>49</v>
      </c>
      <c r="AA188" s="70" t="s">
        <v>49</v>
      </c>
      <c r="AE188" s="74"/>
      <c r="BB188" s="147" t="s">
        <v>71</v>
      </c>
    </row>
    <row r="189" spans="1:54" ht="27" customHeight="1" x14ac:dyDescent="0.25">
      <c r="A189" s="64" t="s">
        <v>258</v>
      </c>
      <c r="B189" s="64" t="s">
        <v>259</v>
      </c>
      <c r="C189" s="37">
        <v>4301070966</v>
      </c>
      <c r="D189" s="190">
        <v>4607111038135</v>
      </c>
      <c r="E189" s="190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85</v>
      </c>
      <c r="L189" s="39" t="s">
        <v>84</v>
      </c>
      <c r="M189" s="39"/>
      <c r="N189" s="38">
        <v>180</v>
      </c>
      <c r="O189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89" s="192"/>
      <c r="Q189" s="192"/>
      <c r="R189" s="192"/>
      <c r="S189" s="193"/>
      <c r="T189" s="40" t="s">
        <v>49</v>
      </c>
      <c r="U189" s="40" t="s">
        <v>49</v>
      </c>
      <c r="V189" s="41" t="s">
        <v>42</v>
      </c>
      <c r="W189" s="59">
        <v>0</v>
      </c>
      <c r="X189" s="56" t="str">
        <f>IFERROR(IF(V189="","",V189),"")</f>
        <v>кор</v>
      </c>
      <c r="Y189" s="42" t="str">
        <f>IFERROR(IF(V189="","",V189*0.0155),"")</f>
        <v/>
      </c>
      <c r="Z189" s="69" t="s">
        <v>49</v>
      </c>
      <c r="AA189" s="70" t="s">
        <v>49</v>
      </c>
      <c r="AE189" s="74"/>
      <c r="BB189" s="148" t="s">
        <v>71</v>
      </c>
    </row>
    <row r="190" spans="1:54" x14ac:dyDescent="0.2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5"/>
      <c r="O190" s="181" t="s">
        <v>43</v>
      </c>
      <c r="P190" s="182"/>
      <c r="Q190" s="182"/>
      <c r="R190" s="182"/>
      <c r="S190" s="182"/>
      <c r="T190" s="182"/>
      <c r="U190" s="183"/>
      <c r="V190" s="43" t="s">
        <v>42</v>
      </c>
      <c r="W190" s="44">
        <f>IFERROR(SUM(V187:V189),"0")</f>
        <v>0</v>
      </c>
      <c r="X190" s="44">
        <f>IFERROR(SUM(W187:W189),"0")</f>
        <v>0</v>
      </c>
      <c r="Y190" s="44" t="e">
        <f>IFERROR(IF(X187="",0,X187),"0")+IFERROR(IF(X188="",0,X188),"0")+IFERROR(IF(X189="",0,X189),"0")</f>
        <v>#VALUE!</v>
      </c>
      <c r="Z190" s="68"/>
      <c r="AA190" s="68"/>
    </row>
    <row r="191" spans="1:54" x14ac:dyDescent="0.2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5"/>
      <c r="O191" s="181" t="s">
        <v>43</v>
      </c>
      <c r="P191" s="182"/>
      <c r="Q191" s="182"/>
      <c r="R191" s="182"/>
      <c r="S191" s="182"/>
      <c r="T191" s="182"/>
      <c r="U191" s="183"/>
      <c r="V191" s="43" t="s">
        <v>0</v>
      </c>
      <c r="W191" s="44" t="str">
        <f>IFERROR(SUMPRODUCT(V187:V189*H187:H189),"0")</f>
        <v>0</v>
      </c>
      <c r="X191" s="44">
        <f>IFERROR(SUMPRODUCT(W187:W189*H187:H189),"0")</f>
        <v>0</v>
      </c>
      <c r="Y191" s="43"/>
      <c r="Z191" s="68"/>
      <c r="AA191" s="68"/>
    </row>
    <row r="192" spans="1:54" ht="16.5" customHeight="1" x14ac:dyDescent="0.25">
      <c r="A192" s="214" t="s">
        <v>260</v>
      </c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66"/>
      <c r="AA192" s="66"/>
    </row>
    <row r="193" spans="1:54" ht="14.25" customHeight="1" x14ac:dyDescent="0.25">
      <c r="A193" s="203" t="s">
        <v>81</v>
      </c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67"/>
      <c r="AA193" s="67"/>
    </row>
    <row r="194" spans="1:54" ht="27" customHeight="1" x14ac:dyDescent="0.25">
      <c r="A194" s="64" t="s">
        <v>261</v>
      </c>
      <c r="B194" s="64" t="s">
        <v>262</v>
      </c>
      <c r="C194" s="37">
        <v>4301070915</v>
      </c>
      <c r="D194" s="190">
        <v>4607111035882</v>
      </c>
      <c r="E194" s="190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85</v>
      </c>
      <c r="L194" s="39" t="s">
        <v>84</v>
      </c>
      <c r="M194" s="39"/>
      <c r="N194" s="38">
        <v>180</v>
      </c>
      <c r="O194" s="2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194" s="192"/>
      <c r="Q194" s="192"/>
      <c r="R194" s="192"/>
      <c r="S194" s="193"/>
      <c r="T194" s="40" t="s">
        <v>49</v>
      </c>
      <c r="U194" s="40" t="s">
        <v>49</v>
      </c>
      <c r="V194" s="41" t="s">
        <v>42</v>
      </c>
      <c r="W194" s="59">
        <v>0</v>
      </c>
      <c r="X194" s="56" t="str">
        <f>IFERROR(IF(V194="","",V194),"")</f>
        <v>кор</v>
      </c>
      <c r="Y194" s="42" t="str">
        <f>IFERROR(IF(V194="","",V194*0.0155),"")</f>
        <v/>
      </c>
      <c r="Z194" s="69" t="s">
        <v>49</v>
      </c>
      <c r="AA194" s="70" t="s">
        <v>49</v>
      </c>
      <c r="AE194" s="74"/>
      <c r="BB194" s="149" t="s">
        <v>71</v>
      </c>
    </row>
    <row r="195" spans="1:54" ht="27" customHeight="1" x14ac:dyDescent="0.25">
      <c r="A195" s="64" t="s">
        <v>263</v>
      </c>
      <c r="B195" s="64" t="s">
        <v>264</v>
      </c>
      <c r="C195" s="37">
        <v>4301070921</v>
      </c>
      <c r="D195" s="190">
        <v>4607111035905</v>
      </c>
      <c r="E195" s="190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85</v>
      </c>
      <c r="L195" s="39" t="s">
        <v>84</v>
      </c>
      <c r="M195" s="39"/>
      <c r="N195" s="38">
        <v>180</v>
      </c>
      <c r="O195" s="2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195" s="192"/>
      <c r="Q195" s="192"/>
      <c r="R195" s="192"/>
      <c r="S195" s="193"/>
      <c r="T195" s="40" t="s">
        <v>49</v>
      </c>
      <c r="U195" s="40" t="s">
        <v>49</v>
      </c>
      <c r="V195" s="41" t="s">
        <v>42</v>
      </c>
      <c r="W195" s="59">
        <v>0</v>
      </c>
      <c r="X195" s="56" t="str">
        <f>IFERROR(IF(V195="","",V195),"")</f>
        <v>кор</v>
      </c>
      <c r="Y195" s="42" t="str">
        <f>IFERROR(IF(V195="","",V195*0.0155),"")</f>
        <v/>
      </c>
      <c r="Z195" s="69" t="s">
        <v>49</v>
      </c>
      <c r="AA195" s="70" t="s">
        <v>49</v>
      </c>
      <c r="AE195" s="74"/>
      <c r="BB195" s="150" t="s">
        <v>71</v>
      </c>
    </row>
    <row r="196" spans="1:54" ht="27" customHeight="1" x14ac:dyDescent="0.25">
      <c r="A196" s="64" t="s">
        <v>265</v>
      </c>
      <c r="B196" s="64" t="s">
        <v>266</v>
      </c>
      <c r="C196" s="37">
        <v>4301070917</v>
      </c>
      <c r="D196" s="190">
        <v>4607111035912</v>
      </c>
      <c r="E196" s="190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85</v>
      </c>
      <c r="L196" s="39" t="s">
        <v>84</v>
      </c>
      <c r="M196" s="39"/>
      <c r="N196" s="38">
        <v>180</v>
      </c>
      <c r="O196" s="2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196" s="192"/>
      <c r="Q196" s="192"/>
      <c r="R196" s="192"/>
      <c r="S196" s="193"/>
      <c r="T196" s="40" t="s">
        <v>49</v>
      </c>
      <c r="U196" s="40" t="s">
        <v>49</v>
      </c>
      <c r="V196" s="41" t="s">
        <v>42</v>
      </c>
      <c r="W196" s="59">
        <v>0</v>
      </c>
      <c r="X196" s="56" t="str">
        <f>IFERROR(IF(V196="","",V196),"")</f>
        <v>кор</v>
      </c>
      <c r="Y196" s="42" t="str">
        <f>IFERROR(IF(V196="","",V196*0.0155),"")</f>
        <v/>
      </c>
      <c r="Z196" s="69" t="s">
        <v>49</v>
      </c>
      <c r="AA196" s="70" t="s">
        <v>49</v>
      </c>
      <c r="AE196" s="74"/>
      <c r="BB196" s="151" t="s">
        <v>71</v>
      </c>
    </row>
    <row r="197" spans="1:54" ht="27" customHeight="1" x14ac:dyDescent="0.25">
      <c r="A197" s="64" t="s">
        <v>267</v>
      </c>
      <c r="B197" s="64" t="s">
        <v>268</v>
      </c>
      <c r="C197" s="37">
        <v>4301070920</v>
      </c>
      <c r="D197" s="190">
        <v>4607111035929</v>
      </c>
      <c r="E197" s="190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85</v>
      </c>
      <c r="L197" s="39" t="s">
        <v>84</v>
      </c>
      <c r="M197" s="39"/>
      <c r="N197" s="38">
        <v>180</v>
      </c>
      <c r="O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197" s="192"/>
      <c r="Q197" s="192"/>
      <c r="R197" s="192"/>
      <c r="S197" s="193"/>
      <c r="T197" s="40" t="s">
        <v>49</v>
      </c>
      <c r="U197" s="40" t="s">
        <v>49</v>
      </c>
      <c r="V197" s="41" t="s">
        <v>42</v>
      </c>
      <c r="W197" s="59">
        <v>0</v>
      </c>
      <c r="X197" s="56" t="str">
        <f>IFERROR(IF(V197="","",V197),"")</f>
        <v>кор</v>
      </c>
      <c r="Y197" s="42" t="str">
        <f>IFERROR(IF(V197="","",V197*0.0155),"")</f>
        <v/>
      </c>
      <c r="Z197" s="69" t="s">
        <v>49</v>
      </c>
      <c r="AA197" s="70" t="s">
        <v>49</v>
      </c>
      <c r="AE197" s="74"/>
      <c r="BB197" s="152" t="s">
        <v>71</v>
      </c>
    </row>
    <row r="198" spans="1:54" x14ac:dyDescent="0.2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5"/>
      <c r="O198" s="181" t="s">
        <v>43</v>
      </c>
      <c r="P198" s="182"/>
      <c r="Q198" s="182"/>
      <c r="R198" s="182"/>
      <c r="S198" s="182"/>
      <c r="T198" s="182"/>
      <c r="U198" s="183"/>
      <c r="V198" s="43" t="s">
        <v>42</v>
      </c>
      <c r="W198" s="44">
        <f>IFERROR(SUM(V194:V197),"0")</f>
        <v>0</v>
      </c>
      <c r="X198" s="44">
        <f>IFERROR(SUM(W194:W197),"0")</f>
        <v>0</v>
      </c>
      <c r="Y198" s="44" t="e">
        <f>IFERROR(IF(X194="",0,X194),"0")+IFERROR(IF(X195="",0,X195),"0")+IFERROR(IF(X196="",0,X196),"0")+IFERROR(IF(X197="",0,X197),"0")</f>
        <v>#VALUE!</v>
      </c>
      <c r="Z198" s="68"/>
      <c r="AA198" s="68"/>
    </row>
    <row r="199" spans="1:54" x14ac:dyDescent="0.2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5"/>
      <c r="O199" s="181" t="s">
        <v>43</v>
      </c>
      <c r="P199" s="182"/>
      <c r="Q199" s="182"/>
      <c r="R199" s="182"/>
      <c r="S199" s="182"/>
      <c r="T199" s="182"/>
      <c r="U199" s="183"/>
      <c r="V199" s="43" t="s">
        <v>0</v>
      </c>
      <c r="W199" s="44" t="str">
        <f>IFERROR(SUMPRODUCT(V194:V197*H194:H197),"0")</f>
        <v>0</v>
      </c>
      <c r="X199" s="44">
        <f>IFERROR(SUMPRODUCT(W194:W197*H194:H197),"0")</f>
        <v>0</v>
      </c>
      <c r="Y199" s="43"/>
      <c r="Z199" s="68"/>
      <c r="AA199" s="68"/>
    </row>
    <row r="200" spans="1:54" ht="16.5" customHeight="1" x14ac:dyDescent="0.25">
      <c r="A200" s="214" t="s">
        <v>269</v>
      </c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66"/>
      <c r="AA200" s="66"/>
    </row>
    <row r="201" spans="1:54" ht="14.25" customHeight="1" x14ac:dyDescent="0.25">
      <c r="A201" s="203" t="s">
        <v>235</v>
      </c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67"/>
      <c r="AA201" s="67"/>
    </row>
    <row r="202" spans="1:54" ht="27" customHeight="1" x14ac:dyDescent="0.25">
      <c r="A202" s="64" t="s">
        <v>270</v>
      </c>
      <c r="B202" s="64" t="s">
        <v>271</v>
      </c>
      <c r="C202" s="37">
        <v>4301051320</v>
      </c>
      <c r="D202" s="190">
        <v>4680115881334</v>
      </c>
      <c r="E202" s="190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85</v>
      </c>
      <c r="L202" s="39" t="s">
        <v>239</v>
      </c>
      <c r="M202" s="39"/>
      <c r="N202" s="38">
        <v>365</v>
      </c>
      <c r="O202" s="2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02" s="192"/>
      <c r="Q202" s="192"/>
      <c r="R202" s="192"/>
      <c r="S202" s="193"/>
      <c r="T202" s="40" t="s">
        <v>49</v>
      </c>
      <c r="U202" s="40" t="s">
        <v>49</v>
      </c>
      <c r="V202" s="41" t="s">
        <v>42</v>
      </c>
      <c r="W202" s="59">
        <v>0</v>
      </c>
      <c r="X202" s="56" t="str">
        <f>IFERROR(IF(V202="","",V202),"")</f>
        <v>кор</v>
      </c>
      <c r="Y202" s="42" t="str">
        <f>IFERROR(IF(V202="","",V202*0.00753),"")</f>
        <v/>
      </c>
      <c r="Z202" s="69" t="s">
        <v>49</v>
      </c>
      <c r="AA202" s="70" t="s">
        <v>49</v>
      </c>
      <c r="AE202" s="74"/>
      <c r="BB202" s="153" t="s">
        <v>238</v>
      </c>
    </row>
    <row r="203" spans="1:54" x14ac:dyDescent="0.2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5"/>
      <c r="O203" s="181" t="s">
        <v>43</v>
      </c>
      <c r="P203" s="182"/>
      <c r="Q203" s="182"/>
      <c r="R203" s="182"/>
      <c r="S203" s="182"/>
      <c r="T203" s="182"/>
      <c r="U203" s="183"/>
      <c r="V203" s="43" t="s">
        <v>42</v>
      </c>
      <c r="W203" s="44">
        <f>IFERROR(SUM(V202:V202),"0")</f>
        <v>0</v>
      </c>
      <c r="X203" s="44">
        <f>IFERROR(SUM(W202:W202),"0")</f>
        <v>0</v>
      </c>
      <c r="Y203" s="44" t="str">
        <f>IFERROR(IF(X202="",0,X202),"0")</f>
        <v>кор</v>
      </c>
      <c r="Z203" s="68"/>
      <c r="AA203" s="68"/>
    </row>
    <row r="204" spans="1:54" x14ac:dyDescent="0.2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5"/>
      <c r="O204" s="181" t="s">
        <v>43</v>
      </c>
      <c r="P204" s="182"/>
      <c r="Q204" s="182"/>
      <c r="R204" s="182"/>
      <c r="S204" s="182"/>
      <c r="T204" s="182"/>
      <c r="U204" s="183"/>
      <c r="V204" s="43" t="s">
        <v>0</v>
      </c>
      <c r="W204" s="44" t="str">
        <f>IFERROR(SUMPRODUCT(V202:V202*H202:H202),"0")</f>
        <v>0</v>
      </c>
      <c r="X204" s="44">
        <f>IFERROR(SUMPRODUCT(W202:W202*H202:H202),"0")</f>
        <v>0</v>
      </c>
      <c r="Y204" s="43"/>
      <c r="Z204" s="68"/>
      <c r="AA204" s="68"/>
    </row>
    <row r="205" spans="1:54" ht="16.5" customHeight="1" x14ac:dyDescent="0.25">
      <c r="A205" s="214" t="s">
        <v>272</v>
      </c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66"/>
      <c r="AA205" s="66"/>
    </row>
    <row r="206" spans="1:54" ht="14.25" customHeight="1" x14ac:dyDescent="0.25">
      <c r="A206" s="203" t="s">
        <v>81</v>
      </c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67"/>
      <c r="AA206" s="67"/>
    </row>
    <row r="207" spans="1:54" ht="16.5" customHeight="1" x14ac:dyDescent="0.25">
      <c r="A207" s="64" t="s">
        <v>273</v>
      </c>
      <c r="B207" s="64" t="s">
        <v>274</v>
      </c>
      <c r="C207" s="37">
        <v>4301070874</v>
      </c>
      <c r="D207" s="190">
        <v>4607111035332</v>
      </c>
      <c r="E207" s="190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85</v>
      </c>
      <c r="L207" s="39" t="s">
        <v>84</v>
      </c>
      <c r="M207" s="39"/>
      <c r="N207" s="38">
        <v>180</v>
      </c>
      <c r="O207" s="21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07" s="192"/>
      <c r="Q207" s="192"/>
      <c r="R207" s="192"/>
      <c r="S207" s="193"/>
      <c r="T207" s="40" t="s">
        <v>49</v>
      </c>
      <c r="U207" s="40" t="s">
        <v>49</v>
      </c>
      <c r="V207" s="41" t="s">
        <v>42</v>
      </c>
      <c r="W207" s="59">
        <v>0</v>
      </c>
      <c r="X207" s="56" t="str">
        <f>IFERROR(IF(V207="","",V207),"")</f>
        <v>кор</v>
      </c>
      <c r="Y207" s="42" t="str">
        <f>IFERROR(IF(V207="","",V207*0.0155),"")</f>
        <v/>
      </c>
      <c r="Z207" s="69" t="s">
        <v>49</v>
      </c>
      <c r="AA207" s="70" t="s">
        <v>49</v>
      </c>
      <c r="AE207" s="74"/>
      <c r="BB207" s="154" t="s">
        <v>71</v>
      </c>
    </row>
    <row r="208" spans="1:54" ht="16.5" customHeight="1" x14ac:dyDescent="0.25">
      <c r="A208" s="64" t="s">
        <v>275</v>
      </c>
      <c r="B208" s="64" t="s">
        <v>276</v>
      </c>
      <c r="C208" s="37">
        <v>4301070873</v>
      </c>
      <c r="D208" s="190">
        <v>4607111035080</v>
      </c>
      <c r="E208" s="190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85</v>
      </c>
      <c r="L208" s="39" t="s">
        <v>84</v>
      </c>
      <c r="M208" s="39"/>
      <c r="N208" s="38">
        <v>180</v>
      </c>
      <c r="O208" s="2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208" s="192"/>
      <c r="Q208" s="192"/>
      <c r="R208" s="192"/>
      <c r="S208" s="193"/>
      <c r="T208" s="40" t="s">
        <v>49</v>
      </c>
      <c r="U208" s="40" t="s">
        <v>49</v>
      </c>
      <c r="V208" s="41" t="s">
        <v>42</v>
      </c>
      <c r="W208" s="59">
        <v>0</v>
      </c>
      <c r="X208" s="56" t="str">
        <f>IFERROR(IF(V208="","",V208),"")</f>
        <v>кор</v>
      </c>
      <c r="Y208" s="42" t="str">
        <f>IFERROR(IF(V208="","",V208*0.0155),"")</f>
        <v/>
      </c>
      <c r="Z208" s="69" t="s">
        <v>49</v>
      </c>
      <c r="AA208" s="70" t="s">
        <v>49</v>
      </c>
      <c r="AE208" s="74"/>
      <c r="BB208" s="155" t="s">
        <v>71</v>
      </c>
    </row>
    <row r="209" spans="1:54" x14ac:dyDescent="0.2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5"/>
      <c r="O209" s="181" t="s">
        <v>43</v>
      </c>
      <c r="P209" s="182"/>
      <c r="Q209" s="182"/>
      <c r="R209" s="182"/>
      <c r="S209" s="182"/>
      <c r="T209" s="182"/>
      <c r="U209" s="183"/>
      <c r="V209" s="43" t="s">
        <v>42</v>
      </c>
      <c r="W209" s="44">
        <f>IFERROR(SUM(V207:V208),"0")</f>
        <v>0</v>
      </c>
      <c r="X209" s="44">
        <f>IFERROR(SUM(W207:W208),"0")</f>
        <v>0</v>
      </c>
      <c r="Y209" s="44" t="e">
        <f>IFERROR(IF(X207="",0,X207),"0")+IFERROR(IF(X208="",0,X208),"0")</f>
        <v>#VALUE!</v>
      </c>
      <c r="Z209" s="68"/>
      <c r="AA209" s="68"/>
    </row>
    <row r="210" spans="1:54" x14ac:dyDescent="0.2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5"/>
      <c r="O210" s="181" t="s">
        <v>43</v>
      </c>
      <c r="P210" s="182"/>
      <c r="Q210" s="182"/>
      <c r="R210" s="182"/>
      <c r="S210" s="182"/>
      <c r="T210" s="182"/>
      <c r="U210" s="183"/>
      <c r="V210" s="43" t="s">
        <v>0</v>
      </c>
      <c r="W210" s="44" t="str">
        <f>IFERROR(SUMPRODUCT(V207:V208*H207:H208),"0")</f>
        <v>0</v>
      </c>
      <c r="X210" s="44">
        <f>IFERROR(SUMPRODUCT(W207:W208*H207:H208),"0")</f>
        <v>0</v>
      </c>
      <c r="Y210" s="43"/>
      <c r="Z210" s="68"/>
      <c r="AA210" s="68"/>
    </row>
    <row r="211" spans="1:54" ht="27.75" customHeight="1" x14ac:dyDescent="0.2">
      <c r="A211" s="213" t="s">
        <v>277</v>
      </c>
      <c r="B211" s="213"/>
      <c r="C211" s="213"/>
      <c r="D211" s="213"/>
      <c r="E211" s="213"/>
      <c r="F211" s="213"/>
      <c r="G211" s="213"/>
      <c r="H211" s="213"/>
      <c r="I211" s="213"/>
      <c r="J211" s="213"/>
      <c r="K211" s="213"/>
      <c r="L211" s="213"/>
      <c r="M211" s="213"/>
      <c r="N211" s="213"/>
      <c r="O211" s="213"/>
      <c r="P211" s="213"/>
      <c r="Q211" s="213"/>
      <c r="R211" s="213"/>
      <c r="S211" s="213"/>
      <c r="T211" s="213"/>
      <c r="U211" s="213"/>
      <c r="V211" s="213"/>
      <c r="W211" s="213"/>
      <c r="X211" s="213"/>
      <c r="Y211" s="213"/>
      <c r="Z211" s="55"/>
      <c r="AA211" s="55"/>
    </row>
    <row r="212" spans="1:54" ht="16.5" customHeight="1" x14ac:dyDescent="0.25">
      <c r="A212" s="214" t="s">
        <v>278</v>
      </c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66"/>
      <c r="AA212" s="66"/>
    </row>
    <row r="213" spans="1:54" ht="14.25" customHeight="1" x14ac:dyDescent="0.25">
      <c r="A213" s="203" t="s">
        <v>81</v>
      </c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67"/>
      <c r="AA213" s="67"/>
    </row>
    <row r="214" spans="1:54" ht="27" customHeight="1" x14ac:dyDescent="0.25">
      <c r="A214" s="64" t="s">
        <v>279</v>
      </c>
      <c r="B214" s="64" t="s">
        <v>280</v>
      </c>
      <c r="C214" s="37">
        <v>4301070941</v>
      </c>
      <c r="D214" s="190">
        <v>4607111036162</v>
      </c>
      <c r="E214" s="190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85</v>
      </c>
      <c r="L214" s="39" t="s">
        <v>84</v>
      </c>
      <c r="M214" s="39"/>
      <c r="N214" s="38">
        <v>90</v>
      </c>
      <c r="O214" s="21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14" s="192"/>
      <c r="Q214" s="192"/>
      <c r="R214" s="192"/>
      <c r="S214" s="193"/>
      <c r="T214" s="40" t="s">
        <v>49</v>
      </c>
      <c r="U214" s="40" t="s">
        <v>49</v>
      </c>
      <c r="V214" s="41" t="s">
        <v>42</v>
      </c>
      <c r="W214" s="59">
        <v>0</v>
      </c>
      <c r="X214" s="56" t="str">
        <f>IFERROR(IF(V214="","",V214),"")</f>
        <v>кор</v>
      </c>
      <c r="Y214" s="42" t="str">
        <f>IFERROR(IF(V214="","",V214*0.0155),"")</f>
        <v/>
      </c>
      <c r="Z214" s="69" t="s">
        <v>49</v>
      </c>
      <c r="AA214" s="70" t="s">
        <v>49</v>
      </c>
      <c r="AE214" s="74"/>
      <c r="BB214" s="156" t="s">
        <v>71</v>
      </c>
    </row>
    <row r="215" spans="1:54" x14ac:dyDescent="0.2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5"/>
      <c r="O215" s="181" t="s">
        <v>43</v>
      </c>
      <c r="P215" s="182"/>
      <c r="Q215" s="182"/>
      <c r="R215" s="182"/>
      <c r="S215" s="182"/>
      <c r="T215" s="182"/>
      <c r="U215" s="183"/>
      <c r="V215" s="43" t="s">
        <v>42</v>
      </c>
      <c r="W215" s="44">
        <f>IFERROR(SUM(V214:V214),"0")</f>
        <v>0</v>
      </c>
      <c r="X215" s="44">
        <f>IFERROR(SUM(W214:W214),"0")</f>
        <v>0</v>
      </c>
      <c r="Y215" s="44" t="str">
        <f>IFERROR(IF(X214="",0,X214),"0")</f>
        <v>кор</v>
      </c>
      <c r="Z215" s="68"/>
      <c r="AA215" s="68"/>
    </row>
    <row r="216" spans="1:54" x14ac:dyDescent="0.2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5"/>
      <c r="O216" s="181" t="s">
        <v>43</v>
      </c>
      <c r="P216" s="182"/>
      <c r="Q216" s="182"/>
      <c r="R216" s="182"/>
      <c r="S216" s="182"/>
      <c r="T216" s="182"/>
      <c r="U216" s="183"/>
      <c r="V216" s="43" t="s">
        <v>0</v>
      </c>
      <c r="W216" s="44" t="str">
        <f>IFERROR(SUMPRODUCT(V214:V214*H214:H214),"0")</f>
        <v>0</v>
      </c>
      <c r="X216" s="44">
        <f>IFERROR(SUMPRODUCT(W214:W214*H214:H214),"0")</f>
        <v>0</v>
      </c>
      <c r="Y216" s="43"/>
      <c r="Z216" s="68"/>
      <c r="AA216" s="68"/>
    </row>
    <row r="217" spans="1:54" ht="27.75" customHeight="1" x14ac:dyDescent="0.2">
      <c r="A217" s="213" t="s">
        <v>281</v>
      </c>
      <c r="B217" s="213"/>
      <c r="C217" s="213"/>
      <c r="D217" s="213"/>
      <c r="E217" s="213"/>
      <c r="F217" s="213"/>
      <c r="G217" s="213"/>
      <c r="H217" s="213"/>
      <c r="I217" s="213"/>
      <c r="J217" s="213"/>
      <c r="K217" s="213"/>
      <c r="L217" s="213"/>
      <c r="M217" s="213"/>
      <c r="N217" s="213"/>
      <c r="O217" s="213"/>
      <c r="P217" s="213"/>
      <c r="Q217" s="213"/>
      <c r="R217" s="213"/>
      <c r="S217" s="213"/>
      <c r="T217" s="213"/>
      <c r="U217" s="213"/>
      <c r="V217" s="213"/>
      <c r="W217" s="213"/>
      <c r="X217" s="213"/>
      <c r="Y217" s="213"/>
      <c r="Z217" s="55"/>
      <c r="AA217" s="55"/>
    </row>
    <row r="218" spans="1:54" ht="16.5" customHeight="1" x14ac:dyDescent="0.25">
      <c r="A218" s="214" t="s">
        <v>282</v>
      </c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66"/>
      <c r="AA218" s="66"/>
    </row>
    <row r="219" spans="1:54" ht="14.25" customHeight="1" x14ac:dyDescent="0.25">
      <c r="A219" s="203" t="s">
        <v>81</v>
      </c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03"/>
      <c r="P219" s="203"/>
      <c r="Q219" s="203"/>
      <c r="R219" s="203"/>
      <c r="S219" s="203"/>
      <c r="T219" s="203"/>
      <c r="U219" s="203"/>
      <c r="V219" s="203"/>
      <c r="W219" s="203"/>
      <c r="X219" s="203"/>
      <c r="Y219" s="203"/>
      <c r="Z219" s="67"/>
      <c r="AA219" s="67"/>
    </row>
    <row r="220" spans="1:54" ht="27" customHeight="1" x14ac:dyDescent="0.25">
      <c r="A220" s="64" t="s">
        <v>283</v>
      </c>
      <c r="B220" s="64" t="s">
        <v>284</v>
      </c>
      <c r="C220" s="37">
        <v>4301070965</v>
      </c>
      <c r="D220" s="190">
        <v>4607111035899</v>
      </c>
      <c r="E220" s="190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85</v>
      </c>
      <c r="L220" s="39" t="s">
        <v>84</v>
      </c>
      <c r="M220" s="39"/>
      <c r="N220" s="38">
        <v>180</v>
      </c>
      <c r="O220" s="21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20" s="192"/>
      <c r="Q220" s="192"/>
      <c r="R220" s="192"/>
      <c r="S220" s="193"/>
      <c r="T220" s="40" t="s">
        <v>49</v>
      </c>
      <c r="U220" s="40" t="s">
        <v>49</v>
      </c>
      <c r="V220" s="41" t="s">
        <v>42</v>
      </c>
      <c r="W220" s="59">
        <v>0</v>
      </c>
      <c r="X220" s="56" t="str">
        <f>IFERROR(IF(V220="","",V220),"")</f>
        <v>кор</v>
      </c>
      <c r="Y220" s="42" t="str">
        <f>IFERROR(IF(V220="","",V220*0.0155),"")</f>
        <v/>
      </c>
      <c r="Z220" s="69" t="s">
        <v>49</v>
      </c>
      <c r="AA220" s="70" t="s">
        <v>49</v>
      </c>
      <c r="AE220" s="74"/>
      <c r="BB220" s="157" t="s">
        <v>71</v>
      </c>
    </row>
    <row r="221" spans="1:54" x14ac:dyDescent="0.2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5"/>
      <c r="O221" s="181" t="s">
        <v>43</v>
      </c>
      <c r="P221" s="182"/>
      <c r="Q221" s="182"/>
      <c r="R221" s="182"/>
      <c r="S221" s="182"/>
      <c r="T221" s="182"/>
      <c r="U221" s="183"/>
      <c r="V221" s="43" t="s">
        <v>42</v>
      </c>
      <c r="W221" s="44">
        <f>IFERROR(SUM(V220:V220),"0")</f>
        <v>0</v>
      </c>
      <c r="X221" s="44">
        <f>IFERROR(SUM(W220:W220),"0")</f>
        <v>0</v>
      </c>
      <c r="Y221" s="44" t="str">
        <f>IFERROR(IF(X220="",0,X220),"0")</f>
        <v>кор</v>
      </c>
      <c r="Z221" s="68"/>
      <c r="AA221" s="68"/>
    </row>
    <row r="222" spans="1:54" x14ac:dyDescent="0.2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5"/>
      <c r="O222" s="181" t="s">
        <v>43</v>
      </c>
      <c r="P222" s="182"/>
      <c r="Q222" s="182"/>
      <c r="R222" s="182"/>
      <c r="S222" s="182"/>
      <c r="T222" s="182"/>
      <c r="U222" s="183"/>
      <c r="V222" s="43" t="s">
        <v>0</v>
      </c>
      <c r="W222" s="44" t="str">
        <f>IFERROR(SUMPRODUCT(V220:V220*H220:H220),"0")</f>
        <v>0</v>
      </c>
      <c r="X222" s="44">
        <f>IFERROR(SUMPRODUCT(W220:W220*H220:H220),"0")</f>
        <v>0</v>
      </c>
      <c r="Y222" s="43"/>
      <c r="Z222" s="68"/>
      <c r="AA222" s="68"/>
    </row>
    <row r="223" spans="1:54" ht="16.5" customHeight="1" x14ac:dyDescent="0.25">
      <c r="A223" s="214" t="s">
        <v>285</v>
      </c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66"/>
      <c r="AA223" s="66"/>
    </row>
    <row r="224" spans="1:54" ht="14.25" customHeight="1" x14ac:dyDescent="0.25">
      <c r="A224" s="203" t="s">
        <v>81</v>
      </c>
      <c r="B224" s="203"/>
      <c r="C224" s="203"/>
      <c r="D224" s="203"/>
      <c r="E224" s="203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67"/>
      <c r="AA224" s="67"/>
    </row>
    <row r="225" spans="1:54" ht="27" customHeight="1" x14ac:dyDescent="0.25">
      <c r="A225" s="64" t="s">
        <v>286</v>
      </c>
      <c r="B225" s="64" t="s">
        <v>287</v>
      </c>
      <c r="C225" s="37">
        <v>4301070870</v>
      </c>
      <c r="D225" s="190">
        <v>4607111036711</v>
      </c>
      <c r="E225" s="190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85</v>
      </c>
      <c r="L225" s="39" t="s">
        <v>84</v>
      </c>
      <c r="M225" s="39"/>
      <c r="N225" s="38">
        <v>90</v>
      </c>
      <c r="O225" s="21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25" s="192"/>
      <c r="Q225" s="192"/>
      <c r="R225" s="192"/>
      <c r="S225" s="193"/>
      <c r="T225" s="40" t="s">
        <v>49</v>
      </c>
      <c r="U225" s="40" t="s">
        <v>49</v>
      </c>
      <c r="V225" s="41" t="s">
        <v>42</v>
      </c>
      <c r="W225" s="59">
        <v>0</v>
      </c>
      <c r="X225" s="56" t="str">
        <f>IFERROR(IF(V225="","",V225),"")</f>
        <v>кор</v>
      </c>
      <c r="Y225" s="42" t="str">
        <f>IFERROR(IF(V225="","",V225*0.0155),"")</f>
        <v/>
      </c>
      <c r="Z225" s="69" t="s">
        <v>49</v>
      </c>
      <c r="AA225" s="70" t="s">
        <v>49</v>
      </c>
      <c r="AE225" s="74"/>
      <c r="BB225" s="158" t="s">
        <v>71</v>
      </c>
    </row>
    <row r="226" spans="1:54" x14ac:dyDescent="0.2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5"/>
      <c r="O226" s="181" t="s">
        <v>43</v>
      </c>
      <c r="P226" s="182"/>
      <c r="Q226" s="182"/>
      <c r="R226" s="182"/>
      <c r="S226" s="182"/>
      <c r="T226" s="182"/>
      <c r="U226" s="183"/>
      <c r="V226" s="43" t="s">
        <v>42</v>
      </c>
      <c r="W226" s="44">
        <f>IFERROR(SUM(V225:V225),"0")</f>
        <v>0</v>
      </c>
      <c r="X226" s="44">
        <f>IFERROR(SUM(W225:W225),"0")</f>
        <v>0</v>
      </c>
      <c r="Y226" s="44" t="str">
        <f>IFERROR(IF(X225="",0,X225),"0")</f>
        <v>кор</v>
      </c>
      <c r="Z226" s="68"/>
      <c r="AA226" s="68"/>
    </row>
    <row r="227" spans="1:54" x14ac:dyDescent="0.2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5"/>
      <c r="O227" s="181" t="s">
        <v>43</v>
      </c>
      <c r="P227" s="182"/>
      <c r="Q227" s="182"/>
      <c r="R227" s="182"/>
      <c r="S227" s="182"/>
      <c r="T227" s="182"/>
      <c r="U227" s="183"/>
      <c r="V227" s="43" t="s">
        <v>0</v>
      </c>
      <c r="W227" s="44" t="str">
        <f>IFERROR(SUMPRODUCT(V225:V225*H225:H225),"0")</f>
        <v>0</v>
      </c>
      <c r="X227" s="44">
        <f>IFERROR(SUMPRODUCT(W225:W225*H225:H225),"0")</f>
        <v>0</v>
      </c>
      <c r="Y227" s="43"/>
      <c r="Z227" s="68"/>
      <c r="AA227" s="68"/>
    </row>
    <row r="228" spans="1:54" ht="27.75" customHeight="1" x14ac:dyDescent="0.2">
      <c r="A228" s="213" t="s">
        <v>288</v>
      </c>
      <c r="B228" s="213"/>
      <c r="C228" s="213"/>
      <c r="D228" s="213"/>
      <c r="E228" s="213"/>
      <c r="F228" s="213"/>
      <c r="G228" s="213"/>
      <c r="H228" s="213"/>
      <c r="I228" s="213"/>
      <c r="J228" s="213"/>
      <c r="K228" s="213"/>
      <c r="L228" s="213"/>
      <c r="M228" s="213"/>
      <c r="N228" s="213"/>
      <c r="O228" s="213"/>
      <c r="P228" s="213"/>
      <c r="Q228" s="213"/>
      <c r="R228" s="213"/>
      <c r="S228" s="213"/>
      <c r="T228" s="213"/>
      <c r="U228" s="213"/>
      <c r="V228" s="213"/>
      <c r="W228" s="213"/>
      <c r="X228" s="213"/>
      <c r="Y228" s="213"/>
      <c r="Z228" s="55"/>
      <c r="AA228" s="55"/>
    </row>
    <row r="229" spans="1:54" ht="16.5" customHeight="1" x14ac:dyDescent="0.25">
      <c r="A229" s="214" t="s">
        <v>289</v>
      </c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66"/>
      <c r="AA229" s="66"/>
    </row>
    <row r="230" spans="1:54" ht="14.25" customHeight="1" x14ac:dyDescent="0.25">
      <c r="A230" s="203" t="s">
        <v>139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67"/>
      <c r="AA230" s="67"/>
    </row>
    <row r="231" spans="1:54" ht="27" customHeight="1" x14ac:dyDescent="0.25">
      <c r="A231" s="64" t="s">
        <v>290</v>
      </c>
      <c r="B231" s="64" t="s">
        <v>291</v>
      </c>
      <c r="C231" s="37">
        <v>4301131019</v>
      </c>
      <c r="D231" s="190">
        <v>4640242180427</v>
      </c>
      <c r="E231" s="190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131</v>
      </c>
      <c r="L231" s="39" t="s">
        <v>84</v>
      </c>
      <c r="M231" s="39"/>
      <c r="N231" s="38">
        <v>180</v>
      </c>
      <c r="O231" s="215" t="s">
        <v>292</v>
      </c>
      <c r="P231" s="192"/>
      <c r="Q231" s="192"/>
      <c r="R231" s="192"/>
      <c r="S231" s="193"/>
      <c r="T231" s="40" t="s">
        <v>49</v>
      </c>
      <c r="U231" s="40" t="s">
        <v>49</v>
      </c>
      <c r="V231" s="41" t="s">
        <v>42</v>
      </c>
      <c r="W231" s="59">
        <v>0</v>
      </c>
      <c r="X231" s="56" t="str">
        <f>IFERROR(IF(V231="","",V231),"")</f>
        <v>кор</v>
      </c>
      <c r="Y231" s="42" t="str">
        <f>IFERROR(IF(V231="","",V231*0.00502),"")</f>
        <v/>
      </c>
      <c r="Z231" s="69" t="s">
        <v>49</v>
      </c>
      <c r="AA231" s="70" t="s">
        <v>49</v>
      </c>
      <c r="AE231" s="74"/>
      <c r="BB231" s="159" t="s">
        <v>90</v>
      </c>
    </row>
    <row r="232" spans="1:54" x14ac:dyDescent="0.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5"/>
      <c r="O232" s="181" t="s">
        <v>43</v>
      </c>
      <c r="P232" s="182"/>
      <c r="Q232" s="182"/>
      <c r="R232" s="182"/>
      <c r="S232" s="182"/>
      <c r="T232" s="182"/>
      <c r="U232" s="183"/>
      <c r="V232" s="43" t="s">
        <v>42</v>
      </c>
      <c r="W232" s="44">
        <f>IFERROR(SUM(V231:V231),"0")</f>
        <v>0</v>
      </c>
      <c r="X232" s="44">
        <f>IFERROR(SUM(W231:W231),"0")</f>
        <v>0</v>
      </c>
      <c r="Y232" s="44" t="str">
        <f>IFERROR(IF(X231="",0,X231),"0")</f>
        <v>кор</v>
      </c>
      <c r="Z232" s="68"/>
      <c r="AA232" s="68"/>
    </row>
    <row r="233" spans="1:54" x14ac:dyDescent="0.2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5"/>
      <c r="O233" s="181" t="s">
        <v>43</v>
      </c>
      <c r="P233" s="182"/>
      <c r="Q233" s="182"/>
      <c r="R233" s="182"/>
      <c r="S233" s="182"/>
      <c r="T233" s="182"/>
      <c r="U233" s="183"/>
      <c r="V233" s="43" t="s">
        <v>0</v>
      </c>
      <c r="W233" s="44" t="str">
        <f>IFERROR(SUMPRODUCT(V231:V231*H231:H231),"0")</f>
        <v>0</v>
      </c>
      <c r="X233" s="44">
        <f>IFERROR(SUMPRODUCT(W231:W231*H231:H231),"0")</f>
        <v>0</v>
      </c>
      <c r="Y233" s="43"/>
      <c r="Z233" s="68"/>
      <c r="AA233" s="68"/>
    </row>
    <row r="234" spans="1:54" ht="14.25" customHeight="1" x14ac:dyDescent="0.25">
      <c r="A234" s="203" t="s">
        <v>87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67"/>
      <c r="AA234" s="67"/>
    </row>
    <row r="235" spans="1:54" ht="27" customHeight="1" x14ac:dyDescent="0.25">
      <c r="A235" s="64" t="s">
        <v>293</v>
      </c>
      <c r="B235" s="64" t="s">
        <v>294</v>
      </c>
      <c r="C235" s="37">
        <v>4301132080</v>
      </c>
      <c r="D235" s="190">
        <v>4640242180397</v>
      </c>
      <c r="E235" s="190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85</v>
      </c>
      <c r="L235" s="39" t="s">
        <v>84</v>
      </c>
      <c r="M235" s="39"/>
      <c r="N235" s="38">
        <v>180</v>
      </c>
      <c r="O235" s="211" t="s">
        <v>295</v>
      </c>
      <c r="P235" s="192"/>
      <c r="Q235" s="192"/>
      <c r="R235" s="192"/>
      <c r="S235" s="193"/>
      <c r="T235" s="40" t="s">
        <v>49</v>
      </c>
      <c r="U235" s="40" t="s">
        <v>49</v>
      </c>
      <c r="V235" s="41" t="s">
        <v>42</v>
      </c>
      <c r="W235" s="59">
        <v>0</v>
      </c>
      <c r="X235" s="56" t="str">
        <f>IFERROR(IF(V235="","",V235),"")</f>
        <v>кор</v>
      </c>
      <c r="Y235" s="42" t="str">
        <f>IFERROR(IF(V235="","",V235*0.0155),"")</f>
        <v/>
      </c>
      <c r="Z235" s="69" t="s">
        <v>49</v>
      </c>
      <c r="AA235" s="70" t="s">
        <v>49</v>
      </c>
      <c r="AE235" s="74"/>
      <c r="BB235" s="160" t="s">
        <v>90</v>
      </c>
    </row>
    <row r="236" spans="1:54" x14ac:dyDescent="0.2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5"/>
      <c r="O236" s="181" t="s">
        <v>43</v>
      </c>
      <c r="P236" s="182"/>
      <c r="Q236" s="182"/>
      <c r="R236" s="182"/>
      <c r="S236" s="182"/>
      <c r="T236" s="182"/>
      <c r="U236" s="183"/>
      <c r="V236" s="43" t="s">
        <v>42</v>
      </c>
      <c r="W236" s="44">
        <f>IFERROR(SUM(V235:V235),"0")</f>
        <v>0</v>
      </c>
      <c r="X236" s="44">
        <f>IFERROR(SUM(W235:W235),"0")</f>
        <v>0</v>
      </c>
      <c r="Y236" s="44" t="str">
        <f>IFERROR(IF(X235="",0,X235),"0")</f>
        <v>кор</v>
      </c>
      <c r="Z236" s="68"/>
      <c r="AA236" s="68"/>
    </row>
    <row r="237" spans="1:54" x14ac:dyDescent="0.2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5"/>
      <c r="O237" s="181" t="s">
        <v>43</v>
      </c>
      <c r="P237" s="182"/>
      <c r="Q237" s="182"/>
      <c r="R237" s="182"/>
      <c r="S237" s="182"/>
      <c r="T237" s="182"/>
      <c r="U237" s="183"/>
      <c r="V237" s="43" t="s">
        <v>0</v>
      </c>
      <c r="W237" s="44" t="str">
        <f>IFERROR(SUMPRODUCT(V235:V235*H235:H235),"0")</f>
        <v>0</v>
      </c>
      <c r="X237" s="44">
        <f>IFERROR(SUMPRODUCT(W235:W235*H235:H235),"0")</f>
        <v>0</v>
      </c>
      <c r="Y237" s="43"/>
      <c r="Z237" s="68"/>
      <c r="AA237" s="68"/>
    </row>
    <row r="238" spans="1:54" ht="14.25" customHeight="1" x14ac:dyDescent="0.25">
      <c r="A238" s="203" t="s">
        <v>157</v>
      </c>
      <c r="B238" s="203"/>
      <c r="C238" s="203"/>
      <c r="D238" s="203"/>
      <c r="E238" s="203"/>
      <c r="F238" s="203"/>
      <c r="G238" s="203"/>
      <c r="H238" s="203"/>
      <c r="I238" s="203"/>
      <c r="J238" s="203"/>
      <c r="K238" s="203"/>
      <c r="L238" s="203"/>
      <c r="M238" s="203"/>
      <c r="N238" s="203"/>
      <c r="O238" s="203"/>
      <c r="P238" s="203"/>
      <c r="Q238" s="203"/>
      <c r="R238" s="203"/>
      <c r="S238" s="203"/>
      <c r="T238" s="203"/>
      <c r="U238" s="203"/>
      <c r="V238" s="203"/>
      <c r="W238" s="203"/>
      <c r="X238" s="203"/>
      <c r="Y238" s="203"/>
      <c r="Z238" s="67"/>
      <c r="AA238" s="67"/>
    </row>
    <row r="239" spans="1:54" ht="27" customHeight="1" x14ac:dyDescent="0.25">
      <c r="A239" s="64" t="s">
        <v>296</v>
      </c>
      <c r="B239" s="64" t="s">
        <v>297</v>
      </c>
      <c r="C239" s="37">
        <v>4301136028</v>
      </c>
      <c r="D239" s="190">
        <v>4640242180304</v>
      </c>
      <c r="E239" s="190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91</v>
      </c>
      <c r="L239" s="39" t="s">
        <v>84</v>
      </c>
      <c r="M239" s="39"/>
      <c r="N239" s="38">
        <v>180</v>
      </c>
      <c r="O239" s="207" t="s">
        <v>298</v>
      </c>
      <c r="P239" s="192"/>
      <c r="Q239" s="192"/>
      <c r="R239" s="192"/>
      <c r="S239" s="193"/>
      <c r="T239" s="40" t="s">
        <v>49</v>
      </c>
      <c r="U239" s="40" t="s">
        <v>49</v>
      </c>
      <c r="V239" s="41" t="s">
        <v>42</v>
      </c>
      <c r="W239" s="59">
        <v>0</v>
      </c>
      <c r="X239" s="56" t="str">
        <f>IFERROR(IF(V239="","",V239),"")</f>
        <v>кор</v>
      </c>
      <c r="Y239" s="42" t="str">
        <f>IFERROR(IF(V239="","",V239*0.00936),"")</f>
        <v/>
      </c>
      <c r="Z239" s="69" t="s">
        <v>49</v>
      </c>
      <c r="AA239" s="70" t="s">
        <v>49</v>
      </c>
      <c r="AE239" s="74"/>
      <c r="BB239" s="161" t="s">
        <v>90</v>
      </c>
    </row>
    <row r="240" spans="1:54" ht="37.5" customHeight="1" x14ac:dyDescent="0.25">
      <c r="A240" s="64" t="s">
        <v>299</v>
      </c>
      <c r="B240" s="64" t="s">
        <v>300</v>
      </c>
      <c r="C240" s="37">
        <v>4301136027</v>
      </c>
      <c r="D240" s="190">
        <v>4640242180298</v>
      </c>
      <c r="E240" s="190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91</v>
      </c>
      <c r="L240" s="39" t="s">
        <v>84</v>
      </c>
      <c r="M240" s="39"/>
      <c r="N240" s="38">
        <v>180</v>
      </c>
      <c r="O240" s="208" t="s">
        <v>301</v>
      </c>
      <c r="P240" s="192"/>
      <c r="Q240" s="192"/>
      <c r="R240" s="192"/>
      <c r="S240" s="193"/>
      <c r="T240" s="40" t="s">
        <v>49</v>
      </c>
      <c r="U240" s="40" t="s">
        <v>49</v>
      </c>
      <c r="V240" s="41" t="s">
        <v>42</v>
      </c>
      <c r="W240" s="59">
        <v>0</v>
      </c>
      <c r="X240" s="56" t="str">
        <f>IFERROR(IF(V240="","",V240),"")</f>
        <v>кор</v>
      </c>
      <c r="Y240" s="42" t="str">
        <f>IFERROR(IF(V240="","",V240*0.00936),"")</f>
        <v/>
      </c>
      <c r="Z240" s="69" t="s">
        <v>49</v>
      </c>
      <c r="AA240" s="70" t="s">
        <v>49</v>
      </c>
      <c r="AE240" s="74"/>
      <c r="BB240" s="162" t="s">
        <v>90</v>
      </c>
    </row>
    <row r="241" spans="1:54" ht="27" customHeight="1" x14ac:dyDescent="0.25">
      <c r="A241" s="64" t="s">
        <v>302</v>
      </c>
      <c r="B241" s="64" t="s">
        <v>303</v>
      </c>
      <c r="C241" s="37">
        <v>4301136026</v>
      </c>
      <c r="D241" s="190">
        <v>4640242180236</v>
      </c>
      <c r="E241" s="190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85</v>
      </c>
      <c r="L241" s="39" t="s">
        <v>84</v>
      </c>
      <c r="M241" s="39"/>
      <c r="N241" s="38">
        <v>180</v>
      </c>
      <c r="O241" s="209" t="s">
        <v>304</v>
      </c>
      <c r="P241" s="192"/>
      <c r="Q241" s="192"/>
      <c r="R241" s="192"/>
      <c r="S241" s="193"/>
      <c r="T241" s="40" t="s">
        <v>49</v>
      </c>
      <c r="U241" s="40" t="s">
        <v>49</v>
      </c>
      <c r="V241" s="41" t="s">
        <v>42</v>
      </c>
      <c r="W241" s="59">
        <v>0</v>
      </c>
      <c r="X241" s="56" t="str">
        <f>IFERROR(IF(V241="","",V241),"")</f>
        <v>кор</v>
      </c>
      <c r="Y241" s="42" t="str">
        <f>IFERROR(IF(V241="","",V241*0.0155),"")</f>
        <v/>
      </c>
      <c r="Z241" s="69" t="s">
        <v>49</v>
      </c>
      <c r="AA241" s="70" t="s">
        <v>49</v>
      </c>
      <c r="AE241" s="74"/>
      <c r="BB241" s="163" t="s">
        <v>90</v>
      </c>
    </row>
    <row r="242" spans="1:54" ht="27" customHeight="1" x14ac:dyDescent="0.25">
      <c r="A242" s="64" t="s">
        <v>305</v>
      </c>
      <c r="B242" s="64" t="s">
        <v>306</v>
      </c>
      <c r="C242" s="37">
        <v>4301136029</v>
      </c>
      <c r="D242" s="190">
        <v>4640242180410</v>
      </c>
      <c r="E242" s="190"/>
      <c r="F242" s="63">
        <v>2.2400000000000002</v>
      </c>
      <c r="G242" s="38">
        <v>1</v>
      </c>
      <c r="H242" s="63">
        <v>2.2400000000000002</v>
      </c>
      <c r="I242" s="63">
        <v>2.4319999999999999</v>
      </c>
      <c r="J242" s="38">
        <v>126</v>
      </c>
      <c r="K242" s="38" t="s">
        <v>91</v>
      </c>
      <c r="L242" s="39" t="s">
        <v>84</v>
      </c>
      <c r="M242" s="39"/>
      <c r="N242" s="38">
        <v>180</v>
      </c>
      <c r="O242" s="210" t="s">
        <v>307</v>
      </c>
      <c r="P242" s="192"/>
      <c r="Q242" s="192"/>
      <c r="R242" s="192"/>
      <c r="S242" s="193"/>
      <c r="T242" s="40" t="s">
        <v>49</v>
      </c>
      <c r="U242" s="40" t="s">
        <v>49</v>
      </c>
      <c r="V242" s="41" t="s">
        <v>42</v>
      </c>
      <c r="W242" s="59">
        <v>0</v>
      </c>
      <c r="X242" s="56" t="str">
        <f>IFERROR(IF(V242="","",V242),"")</f>
        <v>кор</v>
      </c>
      <c r="Y242" s="42" t="str">
        <f>IFERROR(IF(V242="","",V242*0.00936),"")</f>
        <v/>
      </c>
      <c r="Z242" s="69" t="s">
        <v>49</v>
      </c>
      <c r="AA242" s="70" t="s">
        <v>49</v>
      </c>
      <c r="AE242" s="74"/>
      <c r="BB242" s="164" t="s">
        <v>90</v>
      </c>
    </row>
    <row r="243" spans="1:54" x14ac:dyDescent="0.2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5"/>
      <c r="O243" s="181" t="s">
        <v>43</v>
      </c>
      <c r="P243" s="182"/>
      <c r="Q243" s="182"/>
      <c r="R243" s="182"/>
      <c r="S243" s="182"/>
      <c r="T243" s="182"/>
      <c r="U243" s="183"/>
      <c r="V243" s="43" t="s">
        <v>42</v>
      </c>
      <c r="W243" s="44">
        <f>IFERROR(SUM(V239:V242),"0")</f>
        <v>0</v>
      </c>
      <c r="X243" s="44">
        <f>IFERROR(SUM(W239:W242),"0")</f>
        <v>0</v>
      </c>
      <c r="Y243" s="44" t="e">
        <f>IFERROR(IF(X239="",0,X239),"0")+IFERROR(IF(X240="",0,X240),"0")+IFERROR(IF(X241="",0,X241),"0")+IFERROR(IF(X242="",0,X242),"0")</f>
        <v>#VALUE!</v>
      </c>
      <c r="Z243" s="68"/>
      <c r="AA243" s="68"/>
    </row>
    <row r="244" spans="1:54" x14ac:dyDescent="0.2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5"/>
      <c r="O244" s="181" t="s">
        <v>43</v>
      </c>
      <c r="P244" s="182"/>
      <c r="Q244" s="182"/>
      <c r="R244" s="182"/>
      <c r="S244" s="182"/>
      <c r="T244" s="182"/>
      <c r="U244" s="183"/>
      <c r="V244" s="43" t="s">
        <v>0</v>
      </c>
      <c r="W244" s="44" t="str">
        <f>IFERROR(SUMPRODUCT(V239:V242*H239:H242),"0")</f>
        <v>0</v>
      </c>
      <c r="X244" s="44">
        <f>IFERROR(SUMPRODUCT(W239:W242*H239:H242),"0")</f>
        <v>0</v>
      </c>
      <c r="Y244" s="43"/>
      <c r="Z244" s="68"/>
      <c r="AA244" s="68"/>
    </row>
    <row r="245" spans="1:54" ht="14.25" customHeight="1" x14ac:dyDescent="0.25">
      <c r="A245" s="203" t="s">
        <v>135</v>
      </c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67"/>
      <c r="AA245" s="67"/>
    </row>
    <row r="246" spans="1:54" ht="27" customHeight="1" x14ac:dyDescent="0.25">
      <c r="A246" s="64" t="s">
        <v>308</v>
      </c>
      <c r="B246" s="64" t="s">
        <v>309</v>
      </c>
      <c r="C246" s="37">
        <v>4301135191</v>
      </c>
      <c r="D246" s="190">
        <v>4640242180373</v>
      </c>
      <c r="E246" s="190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9"/>
      <c r="N246" s="38">
        <v>180</v>
      </c>
      <c r="O246" s="204" t="s">
        <v>310</v>
      </c>
      <c r="P246" s="192"/>
      <c r="Q246" s="192"/>
      <c r="R246" s="192"/>
      <c r="S246" s="193"/>
      <c r="T246" s="40" t="s">
        <v>49</v>
      </c>
      <c r="U246" s="40" t="s">
        <v>49</v>
      </c>
      <c r="V246" s="41" t="s">
        <v>42</v>
      </c>
      <c r="W246" s="59">
        <v>0</v>
      </c>
      <c r="X246" s="56" t="str">
        <f t="shared" ref="X246:X258" si="4">IFERROR(IF(V246="","",V246),"")</f>
        <v>кор</v>
      </c>
      <c r="Y246" s="42" t="str">
        <f>IFERROR(IF(V246="","",V246*0.00936),"")</f>
        <v/>
      </c>
      <c r="Z246" s="69" t="s">
        <v>49</v>
      </c>
      <c r="AA246" s="70" t="s">
        <v>49</v>
      </c>
      <c r="AE246" s="74"/>
      <c r="BB246" s="165" t="s">
        <v>90</v>
      </c>
    </row>
    <row r="247" spans="1:54" ht="27" customHeight="1" x14ac:dyDescent="0.25">
      <c r="A247" s="64" t="s">
        <v>311</v>
      </c>
      <c r="B247" s="64" t="s">
        <v>312</v>
      </c>
      <c r="C247" s="37">
        <v>4301135195</v>
      </c>
      <c r="D247" s="190">
        <v>4640242180366</v>
      </c>
      <c r="E247" s="190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9"/>
      <c r="N247" s="38">
        <v>180</v>
      </c>
      <c r="O247" s="205" t="s">
        <v>313</v>
      </c>
      <c r="P247" s="192"/>
      <c r="Q247" s="192"/>
      <c r="R247" s="192"/>
      <c r="S247" s="193"/>
      <c r="T247" s="40" t="s">
        <v>49</v>
      </c>
      <c r="U247" s="40" t="s">
        <v>49</v>
      </c>
      <c r="V247" s="41" t="s">
        <v>42</v>
      </c>
      <c r="W247" s="59">
        <v>0</v>
      </c>
      <c r="X247" s="56" t="str">
        <f t="shared" si="4"/>
        <v>кор</v>
      </c>
      <c r="Y247" s="42" t="str">
        <f>IFERROR(IF(V247="","",V247*0.00936),"")</f>
        <v/>
      </c>
      <c r="Z247" s="69" t="s">
        <v>49</v>
      </c>
      <c r="AA247" s="70" t="s">
        <v>49</v>
      </c>
      <c r="AE247" s="74"/>
      <c r="BB247" s="166" t="s">
        <v>90</v>
      </c>
    </row>
    <row r="248" spans="1:54" ht="27" customHeight="1" x14ac:dyDescent="0.25">
      <c r="A248" s="64" t="s">
        <v>314</v>
      </c>
      <c r="B248" s="64" t="s">
        <v>315</v>
      </c>
      <c r="C248" s="37">
        <v>4301135188</v>
      </c>
      <c r="D248" s="190">
        <v>4640242180335</v>
      </c>
      <c r="E248" s="190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9"/>
      <c r="N248" s="38">
        <v>180</v>
      </c>
      <c r="O248" s="206" t="s">
        <v>316</v>
      </c>
      <c r="P248" s="192"/>
      <c r="Q248" s="192"/>
      <c r="R248" s="192"/>
      <c r="S248" s="193"/>
      <c r="T248" s="40" t="s">
        <v>49</v>
      </c>
      <c r="U248" s="40" t="s">
        <v>49</v>
      </c>
      <c r="V248" s="41" t="s">
        <v>42</v>
      </c>
      <c r="W248" s="59">
        <v>0</v>
      </c>
      <c r="X248" s="56" t="str">
        <f t="shared" si="4"/>
        <v>кор</v>
      </c>
      <c r="Y248" s="42" t="str">
        <f>IFERROR(IF(V248="","",V248*0.00936),"")</f>
        <v/>
      </c>
      <c r="Z248" s="69" t="s">
        <v>49</v>
      </c>
      <c r="AA248" s="70" t="s">
        <v>49</v>
      </c>
      <c r="AE248" s="74"/>
      <c r="BB248" s="167" t="s">
        <v>90</v>
      </c>
    </row>
    <row r="249" spans="1:54" ht="37.5" customHeight="1" x14ac:dyDescent="0.25">
      <c r="A249" s="64" t="s">
        <v>317</v>
      </c>
      <c r="B249" s="64" t="s">
        <v>318</v>
      </c>
      <c r="C249" s="37">
        <v>4301135189</v>
      </c>
      <c r="D249" s="190">
        <v>4640242180342</v>
      </c>
      <c r="E249" s="190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9"/>
      <c r="N249" s="38">
        <v>180</v>
      </c>
      <c r="O249" s="198" t="s">
        <v>319</v>
      </c>
      <c r="P249" s="192"/>
      <c r="Q249" s="192"/>
      <c r="R249" s="192"/>
      <c r="S249" s="193"/>
      <c r="T249" s="40" t="s">
        <v>49</v>
      </c>
      <c r="U249" s="40" t="s">
        <v>49</v>
      </c>
      <c r="V249" s="41" t="s">
        <v>42</v>
      </c>
      <c r="W249" s="59">
        <v>0</v>
      </c>
      <c r="X249" s="56" t="str">
        <f t="shared" si="4"/>
        <v>кор</v>
      </c>
      <c r="Y249" s="42" t="str">
        <f>IFERROR(IF(V249="","",V249*0.00936),"")</f>
        <v/>
      </c>
      <c r="Z249" s="69" t="s">
        <v>49</v>
      </c>
      <c r="AA249" s="70" t="s">
        <v>49</v>
      </c>
      <c r="AE249" s="74"/>
      <c r="BB249" s="168" t="s">
        <v>90</v>
      </c>
    </row>
    <row r="250" spans="1:54" ht="27" customHeight="1" x14ac:dyDescent="0.25">
      <c r="A250" s="64" t="s">
        <v>320</v>
      </c>
      <c r="B250" s="64" t="s">
        <v>321</v>
      </c>
      <c r="C250" s="37">
        <v>4301135190</v>
      </c>
      <c r="D250" s="190">
        <v>4640242180359</v>
      </c>
      <c r="E250" s="190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9"/>
      <c r="N250" s="38">
        <v>180</v>
      </c>
      <c r="O250" s="199" t="s">
        <v>322</v>
      </c>
      <c r="P250" s="192"/>
      <c r="Q250" s="192"/>
      <c r="R250" s="192"/>
      <c r="S250" s="193"/>
      <c r="T250" s="40" t="s">
        <v>49</v>
      </c>
      <c r="U250" s="40" t="s">
        <v>49</v>
      </c>
      <c r="V250" s="41" t="s">
        <v>42</v>
      </c>
      <c r="W250" s="59">
        <v>0</v>
      </c>
      <c r="X250" s="56" t="str">
        <f t="shared" si="4"/>
        <v>кор</v>
      </c>
      <c r="Y250" s="42" t="str">
        <f>IFERROR(IF(V250="","",V250*0.00936),"")</f>
        <v/>
      </c>
      <c r="Z250" s="69" t="s">
        <v>49</v>
      </c>
      <c r="AA250" s="70" t="s">
        <v>49</v>
      </c>
      <c r="AE250" s="74"/>
      <c r="BB250" s="169" t="s">
        <v>90</v>
      </c>
    </row>
    <row r="251" spans="1:54" ht="27" customHeight="1" x14ac:dyDescent="0.25">
      <c r="A251" s="64" t="s">
        <v>323</v>
      </c>
      <c r="B251" s="64" t="s">
        <v>324</v>
      </c>
      <c r="C251" s="37">
        <v>4301135194</v>
      </c>
      <c r="D251" s="190">
        <v>4640242180380</v>
      </c>
      <c r="E251" s="190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131</v>
      </c>
      <c r="L251" s="39" t="s">
        <v>84</v>
      </c>
      <c r="M251" s="39"/>
      <c r="N251" s="38">
        <v>180</v>
      </c>
      <c r="O251" s="200" t="s">
        <v>325</v>
      </c>
      <c r="P251" s="192"/>
      <c r="Q251" s="192"/>
      <c r="R251" s="192"/>
      <c r="S251" s="193"/>
      <c r="T251" s="40" t="s">
        <v>49</v>
      </c>
      <c r="U251" s="40" t="s">
        <v>49</v>
      </c>
      <c r="V251" s="41" t="s">
        <v>42</v>
      </c>
      <c r="W251" s="59">
        <v>0</v>
      </c>
      <c r="X251" s="56" t="str">
        <f t="shared" si="4"/>
        <v>кор</v>
      </c>
      <c r="Y251" s="42" t="str">
        <f>IFERROR(IF(V251="","",V251*0.00502),"")</f>
        <v/>
      </c>
      <c r="Z251" s="69" t="s">
        <v>49</v>
      </c>
      <c r="AA251" s="70" t="s">
        <v>49</v>
      </c>
      <c r="AE251" s="74"/>
      <c r="BB251" s="170" t="s">
        <v>90</v>
      </c>
    </row>
    <row r="252" spans="1:54" ht="27" customHeight="1" x14ac:dyDescent="0.25">
      <c r="A252" s="64" t="s">
        <v>326</v>
      </c>
      <c r="B252" s="64" t="s">
        <v>327</v>
      </c>
      <c r="C252" s="37">
        <v>4301135192</v>
      </c>
      <c r="D252" s="190">
        <v>4640242180380</v>
      </c>
      <c r="E252" s="190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91</v>
      </c>
      <c r="L252" s="39" t="s">
        <v>84</v>
      </c>
      <c r="M252" s="39"/>
      <c r="N252" s="38">
        <v>180</v>
      </c>
      <c r="O252" s="201" t="s">
        <v>328</v>
      </c>
      <c r="P252" s="192"/>
      <c r="Q252" s="192"/>
      <c r="R252" s="192"/>
      <c r="S252" s="193"/>
      <c r="T252" s="40" t="s">
        <v>49</v>
      </c>
      <c r="U252" s="40" t="s">
        <v>49</v>
      </c>
      <c r="V252" s="41" t="s">
        <v>42</v>
      </c>
      <c r="W252" s="59">
        <v>0</v>
      </c>
      <c r="X252" s="56" t="str">
        <f t="shared" si="4"/>
        <v>кор</v>
      </c>
      <c r="Y252" s="42" t="str">
        <f>IFERROR(IF(V252="","",V252*0.00936),"")</f>
        <v/>
      </c>
      <c r="Z252" s="69" t="s">
        <v>49</v>
      </c>
      <c r="AA252" s="70" t="s">
        <v>49</v>
      </c>
      <c r="AE252" s="74"/>
      <c r="BB252" s="171" t="s">
        <v>90</v>
      </c>
    </row>
    <row r="253" spans="1:54" ht="27" customHeight="1" x14ac:dyDescent="0.25">
      <c r="A253" s="64" t="s">
        <v>329</v>
      </c>
      <c r="B253" s="64" t="s">
        <v>330</v>
      </c>
      <c r="C253" s="37">
        <v>4301135186</v>
      </c>
      <c r="D253" s="190">
        <v>4640242180311</v>
      </c>
      <c r="E253" s="190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85</v>
      </c>
      <c r="L253" s="39" t="s">
        <v>84</v>
      </c>
      <c r="M253" s="39"/>
      <c r="N253" s="38">
        <v>180</v>
      </c>
      <c r="O253" s="202" t="s">
        <v>331</v>
      </c>
      <c r="P253" s="192"/>
      <c r="Q253" s="192"/>
      <c r="R253" s="192"/>
      <c r="S253" s="193"/>
      <c r="T253" s="40" t="s">
        <v>49</v>
      </c>
      <c r="U253" s="40" t="s">
        <v>49</v>
      </c>
      <c r="V253" s="41" t="s">
        <v>42</v>
      </c>
      <c r="W253" s="59">
        <v>0</v>
      </c>
      <c r="X253" s="56" t="str">
        <f t="shared" si="4"/>
        <v>кор</v>
      </c>
      <c r="Y253" s="42" t="str">
        <f>IFERROR(IF(V253="","",V253*0.0155),"")</f>
        <v/>
      </c>
      <c r="Z253" s="69" t="s">
        <v>49</v>
      </c>
      <c r="AA253" s="70" t="s">
        <v>49</v>
      </c>
      <c r="AE253" s="74"/>
      <c r="BB253" s="172" t="s">
        <v>90</v>
      </c>
    </row>
    <row r="254" spans="1:54" ht="37.5" customHeight="1" x14ac:dyDescent="0.25">
      <c r="A254" s="64" t="s">
        <v>332</v>
      </c>
      <c r="B254" s="64" t="s">
        <v>333</v>
      </c>
      <c r="C254" s="37">
        <v>4301135187</v>
      </c>
      <c r="D254" s="190">
        <v>4640242180328</v>
      </c>
      <c r="E254" s="190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91</v>
      </c>
      <c r="L254" s="39" t="s">
        <v>84</v>
      </c>
      <c r="M254" s="39"/>
      <c r="N254" s="38">
        <v>180</v>
      </c>
      <c r="O254" s="191" t="s">
        <v>334</v>
      </c>
      <c r="P254" s="192"/>
      <c r="Q254" s="192"/>
      <c r="R254" s="192"/>
      <c r="S254" s="193"/>
      <c r="T254" s="40" t="s">
        <v>49</v>
      </c>
      <c r="U254" s="40" t="s">
        <v>49</v>
      </c>
      <c r="V254" s="41" t="s">
        <v>42</v>
      </c>
      <c r="W254" s="59">
        <v>0</v>
      </c>
      <c r="X254" s="56" t="str">
        <f t="shared" si="4"/>
        <v>кор</v>
      </c>
      <c r="Y254" s="42" t="str">
        <f>IFERROR(IF(V254="","",V254*0.00936),"")</f>
        <v/>
      </c>
      <c r="Z254" s="69" t="s">
        <v>49</v>
      </c>
      <c r="AA254" s="70" t="s">
        <v>49</v>
      </c>
      <c r="AE254" s="74"/>
      <c r="BB254" s="173" t="s">
        <v>90</v>
      </c>
    </row>
    <row r="255" spans="1:54" ht="27" customHeight="1" x14ac:dyDescent="0.25">
      <c r="A255" s="64" t="s">
        <v>335</v>
      </c>
      <c r="B255" s="64" t="s">
        <v>336</v>
      </c>
      <c r="C255" s="37">
        <v>4301135193</v>
      </c>
      <c r="D255" s="190">
        <v>4640242180403</v>
      </c>
      <c r="E255" s="190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91</v>
      </c>
      <c r="L255" s="39" t="s">
        <v>84</v>
      </c>
      <c r="M255" s="39"/>
      <c r="N255" s="38">
        <v>180</v>
      </c>
      <c r="O255" s="194" t="s">
        <v>337</v>
      </c>
      <c r="P255" s="192"/>
      <c r="Q255" s="192"/>
      <c r="R255" s="192"/>
      <c r="S255" s="193"/>
      <c r="T255" s="40" t="s">
        <v>49</v>
      </c>
      <c r="U255" s="40" t="s">
        <v>49</v>
      </c>
      <c r="V255" s="41" t="s">
        <v>42</v>
      </c>
      <c r="W255" s="59">
        <v>0</v>
      </c>
      <c r="X255" s="56" t="str">
        <f t="shared" si="4"/>
        <v>кор</v>
      </c>
      <c r="Y255" s="42" t="str">
        <f>IFERROR(IF(V255="","",V255*0.00936),"")</f>
        <v/>
      </c>
      <c r="Z255" s="69" t="s">
        <v>49</v>
      </c>
      <c r="AA255" s="70" t="s">
        <v>49</v>
      </c>
      <c r="AE255" s="74"/>
      <c r="BB255" s="174" t="s">
        <v>90</v>
      </c>
    </row>
    <row r="256" spans="1:54" ht="27" customHeight="1" x14ac:dyDescent="0.25">
      <c r="A256" s="64" t="s">
        <v>338</v>
      </c>
      <c r="B256" s="64" t="s">
        <v>339</v>
      </c>
      <c r="C256" s="37">
        <v>4301135153</v>
      </c>
      <c r="D256" s="190">
        <v>4607111037480</v>
      </c>
      <c r="E256" s="190"/>
      <c r="F256" s="63">
        <v>1</v>
      </c>
      <c r="G256" s="38">
        <v>4</v>
      </c>
      <c r="H256" s="63">
        <v>4</v>
      </c>
      <c r="I256" s="63">
        <v>4.2724000000000002</v>
      </c>
      <c r="J256" s="38">
        <v>84</v>
      </c>
      <c r="K256" s="38" t="s">
        <v>85</v>
      </c>
      <c r="L256" s="39" t="s">
        <v>84</v>
      </c>
      <c r="M256" s="39"/>
      <c r="N256" s="38">
        <v>180</v>
      </c>
      <c r="O256" s="19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56" s="192"/>
      <c r="Q256" s="192"/>
      <c r="R256" s="192"/>
      <c r="S256" s="193"/>
      <c r="T256" s="40" t="s">
        <v>49</v>
      </c>
      <c r="U256" s="40" t="s">
        <v>49</v>
      </c>
      <c r="V256" s="41" t="s">
        <v>42</v>
      </c>
      <c r="W256" s="59">
        <v>0</v>
      </c>
      <c r="X256" s="56" t="str">
        <f t="shared" si="4"/>
        <v>кор</v>
      </c>
      <c r="Y256" s="42" t="str">
        <f>IFERROR(IF(V256="","",V256*0.0155),"")</f>
        <v/>
      </c>
      <c r="Z256" s="69" t="s">
        <v>49</v>
      </c>
      <c r="AA256" s="70" t="s">
        <v>49</v>
      </c>
      <c r="AE256" s="74"/>
      <c r="BB256" s="175" t="s">
        <v>90</v>
      </c>
    </row>
    <row r="257" spans="1:54" ht="27" customHeight="1" x14ac:dyDescent="0.25">
      <c r="A257" s="64" t="s">
        <v>340</v>
      </c>
      <c r="B257" s="64" t="s">
        <v>341</v>
      </c>
      <c r="C257" s="37">
        <v>4301135152</v>
      </c>
      <c r="D257" s="190">
        <v>4607111037473</v>
      </c>
      <c r="E257" s="190"/>
      <c r="F257" s="63">
        <v>1</v>
      </c>
      <c r="G257" s="38">
        <v>4</v>
      </c>
      <c r="H257" s="63">
        <v>4</v>
      </c>
      <c r="I257" s="63">
        <v>4.2300000000000004</v>
      </c>
      <c r="J257" s="38">
        <v>84</v>
      </c>
      <c r="K257" s="38" t="s">
        <v>85</v>
      </c>
      <c r="L257" s="39" t="s">
        <v>84</v>
      </c>
      <c r="M257" s="39"/>
      <c r="N257" s="38">
        <v>180</v>
      </c>
      <c r="O257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57" s="192"/>
      <c r="Q257" s="192"/>
      <c r="R257" s="192"/>
      <c r="S257" s="193"/>
      <c r="T257" s="40" t="s">
        <v>49</v>
      </c>
      <c r="U257" s="40" t="s">
        <v>49</v>
      </c>
      <c r="V257" s="41" t="s">
        <v>42</v>
      </c>
      <c r="W257" s="59">
        <v>0</v>
      </c>
      <c r="X257" s="56" t="str">
        <f t="shared" si="4"/>
        <v>кор</v>
      </c>
      <c r="Y257" s="42" t="str">
        <f>IFERROR(IF(V257="","",V257*0.0155),"")</f>
        <v/>
      </c>
      <c r="Z257" s="69" t="s">
        <v>49</v>
      </c>
      <c r="AA257" s="70" t="s">
        <v>49</v>
      </c>
      <c r="AE257" s="74"/>
      <c r="BB257" s="176" t="s">
        <v>90</v>
      </c>
    </row>
    <row r="258" spans="1:54" ht="27" customHeight="1" x14ac:dyDescent="0.25">
      <c r="A258" s="64" t="s">
        <v>342</v>
      </c>
      <c r="B258" s="64" t="s">
        <v>343</v>
      </c>
      <c r="C258" s="37">
        <v>4301135198</v>
      </c>
      <c r="D258" s="190">
        <v>4640242180663</v>
      </c>
      <c r="E258" s="190"/>
      <c r="F258" s="63">
        <v>0.9</v>
      </c>
      <c r="G258" s="38">
        <v>4</v>
      </c>
      <c r="H258" s="63">
        <v>3.6</v>
      </c>
      <c r="I258" s="63">
        <v>3.83</v>
      </c>
      <c r="J258" s="38">
        <v>84</v>
      </c>
      <c r="K258" s="38" t="s">
        <v>85</v>
      </c>
      <c r="L258" s="39" t="s">
        <v>84</v>
      </c>
      <c r="M258" s="39"/>
      <c r="N258" s="38">
        <v>180</v>
      </c>
      <c r="O258" s="197" t="s">
        <v>344</v>
      </c>
      <c r="P258" s="192"/>
      <c r="Q258" s="192"/>
      <c r="R258" s="192"/>
      <c r="S258" s="193"/>
      <c r="T258" s="40" t="s">
        <v>49</v>
      </c>
      <c r="U258" s="40" t="s">
        <v>49</v>
      </c>
      <c r="V258" s="41" t="s">
        <v>42</v>
      </c>
      <c r="W258" s="59">
        <v>0</v>
      </c>
      <c r="X258" s="56" t="str">
        <f t="shared" si="4"/>
        <v>кор</v>
      </c>
      <c r="Y258" s="42" t="str">
        <f>IFERROR(IF(V258="","",V258*0.0155),"")</f>
        <v/>
      </c>
      <c r="Z258" s="69" t="s">
        <v>49</v>
      </c>
      <c r="AA258" s="70" t="s">
        <v>49</v>
      </c>
      <c r="AE258" s="74"/>
      <c r="BB258" s="177" t="s">
        <v>90</v>
      </c>
    </row>
    <row r="259" spans="1:54" x14ac:dyDescent="0.2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5"/>
      <c r="O259" s="181" t="s">
        <v>43</v>
      </c>
      <c r="P259" s="182"/>
      <c r="Q259" s="182"/>
      <c r="R259" s="182"/>
      <c r="S259" s="182"/>
      <c r="T259" s="182"/>
      <c r="U259" s="183"/>
      <c r="V259" s="43" t="s">
        <v>42</v>
      </c>
      <c r="W259" s="44">
        <f>IFERROR(SUM(V246:V258),"0")</f>
        <v>0</v>
      </c>
      <c r="X259" s="44">
        <f>IFERROR(SUM(W246:W258),"0")</f>
        <v>0</v>
      </c>
      <c r="Y259" s="44" t="e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#VALUE!</v>
      </c>
      <c r="Z259" s="68"/>
      <c r="AA259" s="68"/>
    </row>
    <row r="260" spans="1:54" x14ac:dyDescent="0.2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5"/>
      <c r="O260" s="181" t="s">
        <v>43</v>
      </c>
      <c r="P260" s="182"/>
      <c r="Q260" s="182"/>
      <c r="R260" s="182"/>
      <c r="S260" s="182"/>
      <c r="T260" s="182"/>
      <c r="U260" s="183"/>
      <c r="V260" s="43" t="s">
        <v>0</v>
      </c>
      <c r="W260" s="44" t="str">
        <f>IFERROR(SUMPRODUCT(V246:V258*H246:H258),"0")</f>
        <v>0</v>
      </c>
      <c r="X260" s="44">
        <f>IFERROR(SUMPRODUCT(W246:W258*H246:H258),"0")</f>
        <v>0</v>
      </c>
      <c r="Y260" s="43"/>
      <c r="Z260" s="68"/>
      <c r="AA260" s="68"/>
    </row>
    <row r="261" spans="1:54" ht="15" customHeight="1" x14ac:dyDescent="0.2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9"/>
      <c r="O261" s="186" t="s">
        <v>36</v>
      </c>
      <c r="P261" s="187"/>
      <c r="Q261" s="187"/>
      <c r="R261" s="187"/>
      <c r="S261" s="187"/>
      <c r="T261" s="187"/>
      <c r="U261" s="188"/>
      <c r="V261" s="43" t="s">
        <v>0</v>
      </c>
      <c r="W261" s="44" t="str">
        <f>IFERROR(V24+V33+V41+V47+V57+V63+V68+V74+V84+V91+V99+V105+V110+V118+V123+V129+V134+V140+V148+V153+V160+V165+V170+V177+V184+V191+V199+V204+V210+V216+V222+V227+V233+V237+V244+V260,"0")</f>
        <v>0</v>
      </c>
      <c r="X261" s="44">
        <f>IFERROR(W24+W33+W41+W47+W57+W63+W68+W74+W84+W91+W99+W105+W110+W118+W123+W129+W134+W140+W148+W153+W160+W165+W170+W177+W184+W191+W199+W204+W210+W216+W222+W227+W233+W237+W244+W260,"0")</f>
        <v>0</v>
      </c>
      <c r="Y261" s="43"/>
      <c r="Z261" s="68"/>
      <c r="AA261" s="68"/>
    </row>
    <row r="262" spans="1:54" x14ac:dyDescent="0.2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9"/>
      <c r="O262" s="186" t="s">
        <v>37</v>
      </c>
      <c r="P262" s="187"/>
      <c r="Q262" s="187"/>
      <c r="R262" s="187"/>
      <c r="S262" s="187"/>
      <c r="T262" s="187"/>
      <c r="U262" s="188"/>
      <c r="V262" s="43" t="s">
        <v>0</v>
      </c>
      <c r="W26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0</v>
      </c>
      <c r="X26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0</v>
      </c>
      <c r="Y262" s="43"/>
      <c r="Z262" s="68"/>
      <c r="AA262" s="68"/>
    </row>
    <row r="263" spans="1:54" x14ac:dyDescent="0.2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9"/>
      <c r="O263" s="186" t="s">
        <v>38</v>
      </c>
      <c r="P263" s="187"/>
      <c r="Q263" s="187"/>
      <c r="R263" s="187"/>
      <c r="S263" s="187"/>
      <c r="T263" s="187"/>
      <c r="U263" s="188"/>
      <c r="V263" s="43" t="s">
        <v>23</v>
      </c>
      <c r="W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0</v>
      </c>
      <c r="X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0</v>
      </c>
      <c r="Y263" s="43"/>
      <c r="Z263" s="68"/>
      <c r="AA263" s="68"/>
    </row>
    <row r="264" spans="1:54" x14ac:dyDescent="0.2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9"/>
      <c r="O264" s="186" t="s">
        <v>39</v>
      </c>
      <c r="P264" s="187"/>
      <c r="Q264" s="187"/>
      <c r="R264" s="187"/>
      <c r="S264" s="187"/>
      <c r="T264" s="187"/>
      <c r="U264" s="188"/>
      <c r="V264" s="43" t="s">
        <v>0</v>
      </c>
      <c r="W264" s="44">
        <f>GrossWeightTotal+PalletQtyTotal*25</f>
        <v>0</v>
      </c>
      <c r="X264" s="44">
        <f>GrossWeightTotalR+PalletQtyTotalR*25</f>
        <v>0</v>
      </c>
      <c r="Y264" s="43"/>
      <c r="Z264" s="68"/>
      <c r="AA264" s="68"/>
    </row>
    <row r="265" spans="1:54" x14ac:dyDescent="0.2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9"/>
      <c r="O265" s="186" t="s">
        <v>40</v>
      </c>
      <c r="P265" s="187"/>
      <c r="Q265" s="187"/>
      <c r="R265" s="187"/>
      <c r="S265" s="187"/>
      <c r="T265" s="187"/>
      <c r="U265" s="188"/>
      <c r="V265" s="43" t="s">
        <v>23</v>
      </c>
      <c r="W265" s="44" t="str">
        <f>IFERROR(V23+V32+V40+V46+V56+V62+V67+V73+V83+V90+V98+V104+V109+V117+V122+V128+V133+V139+V147+V152+V159+V164+V169+V176+V183+V190+V198+V203+V209+V215+V221+V226+V232+V236+V243+V259,"0")</f>
        <v>0</v>
      </c>
      <c r="X265" s="44">
        <f>IFERROR(W23+W32+W40+W46+W56+W62+W67+W73+W83+W90+W98+W104+W109+W117+W122+W128+W133+W139+W147+W152+W159+W164+W169+W176+W183+W190+W198+W203+W209+W215+W221+W226+W232+W236+W243+W259,"0")</f>
        <v>0</v>
      </c>
      <c r="Y265" s="43"/>
      <c r="Z265" s="68"/>
      <c r="AA265" s="68"/>
    </row>
    <row r="266" spans="1:54" ht="14.25" x14ac:dyDescent="0.2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9"/>
      <c r="O266" s="186" t="s">
        <v>41</v>
      </c>
      <c r="P266" s="187"/>
      <c r="Q266" s="187"/>
      <c r="R266" s="187"/>
      <c r="S266" s="187"/>
      <c r="T266" s="187"/>
      <c r="U266" s="188"/>
      <c r="V266" s="46" t="s">
        <v>55</v>
      </c>
      <c r="W266" s="43"/>
      <c r="X266" s="43"/>
      <c r="Y266" s="43">
        <f>IFERROR(X23+X32+X40+X46+X56+X62+X67+X73+X83+X90+X98+X104+X109+X117+X122+X128+X133+X139+X147+X152+X159+X164+X169+X176+X183+X190+X198+X203+X209+X215+X221+X226+X232+X236+X243+X259,"0")</f>
        <v>0</v>
      </c>
      <c r="Z266" s="68"/>
      <c r="AA266" s="68"/>
    </row>
    <row r="267" spans="1:54" ht="13.5" thickBot="1" x14ac:dyDescent="0.25"/>
    <row r="268" spans="1:54" ht="27" thickTop="1" thickBot="1" x14ac:dyDescent="0.25">
      <c r="A268" s="47" t="s">
        <v>9</v>
      </c>
      <c r="B268" s="83" t="s">
        <v>80</v>
      </c>
      <c r="C268" s="178" t="s">
        <v>48</v>
      </c>
      <c r="D268" s="178" t="s">
        <v>48</v>
      </c>
      <c r="E268" s="178" t="s">
        <v>48</v>
      </c>
      <c r="F268" s="178" t="s">
        <v>48</v>
      </c>
      <c r="G268" s="178" t="s">
        <v>48</v>
      </c>
      <c r="H268" s="178" t="s">
        <v>48</v>
      </c>
      <c r="I268" s="178" t="s">
        <v>48</v>
      </c>
      <c r="J268" s="178" t="s">
        <v>48</v>
      </c>
      <c r="K268" s="178" t="s">
        <v>48</v>
      </c>
      <c r="L268" s="178" t="s">
        <v>48</v>
      </c>
      <c r="M268" s="178" t="s">
        <v>48</v>
      </c>
      <c r="N268" s="178" t="s">
        <v>48</v>
      </c>
      <c r="O268" s="178" t="s">
        <v>48</v>
      </c>
      <c r="P268" s="178" t="s">
        <v>48</v>
      </c>
      <c r="Q268" s="178" t="s">
        <v>48</v>
      </c>
      <c r="R268" s="178" t="s">
        <v>48</v>
      </c>
      <c r="S268" s="178" t="s">
        <v>205</v>
      </c>
      <c r="T268" s="178" t="s">
        <v>205</v>
      </c>
      <c r="U268" s="178" t="s">
        <v>226</v>
      </c>
      <c r="V268" s="178" t="s">
        <v>226</v>
      </c>
      <c r="W268" s="178" t="s">
        <v>226</v>
      </c>
      <c r="X268" s="178" t="s">
        <v>226</v>
      </c>
      <c r="Y268" s="178" t="s">
        <v>247</v>
      </c>
      <c r="Z268" s="178" t="s">
        <v>247</v>
      </c>
      <c r="AA268" s="178" t="s">
        <v>247</v>
      </c>
      <c r="AB268" s="178" t="s">
        <v>247</v>
      </c>
      <c r="AC268" s="178" t="s">
        <v>247</v>
      </c>
      <c r="AD268" s="83" t="s">
        <v>277</v>
      </c>
      <c r="AE268" s="178" t="s">
        <v>281</v>
      </c>
      <c r="AF268" s="178" t="s">
        <v>281</v>
      </c>
      <c r="AG268" s="83" t="s">
        <v>288</v>
      </c>
    </row>
    <row r="269" spans="1:54" ht="14.25" customHeight="1" thickTop="1" x14ac:dyDescent="0.2">
      <c r="A269" s="179" t="s">
        <v>10</v>
      </c>
      <c r="B269" s="178" t="s">
        <v>80</v>
      </c>
      <c r="C269" s="178" t="s">
        <v>86</v>
      </c>
      <c r="D269" s="178" t="s">
        <v>98</v>
      </c>
      <c r="E269" s="178" t="s">
        <v>108</v>
      </c>
      <c r="F269" s="178" t="s">
        <v>115</v>
      </c>
      <c r="G269" s="178" t="s">
        <v>128</v>
      </c>
      <c r="H269" s="178" t="s">
        <v>134</v>
      </c>
      <c r="I269" s="178" t="s">
        <v>138</v>
      </c>
      <c r="J269" s="178" t="s">
        <v>144</v>
      </c>
      <c r="K269" s="178" t="s">
        <v>157</v>
      </c>
      <c r="L269" s="178" t="s">
        <v>164</v>
      </c>
      <c r="M269" s="178" t="s">
        <v>173</v>
      </c>
      <c r="N269" s="178" t="s">
        <v>178</v>
      </c>
      <c r="O269" s="178" t="s">
        <v>181</v>
      </c>
      <c r="P269" s="178" t="s">
        <v>191</v>
      </c>
      <c r="Q269" s="178" t="s">
        <v>194</v>
      </c>
      <c r="R269" s="178" t="s">
        <v>202</v>
      </c>
      <c r="S269" s="178" t="s">
        <v>206</v>
      </c>
      <c r="T269" s="178" t="s">
        <v>209</v>
      </c>
      <c r="U269" s="178" t="s">
        <v>227</v>
      </c>
      <c r="V269" s="178" t="s">
        <v>232</v>
      </c>
      <c r="W269" s="178" t="s">
        <v>226</v>
      </c>
      <c r="X269" s="178" t="s">
        <v>240</v>
      </c>
      <c r="Y269" s="178" t="s">
        <v>248</v>
      </c>
      <c r="Z269" s="178" t="s">
        <v>253</v>
      </c>
      <c r="AA269" s="178" t="s">
        <v>260</v>
      </c>
      <c r="AB269" s="178" t="s">
        <v>269</v>
      </c>
      <c r="AC269" s="178" t="s">
        <v>272</v>
      </c>
      <c r="AD269" s="178" t="s">
        <v>278</v>
      </c>
      <c r="AE269" s="178" t="s">
        <v>282</v>
      </c>
      <c r="AF269" s="178" t="s">
        <v>285</v>
      </c>
      <c r="AG269" s="178" t="s">
        <v>289</v>
      </c>
    </row>
    <row r="270" spans="1:54" ht="13.5" thickBot="1" x14ac:dyDescent="0.25">
      <c r="A270" s="180"/>
      <c r="B270" s="178"/>
      <c r="C270" s="178"/>
      <c r="D270" s="178"/>
      <c r="E270" s="178"/>
      <c r="F270" s="178"/>
      <c r="G270" s="178"/>
      <c r="H270" s="178"/>
      <c r="I270" s="178"/>
      <c r="J270" s="178"/>
      <c r="K270" s="178"/>
      <c r="L270" s="178"/>
      <c r="M270" s="178"/>
      <c r="N270" s="178"/>
      <c r="O270" s="178"/>
      <c r="P270" s="178"/>
      <c r="Q270" s="178"/>
      <c r="R270" s="178"/>
      <c r="S270" s="178"/>
      <c r="T270" s="178"/>
      <c r="U270" s="178"/>
      <c r="V270" s="178"/>
      <c r="W270" s="178"/>
      <c r="X270" s="178"/>
      <c r="Y270" s="178"/>
      <c r="Z270" s="178"/>
      <c r="AA270" s="178"/>
      <c r="AB270" s="178"/>
      <c r="AC270" s="178"/>
      <c r="AD270" s="178"/>
      <c r="AE270" s="178"/>
      <c r="AF270" s="178"/>
      <c r="AG270" s="178"/>
    </row>
    <row r="271" spans="1:54" ht="18" thickTop="1" thickBot="1" x14ac:dyDescent="0.25">
      <c r="A271" s="47" t="s">
        <v>13</v>
      </c>
      <c r="B271" s="53" t="str">
        <f>IFERROR(V22*H22,"0")</f>
        <v>0</v>
      </c>
      <c r="C271" s="53">
        <f>IFERROR(V28*H28,"0")+IFERROR(V29*H29,"0")+IFERROR(V30*H30,"0")+IFERROR(V31*H31,"0")</f>
        <v>0</v>
      </c>
      <c r="D271" s="53">
        <f>IFERROR(V36*H36,"0")+IFERROR(V37*H37,"0")+IFERROR(V38*H38,"0")+IFERROR(V39*H39,"0")</f>
        <v>0</v>
      </c>
      <c r="E271" s="53">
        <f>IFERROR(V44*H44,"0")+IFERROR(V45*H45,"0")</f>
        <v>0</v>
      </c>
      <c r="F271" s="53">
        <f>IFERROR(V50*H50,"0")+IFERROR(V51*H51,"0")+IFERROR(V52*H52,"0")+IFERROR(V53*H53,"0")+IFERROR(V54*H54,"0")+IFERROR(V55*H55,"0")</f>
        <v>0</v>
      </c>
      <c r="G271" s="53">
        <f>IFERROR(V60*H60,"0")+IFERROR(V61*H61,"0")</f>
        <v>0</v>
      </c>
      <c r="H271" s="53" t="str">
        <f>IFERROR(V66*H66,"0")</f>
        <v>0</v>
      </c>
      <c r="I271" s="53">
        <f>IFERROR(V71*H71,"0")+IFERROR(V72*H72,"0")</f>
        <v>0</v>
      </c>
      <c r="J271" s="53">
        <f>IFERROR(V77*H77,"0")+IFERROR(V78*H78,"0")+IFERROR(V79*H79,"0")+IFERROR(V80*H80,"0")+IFERROR(V81*H81,"0")+IFERROR(V82*H82,"0")</f>
        <v>0</v>
      </c>
      <c r="K271" s="53">
        <f>IFERROR(V87*H87,"0")+IFERROR(V88*H88,"0")+IFERROR(V89*H89,"0")</f>
        <v>0</v>
      </c>
      <c r="L271" s="53">
        <f>IFERROR(V94*H94,"0")+IFERROR(V95*H95,"0")+IFERROR(V96*H96,"0")+IFERROR(V97*H97,"0")</f>
        <v>0</v>
      </c>
      <c r="M271" s="53">
        <f>IFERROR(V102*H102,"0")+IFERROR(V103*H103,"0")</f>
        <v>0</v>
      </c>
      <c r="N271" s="53" t="str">
        <f>IFERROR(V108*H108,"0")</f>
        <v>0</v>
      </c>
      <c r="O271" s="53">
        <f>IFERROR(V113*H113,"0")+IFERROR(V114*H114,"0")+IFERROR(V115*H115,"0")+IFERROR(V116*H116,"0")</f>
        <v>0</v>
      </c>
      <c r="P271" s="53" t="str">
        <f>IFERROR(V121*H121,"0")</f>
        <v>0</v>
      </c>
      <c r="Q271" s="53">
        <f>IFERROR(V126*H126,"0")+IFERROR(V127*H127,"0")</f>
        <v>0</v>
      </c>
      <c r="R271" s="53" t="str">
        <f>IFERROR(V132*H132,"0")</f>
        <v>0</v>
      </c>
      <c r="S271" s="53" t="str">
        <f>IFERROR(V138*H138,"0")</f>
        <v>0</v>
      </c>
      <c r="T271" s="53">
        <f>IFERROR(V143*H143,"0")+IFERROR(V144*H144,"0")+IFERROR(V145*H145,"0")+IFERROR(V146*H146,"0")+IFERROR(V150*H150,"0")+IFERROR(V151*H151,"0")</f>
        <v>0</v>
      </c>
      <c r="U271" s="53">
        <f>IFERROR(V157*H157,"0")+IFERROR(V158*H158,"0")</f>
        <v>0</v>
      </c>
      <c r="V271" s="53" t="str">
        <f>IFERROR(V163*H163,"0")</f>
        <v>0</v>
      </c>
      <c r="W271" s="53" t="str">
        <f>IFERROR(V168*H168,"0")</f>
        <v>0</v>
      </c>
      <c r="X271" s="53">
        <f>IFERROR(V173*H173,"0")+IFERROR(V174*H174,"0")+IFERROR(V175*H175,"0")</f>
        <v>0</v>
      </c>
      <c r="Y271" s="53">
        <f>IFERROR(V181*H181,"0")+IFERROR(V182*H182,"0")</f>
        <v>0</v>
      </c>
      <c r="Z271" s="53">
        <f>IFERROR(V187*H187,"0")+IFERROR(V188*H188,"0")+IFERROR(V189*H189,"0")</f>
        <v>0</v>
      </c>
      <c r="AA271" s="53">
        <f>IFERROR(V194*H194,"0")+IFERROR(V195*H195,"0")+IFERROR(V196*H196,"0")+IFERROR(V197*H197,"0")</f>
        <v>0</v>
      </c>
      <c r="AB271" s="53" t="str">
        <f>IFERROR(V202*H202,"0")</f>
        <v>0</v>
      </c>
      <c r="AC271" s="53">
        <f>IFERROR(V207*H207,"0")+IFERROR(V208*H208,"0")</f>
        <v>0</v>
      </c>
      <c r="AD271" s="53" t="str">
        <f>IFERROR(V214*H214,"0")</f>
        <v>0</v>
      </c>
      <c r="AE271" s="53" t="str">
        <f>IFERROR(V220*H220,"0")</f>
        <v>0</v>
      </c>
      <c r="AF271" s="53" t="str">
        <f>IFERROR(V225*H225,"0")</f>
        <v>0</v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4" ht="13.5" thickTop="1" x14ac:dyDescent="0.2">
      <c r="C272" s="1"/>
    </row>
    <row r="273" spans="1:3" ht="19.5" customHeight="1" x14ac:dyDescent="0.2">
      <c r="A273" s="71" t="s">
        <v>65</v>
      </c>
      <c r="B273" s="71" t="s">
        <v>66</v>
      </c>
      <c r="C273" s="71" t="s">
        <v>68</v>
      </c>
    </row>
    <row r="274" spans="1:3" x14ac:dyDescent="0.2">
      <c r="A274" s="72">
        <f>SUMPRODUCT(--(BA:BA="ЗПФ"),--(U:U="кор"),H:H,W:W)+SUMPRODUCT(--(BA:BA="ЗПФ"),--(U:U="кг"),W:W)</f>
        <v>0</v>
      </c>
      <c r="B274" s="73">
        <f>SUMPRODUCT(--(BA:BA="ПГП"),--(U:U="кор"),H:H,W:W)+SUMPRODUCT(--(BA:BA="ПГП"),--(U:U="кг"),W:W)</f>
        <v>0</v>
      </c>
      <c r="C274" s="73">
        <f>SUMPRODUCT(--(BA:BA="КИЗ"),--(U:U="кор"),H:H,W:W)+SUMPRODUCT(--(BA:BA="КИЗ"),--(U:U="кг"),W:W)</f>
        <v>0</v>
      </c>
    </row>
  </sheetData>
  <sheetProtection algorithmName="SHA-512" hashValue="qy3LQvdxRbGFR3PxhLVu6AnLYS6r8EcESIrBdsb5Ovtccc1pee08sFdADjKBtbZpDARZzmRO0rTDkQ/PTbb9nA==" saltValue="kgHxTEH6hbSf0r8TU29+p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4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O46:U46"/>
    <mergeCell ref="A46:N47"/>
    <mergeCell ref="O47:U47"/>
    <mergeCell ref="A48:Y48"/>
    <mergeCell ref="A49:Y49"/>
    <mergeCell ref="D50:E50"/>
    <mergeCell ref="O50:S50"/>
    <mergeCell ref="D51:E51"/>
    <mergeCell ref="O51:S51"/>
    <mergeCell ref="D52:E52"/>
    <mergeCell ref="O52:S52"/>
    <mergeCell ref="D53:E53"/>
    <mergeCell ref="O53:S53"/>
    <mergeCell ref="D54:E54"/>
    <mergeCell ref="O54:S54"/>
    <mergeCell ref="D55:E55"/>
    <mergeCell ref="O55:S55"/>
    <mergeCell ref="O56:U56"/>
    <mergeCell ref="A56:N57"/>
    <mergeCell ref="O57:U57"/>
    <mergeCell ref="A58:Y58"/>
    <mergeCell ref="A59:Y59"/>
    <mergeCell ref="D60:E60"/>
    <mergeCell ref="O60:S60"/>
    <mergeCell ref="D61:E61"/>
    <mergeCell ref="O61:S61"/>
    <mergeCell ref="O62:U62"/>
    <mergeCell ref="A62:N63"/>
    <mergeCell ref="O63:U63"/>
    <mergeCell ref="A64:Y64"/>
    <mergeCell ref="A65:Y65"/>
    <mergeCell ref="D66:E66"/>
    <mergeCell ref="O66:S66"/>
    <mergeCell ref="O67:U67"/>
    <mergeCell ref="A67:N68"/>
    <mergeCell ref="O68:U68"/>
    <mergeCell ref="A69:Y69"/>
    <mergeCell ref="A70:Y70"/>
    <mergeCell ref="D71:E71"/>
    <mergeCell ref="O71:S71"/>
    <mergeCell ref="D72:E72"/>
    <mergeCell ref="O72:S72"/>
    <mergeCell ref="O73:U73"/>
    <mergeCell ref="A73:N74"/>
    <mergeCell ref="O74:U74"/>
    <mergeCell ref="A75:Y75"/>
    <mergeCell ref="A76:Y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O83:U83"/>
    <mergeCell ref="A83:N84"/>
    <mergeCell ref="O84:U84"/>
    <mergeCell ref="A85:Y85"/>
    <mergeCell ref="A86:Y86"/>
    <mergeCell ref="D87:E87"/>
    <mergeCell ref="O87:S87"/>
    <mergeCell ref="D88:E88"/>
    <mergeCell ref="O88:S88"/>
    <mergeCell ref="D89:E89"/>
    <mergeCell ref="O89:S89"/>
    <mergeCell ref="O90:U90"/>
    <mergeCell ref="A90:N91"/>
    <mergeCell ref="O91:U91"/>
    <mergeCell ref="A92:Y92"/>
    <mergeCell ref="A93:Y93"/>
    <mergeCell ref="D94:E94"/>
    <mergeCell ref="O94:S94"/>
    <mergeCell ref="D95:E95"/>
    <mergeCell ref="O95:S95"/>
    <mergeCell ref="D96:E96"/>
    <mergeCell ref="O96:S96"/>
    <mergeCell ref="D97:E97"/>
    <mergeCell ref="O97:S97"/>
    <mergeCell ref="O98:U98"/>
    <mergeCell ref="A98:N99"/>
    <mergeCell ref="O99:U99"/>
    <mergeCell ref="A100:Y100"/>
    <mergeCell ref="A101:Y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A107:Y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A120:Y120"/>
    <mergeCell ref="D121:E121"/>
    <mergeCell ref="O121:S121"/>
    <mergeCell ref="O122:U122"/>
    <mergeCell ref="A122:N123"/>
    <mergeCell ref="O123:U123"/>
    <mergeCell ref="A124:Y124"/>
    <mergeCell ref="A125:Y125"/>
    <mergeCell ref="D126:E126"/>
    <mergeCell ref="O126:S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O133:U133"/>
    <mergeCell ref="A133:N134"/>
    <mergeCell ref="O134:U134"/>
    <mergeCell ref="A135:Y135"/>
    <mergeCell ref="A136:Y136"/>
    <mergeCell ref="A137:Y137"/>
    <mergeCell ref="D138:E138"/>
    <mergeCell ref="O138:S138"/>
    <mergeCell ref="O139:U139"/>
    <mergeCell ref="A139:N140"/>
    <mergeCell ref="O140:U140"/>
    <mergeCell ref="A141:Y141"/>
    <mergeCell ref="A142:Y142"/>
    <mergeCell ref="D143:E143"/>
    <mergeCell ref="O143:S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D150:E150"/>
    <mergeCell ref="O150:S150"/>
    <mergeCell ref="D151:E151"/>
    <mergeCell ref="O151:S151"/>
    <mergeCell ref="O152:U152"/>
    <mergeCell ref="A152:N153"/>
    <mergeCell ref="O153:U153"/>
    <mergeCell ref="A154:Y154"/>
    <mergeCell ref="A155:Y155"/>
    <mergeCell ref="A156:Y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O169:U169"/>
    <mergeCell ref="A169:N170"/>
    <mergeCell ref="O170:U170"/>
    <mergeCell ref="A171:Y171"/>
    <mergeCell ref="A172:Y172"/>
    <mergeCell ref="D173:E173"/>
    <mergeCell ref="O173:S173"/>
    <mergeCell ref="D174:E174"/>
    <mergeCell ref="O174:S174"/>
    <mergeCell ref="D175:E175"/>
    <mergeCell ref="O175:S175"/>
    <mergeCell ref="O176:U176"/>
    <mergeCell ref="A176:N177"/>
    <mergeCell ref="O177:U177"/>
    <mergeCell ref="A178:Y178"/>
    <mergeCell ref="A179:Y179"/>
    <mergeCell ref="A180:Y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A186:Y186"/>
    <mergeCell ref="D187:E187"/>
    <mergeCell ref="O187:S187"/>
    <mergeCell ref="D188:E188"/>
    <mergeCell ref="O188:S188"/>
    <mergeCell ref="D189:E189"/>
    <mergeCell ref="O189:S189"/>
    <mergeCell ref="O190:U190"/>
    <mergeCell ref="A190:N191"/>
    <mergeCell ref="O191:U191"/>
    <mergeCell ref="A192:Y192"/>
    <mergeCell ref="A193:Y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D208:E208"/>
    <mergeCell ref="O208:S208"/>
    <mergeCell ref="O209:U209"/>
    <mergeCell ref="A209:N210"/>
    <mergeCell ref="O210:U210"/>
    <mergeCell ref="A211:Y211"/>
    <mergeCell ref="A212:Y212"/>
    <mergeCell ref="A213:Y213"/>
    <mergeCell ref="D214:E214"/>
    <mergeCell ref="O214:S214"/>
    <mergeCell ref="O215:U215"/>
    <mergeCell ref="A215:N216"/>
    <mergeCell ref="O216:U216"/>
    <mergeCell ref="A217:Y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O226:U226"/>
    <mergeCell ref="A226:N227"/>
    <mergeCell ref="O227:U227"/>
    <mergeCell ref="A228:Y228"/>
    <mergeCell ref="A229:Y229"/>
    <mergeCell ref="A230:Y230"/>
    <mergeCell ref="D231:E231"/>
    <mergeCell ref="O231:S231"/>
    <mergeCell ref="O232:U232"/>
    <mergeCell ref="A232:N233"/>
    <mergeCell ref="O233:U233"/>
    <mergeCell ref="A234:Y234"/>
    <mergeCell ref="D235:E235"/>
    <mergeCell ref="O235:S235"/>
    <mergeCell ref="O236:U236"/>
    <mergeCell ref="A236:N237"/>
    <mergeCell ref="O237:U237"/>
    <mergeCell ref="A238:Y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O243:U243"/>
    <mergeCell ref="A243:N244"/>
    <mergeCell ref="O244:U244"/>
    <mergeCell ref="A245:Y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O261:U261"/>
    <mergeCell ref="A261:N266"/>
    <mergeCell ref="O262:U262"/>
    <mergeCell ref="O263:U263"/>
    <mergeCell ref="O264:U264"/>
    <mergeCell ref="O265:U265"/>
    <mergeCell ref="O266:U266"/>
    <mergeCell ref="C268:R268"/>
    <mergeCell ref="S268:T268"/>
    <mergeCell ref="U268:X268"/>
    <mergeCell ref="Y268:AC268"/>
    <mergeCell ref="AE268:AF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AC269:AC270"/>
    <mergeCell ref="AD269:AD270"/>
    <mergeCell ref="AE269:AE270"/>
    <mergeCell ref="AF269:AF270"/>
    <mergeCell ref="AG269:AG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9"/>
    </row>
    <row r="3" spans="2:8" x14ac:dyDescent="0.2">
      <c r="B3" s="54" t="s">
        <v>346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348</v>
      </c>
      <c r="C6" s="54" t="s">
        <v>349</v>
      </c>
      <c r="D6" s="54" t="s">
        <v>350</v>
      </c>
      <c r="E6" s="54" t="s">
        <v>49</v>
      </c>
    </row>
    <row r="7" spans="2:8" x14ac:dyDescent="0.2">
      <c r="B7" s="54" t="s">
        <v>351</v>
      </c>
      <c r="C7" s="54" t="s">
        <v>352</v>
      </c>
      <c r="D7" s="54" t="s">
        <v>353</v>
      </c>
      <c r="E7" s="54" t="s">
        <v>49</v>
      </c>
    </row>
    <row r="8" spans="2:8" x14ac:dyDescent="0.2">
      <c r="B8" s="54" t="s">
        <v>354</v>
      </c>
      <c r="C8" s="54" t="s">
        <v>355</v>
      </c>
      <c r="D8" s="54" t="s">
        <v>356</v>
      </c>
      <c r="E8" s="54" t="s">
        <v>49</v>
      </c>
    </row>
    <row r="9" spans="2:8" x14ac:dyDescent="0.2">
      <c r="B9" s="54" t="s">
        <v>357</v>
      </c>
      <c r="C9" s="54" t="s">
        <v>358</v>
      </c>
      <c r="D9" s="54" t="s">
        <v>359</v>
      </c>
      <c r="E9" s="54" t="s">
        <v>49</v>
      </c>
    </row>
    <row r="10" spans="2:8" x14ac:dyDescent="0.2">
      <c r="B10" s="54" t="s">
        <v>360</v>
      </c>
      <c r="C10" s="54" t="s">
        <v>361</v>
      </c>
      <c r="D10" s="54" t="s">
        <v>362</v>
      </c>
      <c r="E10" s="54" t="s">
        <v>49</v>
      </c>
    </row>
    <row r="11" spans="2:8" x14ac:dyDescent="0.2">
      <c r="B11" s="54" t="s">
        <v>363</v>
      </c>
      <c r="C11" s="54" t="s">
        <v>364</v>
      </c>
      <c r="D11" s="54" t="s">
        <v>201</v>
      </c>
      <c r="E11" s="54" t="s">
        <v>49</v>
      </c>
    </row>
    <row r="13" spans="2:8" x14ac:dyDescent="0.2">
      <c r="B13" s="54" t="s">
        <v>365</v>
      </c>
      <c r="C13" s="54" t="s">
        <v>349</v>
      </c>
      <c r="D13" s="54" t="s">
        <v>49</v>
      </c>
      <c r="E13" s="54" t="s">
        <v>49</v>
      </c>
    </row>
    <row r="15" spans="2:8" x14ac:dyDescent="0.2">
      <c r="B15" s="54" t="s">
        <v>366</v>
      </c>
      <c r="C15" s="54" t="s">
        <v>352</v>
      </c>
      <c r="D15" s="54" t="s">
        <v>49</v>
      </c>
      <c r="E15" s="54" t="s">
        <v>49</v>
      </c>
    </row>
    <row r="17" spans="2:5" x14ac:dyDescent="0.2">
      <c r="B17" s="54" t="s">
        <v>367</v>
      </c>
      <c r="C17" s="54" t="s">
        <v>355</v>
      </c>
      <c r="D17" s="54" t="s">
        <v>49</v>
      </c>
      <c r="E17" s="54" t="s">
        <v>49</v>
      </c>
    </row>
    <row r="19" spans="2:5" x14ac:dyDescent="0.2">
      <c r="B19" s="54" t="s">
        <v>368</v>
      </c>
      <c r="C19" s="54" t="s">
        <v>358</v>
      </c>
      <c r="D19" s="54" t="s">
        <v>49</v>
      </c>
      <c r="E19" s="54" t="s">
        <v>49</v>
      </c>
    </row>
    <row r="21" spans="2:5" x14ac:dyDescent="0.2">
      <c r="B21" s="54" t="s">
        <v>369</v>
      </c>
      <c r="C21" s="54" t="s">
        <v>361</v>
      </c>
      <c r="D21" s="54" t="s">
        <v>49</v>
      </c>
      <c r="E21" s="54" t="s">
        <v>49</v>
      </c>
    </row>
    <row r="23" spans="2:5" x14ac:dyDescent="0.2">
      <c r="B23" s="54" t="s">
        <v>370</v>
      </c>
      <c r="C23" s="54" t="s">
        <v>364</v>
      </c>
      <c r="D23" s="54" t="s">
        <v>49</v>
      </c>
      <c r="E23" s="54" t="s">
        <v>49</v>
      </c>
    </row>
    <row r="25" spans="2:5" x14ac:dyDescent="0.2">
      <c r="B25" s="54" t="s">
        <v>371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372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373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374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375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376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377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378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379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380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381</v>
      </c>
      <c r="C35" s="54" t="s">
        <v>49</v>
      </c>
      <c r="D35" s="54" t="s">
        <v>49</v>
      </c>
      <c r="E35" s="54" t="s">
        <v>49</v>
      </c>
    </row>
  </sheetData>
  <sheetProtection algorithmName="SHA-512" hashValue="7MuEjyiWq5lTxNzsbTXekZ2n5TuKLYvgrivfsAoiBLQlqp+E6RSDWarDQ7BgLVSVFk2x0Holn9dZSWugQ8zjDw==" saltValue="PnmOhh2MvHgFD9dNgYoo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2024-03-14T05:51:19Z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