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290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заказа'!$X$272:$X$272</definedName>
    <definedName name="GrossWeightTotalR">'Бланк заказа'!$Y$272:$Y$272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заказа'!$X$273:$X$273</definedName>
    <definedName name="PalletQtyTotalR">'Бланк заказа'!$Y$273:$Y$273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заказа'!$B$250:$B$250</definedName>
    <definedName name="ProductId101">'Бланк заказа'!$B$251:$B$251</definedName>
    <definedName name="ProductId102">'Бланк заказа'!$B$252:$B$252</definedName>
    <definedName name="ProductId103">'Бланк заказа'!$B$253:$B$253</definedName>
    <definedName name="ProductId104">'Бланк заказа'!$B$254:$B$254</definedName>
    <definedName name="ProductId105">'Бланк заказа'!$B$255:$B$255</definedName>
    <definedName name="ProductId106">'Бланк заказа'!$B$256:$B$256</definedName>
    <definedName name="ProductId107">'Бланк заказа'!$B$257:$B$257</definedName>
    <definedName name="ProductId108">'Бланк заказа'!$B$258:$B$258</definedName>
    <definedName name="ProductId109">'Бланк заказа'!$B$259:$B$259</definedName>
    <definedName name="ProductId11">'Бланк заказа'!$B$45:$B$45</definedName>
    <definedName name="ProductId110">'Бланк заказа'!$B$260:$B$260</definedName>
    <definedName name="ProductId111">'Бланк заказа'!$B$261:$B$261</definedName>
    <definedName name="ProductId112">'Бланк заказа'!$B$262:$B$262</definedName>
    <definedName name="ProductId113">'Бланк заказа'!$B$263:$B$263</definedName>
    <definedName name="ProductId114">'Бланк заказа'!$B$264:$B$264</definedName>
    <definedName name="ProductId115">'Бланк заказа'!$B$265:$B$265</definedName>
    <definedName name="ProductId116">'Бланк заказа'!$B$266:$B$266</definedName>
    <definedName name="ProductId117">'Бланк заказа'!$B$267:$B$267</definedName>
    <definedName name="ProductId118">'Бланк заказа'!$B$268:$B$268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заказа'!$B$63:$B$63</definedName>
    <definedName name="ProductId26">'Бланк заказа'!$B$64:$B$64</definedName>
    <definedName name="ProductId27">'Бланк заказа'!$B$69:$B$69</definedName>
    <definedName name="ProductId28">'Бланк заказа'!$B$70:$B$70</definedName>
    <definedName name="ProductId29">'Бланк заказа'!$B$75:$B$75</definedName>
    <definedName name="ProductId3">'Бланк заказа'!$B$29:$B$29</definedName>
    <definedName name="ProductId30">'Бланк заказа'!$B$80:$B$80</definedName>
    <definedName name="ProductId31">'Бланк заказа'!$B$81:$B$81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заказа'!$B$90:$B$90</definedName>
    <definedName name="ProductId37">'Бланк заказа'!$B$91:$B$91</definedName>
    <definedName name="ProductId38">'Бланк заказа'!$B$96:$B$96</definedName>
    <definedName name="ProductId39">'Бланк заказа'!$B$97:$B$97</definedName>
    <definedName name="ProductId4">'Бланк заказа'!$B$30:$B$30</definedName>
    <definedName name="ProductId40">'Бланк заказа'!$B$98:$B$98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заказа'!$B$31:$B$31</definedName>
    <definedName name="ProductId50">'Бланк заказа'!$B$112:$B$112</definedName>
    <definedName name="ProductId51">'Бланк заказа'!$B$117:$B$117</definedName>
    <definedName name="ProductId52">'Бланк заказа'!$B$118:$B$118</definedName>
    <definedName name="ProductId53">'Бланк заказа'!$B$123:$B$123</definedName>
    <definedName name="ProductId54">'Бланк заказа'!$B$124:$B$124</definedName>
    <definedName name="ProductId55">'Бланк заказа'!$B$129:$B$129</definedName>
    <definedName name="ProductId56">'Бланк заказа'!$B$130:$B$130</definedName>
    <definedName name="ProductId57">'Бланк заказа'!$B$131:$B$131</definedName>
    <definedName name="ProductId58">'Бланк заказа'!$B$136:$B$136</definedName>
    <definedName name="ProductId59">'Бланк заказа'!$B$141:$B$141</definedName>
    <definedName name="ProductId6">'Бланк заказа'!$B$36:$B$36</definedName>
    <definedName name="ProductId60">'Бланк заказа'!$B$142:$B$142</definedName>
    <definedName name="ProductId61">'Бланк заказа'!$B$147:$B$147</definedName>
    <definedName name="ProductId62">'Бланк заказа'!$B$153:$B$153</definedName>
    <definedName name="ProductId63">'Бланк заказа'!$B$158:$B$158</definedName>
    <definedName name="ProductId64">'Бланк заказа'!$B$159:$B$159</definedName>
    <definedName name="ProductId65">'Бланк заказа'!$B$160:$B$160</definedName>
    <definedName name="ProductId66">'Бланк заказа'!$B$161:$B$161</definedName>
    <definedName name="ProductId67">'Бланк заказа'!$B$165:$B$165</definedName>
    <definedName name="ProductId68">'Бланк заказа'!$B$166:$B$166</definedName>
    <definedName name="ProductId69">'Бланк заказа'!$B$172:$B$172</definedName>
    <definedName name="ProductId7">'Бланк заказа'!$B$37:$B$37</definedName>
    <definedName name="ProductId70">'Бланк заказа'!$B$173:$B$173</definedName>
    <definedName name="ProductId71">'Бланк заказа'!$B$174:$B$174</definedName>
    <definedName name="ProductId72">'Бланк заказа'!$B$178:$B$178</definedName>
    <definedName name="ProductId73">'Бланк заказа'!$B$184:$B$184</definedName>
    <definedName name="ProductId74">'Бланк заказа'!$B$185:$B$185</definedName>
    <definedName name="ProductId75">'Бланк заказа'!$B$186:$B$186</definedName>
    <definedName name="ProductId76">'Бланк заказа'!$B$191:$B$191</definedName>
    <definedName name="ProductId77">'Бланк заказа'!$B$192:$B$192</definedName>
    <definedName name="ProductId78">'Бланк заказа'!$B$193:$B$193</definedName>
    <definedName name="ProductId79">'Бланк заказа'!$B$194:$B$194</definedName>
    <definedName name="ProductId8">'Бланк заказа'!$B$38:$B$38</definedName>
    <definedName name="ProductId80">'Бланк заказа'!$B$195:$B$195</definedName>
    <definedName name="ProductId81">'Бланк заказа'!$B$196:$B$196</definedName>
    <definedName name="ProductId82">'Бланк заказа'!$B$201:$B$201</definedName>
    <definedName name="ProductId83">'Бланк заказа'!$B$202:$B$202</definedName>
    <definedName name="ProductId84">'Бланк заказа'!$B$203:$B$203</definedName>
    <definedName name="ProductId85">'Бланк заказа'!$B$204:$B$204</definedName>
    <definedName name="ProductId86">'Бланк заказа'!$B$209:$B$209</definedName>
    <definedName name="ProductId87">'Бланк заказа'!$B$210:$B$210</definedName>
    <definedName name="ProductId88">'Бланк заказа'!$B$216:$B$216</definedName>
    <definedName name="ProductId89">'Бланк заказа'!$B$222:$B$222</definedName>
    <definedName name="ProductId9">'Бланк заказа'!$B$43:$B$43</definedName>
    <definedName name="ProductId90">'Бланк заказа'!$B$223:$B$223</definedName>
    <definedName name="ProductId91">'Бланк заказа'!$B$229:$B$229</definedName>
    <definedName name="ProductId92">'Бланк заказа'!$B$230:$B$230</definedName>
    <definedName name="ProductId93">'Бланк заказа'!$B$231:$B$231</definedName>
    <definedName name="ProductId94">'Бланк заказа'!$B$235:$B$235</definedName>
    <definedName name="ProductId95">'Бланк заказа'!$B$239:$B$239</definedName>
    <definedName name="ProductId96">'Бланк заказа'!$B$240:$B$240</definedName>
    <definedName name="ProductId97">'Бланк заказа'!$B$244:$B$244</definedName>
    <definedName name="ProductId98">'Бланк заказа'!$B$245:$B$245</definedName>
    <definedName name="ProductId99">'Бланк заказа'!$B$246:$B$246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заказа'!$X$250:$X$250</definedName>
    <definedName name="SalesQty101">'Бланк заказа'!$X$251:$X$251</definedName>
    <definedName name="SalesQty102">'Бланк заказа'!$X$252:$X$252</definedName>
    <definedName name="SalesQty103">'Бланк заказа'!$X$253:$X$253</definedName>
    <definedName name="SalesQty104">'Бланк заказа'!$X$254:$X$254</definedName>
    <definedName name="SalesQty105">'Бланк заказа'!$X$255:$X$255</definedName>
    <definedName name="SalesQty106">'Бланк заказа'!$X$256:$X$256</definedName>
    <definedName name="SalesQty107">'Бланк заказа'!$X$257:$X$257</definedName>
    <definedName name="SalesQty108">'Бланк заказа'!$X$258:$X$258</definedName>
    <definedName name="SalesQty109">'Бланк заказа'!$X$259:$X$259</definedName>
    <definedName name="SalesQty11">'Бланк заказа'!$X$45:$X$45</definedName>
    <definedName name="SalesQty110">'Бланк заказа'!$X$260:$X$260</definedName>
    <definedName name="SalesQty111">'Бланк заказа'!$X$261:$X$261</definedName>
    <definedName name="SalesQty112">'Бланк заказа'!$X$262:$X$262</definedName>
    <definedName name="SalesQty113">'Бланк заказа'!$X$263:$X$263</definedName>
    <definedName name="SalesQty114">'Бланк заказа'!$X$264:$X$264</definedName>
    <definedName name="SalesQty115">'Бланк заказа'!$X$265:$X$265</definedName>
    <definedName name="SalesQty116">'Бланк заказа'!$X$266:$X$266</definedName>
    <definedName name="SalesQty117">'Бланк заказа'!$X$267:$X$267</definedName>
    <definedName name="SalesQty118">'Бланк заказа'!$X$268:$X$268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заказа'!$X$63:$X$63</definedName>
    <definedName name="SalesQty26">'Бланк заказа'!$X$64:$X$64</definedName>
    <definedName name="SalesQty27">'Бланк заказа'!$X$69:$X$69</definedName>
    <definedName name="SalesQty28">'Бланк заказа'!$X$70:$X$70</definedName>
    <definedName name="SalesQty29">'Бланк заказа'!$X$75:$X$75</definedName>
    <definedName name="SalesQty3">'Бланк заказа'!$X$29:$X$29</definedName>
    <definedName name="SalesQty30">'Бланк заказа'!$X$80:$X$80</definedName>
    <definedName name="SalesQty31">'Бланк заказа'!$X$81:$X$81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заказа'!$X$90:$X$90</definedName>
    <definedName name="SalesQty37">'Бланк заказа'!$X$91:$X$91</definedName>
    <definedName name="SalesQty38">'Бланк заказа'!$X$96:$X$96</definedName>
    <definedName name="SalesQty39">'Бланк заказа'!$X$97:$X$97</definedName>
    <definedName name="SalesQty4">'Бланк заказа'!$X$30:$X$30</definedName>
    <definedName name="SalesQty40">'Бланк заказа'!$X$98:$X$98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заказа'!$X$31:$X$31</definedName>
    <definedName name="SalesQty50">'Бланк заказа'!$X$112:$X$112</definedName>
    <definedName name="SalesQty51">'Бланк заказа'!$X$117:$X$117</definedName>
    <definedName name="SalesQty52">'Бланк заказа'!$X$118:$X$118</definedName>
    <definedName name="SalesQty53">'Бланк заказа'!$X$123:$X$123</definedName>
    <definedName name="SalesQty54">'Бланк заказа'!$X$124:$X$124</definedName>
    <definedName name="SalesQty55">'Бланк заказа'!$X$129:$X$129</definedName>
    <definedName name="SalesQty56">'Бланк заказа'!$X$130:$X$130</definedName>
    <definedName name="SalesQty57">'Бланк заказа'!$X$131:$X$131</definedName>
    <definedName name="SalesQty58">'Бланк заказа'!$X$136:$X$136</definedName>
    <definedName name="SalesQty59">'Бланк заказа'!$X$141:$X$141</definedName>
    <definedName name="SalesQty6">'Бланк заказа'!$X$36:$X$36</definedName>
    <definedName name="SalesQty60">'Бланк заказа'!$X$142:$X$142</definedName>
    <definedName name="SalesQty61">'Бланк заказа'!$X$147:$X$147</definedName>
    <definedName name="SalesQty62">'Бланк заказа'!$X$153:$X$153</definedName>
    <definedName name="SalesQty63">'Бланк заказа'!$X$158:$X$158</definedName>
    <definedName name="SalesQty64">'Бланк заказа'!$X$159:$X$159</definedName>
    <definedName name="SalesQty65">'Бланк заказа'!$X$160:$X$160</definedName>
    <definedName name="SalesQty66">'Бланк заказа'!$X$161:$X$161</definedName>
    <definedName name="SalesQty67">'Бланк заказа'!$X$165:$X$165</definedName>
    <definedName name="SalesQty68">'Бланк заказа'!$X$166:$X$166</definedName>
    <definedName name="SalesQty69">'Бланк заказа'!$X$172:$X$172</definedName>
    <definedName name="SalesQty7">'Бланк заказа'!$X$37:$X$37</definedName>
    <definedName name="SalesQty70">'Бланк заказа'!$X$173:$X$173</definedName>
    <definedName name="SalesQty71">'Бланк заказа'!$X$174:$X$174</definedName>
    <definedName name="SalesQty72">'Бланк заказа'!$X$178:$X$178</definedName>
    <definedName name="SalesQty73">'Бланк заказа'!$X$184:$X$184</definedName>
    <definedName name="SalesQty74">'Бланк заказа'!$X$185:$X$185</definedName>
    <definedName name="SalesQty75">'Бланк заказа'!$X$186:$X$186</definedName>
    <definedName name="SalesQty76">'Бланк заказа'!$X$191:$X$191</definedName>
    <definedName name="SalesQty77">'Бланк заказа'!$X$192:$X$192</definedName>
    <definedName name="SalesQty78">'Бланк заказа'!$X$193:$X$193</definedName>
    <definedName name="SalesQty79">'Бланк заказа'!$X$194:$X$194</definedName>
    <definedName name="SalesQty8">'Бланк заказа'!$X$38:$X$38</definedName>
    <definedName name="SalesQty80">'Бланк заказа'!$X$195:$X$195</definedName>
    <definedName name="SalesQty81">'Бланк заказа'!$X$196:$X$196</definedName>
    <definedName name="SalesQty82">'Бланк заказа'!$X$201:$X$201</definedName>
    <definedName name="SalesQty83">'Бланк заказа'!$X$202:$X$202</definedName>
    <definedName name="SalesQty84">'Бланк заказа'!$X$203:$X$203</definedName>
    <definedName name="SalesQty85">'Бланк заказа'!$X$204:$X$204</definedName>
    <definedName name="SalesQty86">'Бланк заказа'!$X$209:$X$209</definedName>
    <definedName name="SalesQty87">'Бланк заказа'!$X$210:$X$210</definedName>
    <definedName name="SalesQty88">'Бланк заказа'!$X$216:$X$216</definedName>
    <definedName name="SalesQty89">'Бланк заказа'!$X$222:$X$222</definedName>
    <definedName name="SalesQty9">'Бланк заказа'!$X$43:$X$43</definedName>
    <definedName name="SalesQty90">'Бланк заказа'!$X$223:$X$223</definedName>
    <definedName name="SalesQty91">'Бланк заказа'!$X$229:$X$229</definedName>
    <definedName name="SalesQty92">'Бланк заказа'!$X$230:$X$230</definedName>
    <definedName name="SalesQty93">'Бланк заказа'!$X$231:$X$231</definedName>
    <definedName name="SalesQty94">'Бланк заказа'!$X$235:$X$235</definedName>
    <definedName name="SalesQty95">'Бланк заказа'!$X$239:$X$239</definedName>
    <definedName name="SalesQty96">'Бланк заказа'!$X$240:$X$240</definedName>
    <definedName name="SalesQty97">'Бланк заказа'!$X$244:$X$244</definedName>
    <definedName name="SalesQty98">'Бланк заказа'!$X$245:$X$245</definedName>
    <definedName name="SalesQty99">'Бланк заказа'!$X$246:$X$246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заказа'!$Y$250:$Y$250</definedName>
    <definedName name="SalesRoundBox101">'Бланк заказа'!$Y$251:$Y$251</definedName>
    <definedName name="SalesRoundBox102">'Бланк заказа'!$Y$252:$Y$252</definedName>
    <definedName name="SalesRoundBox103">'Бланк заказа'!$Y$253:$Y$253</definedName>
    <definedName name="SalesRoundBox104">'Бланк заказа'!$Y$254:$Y$254</definedName>
    <definedName name="SalesRoundBox105">'Бланк заказа'!$Y$255:$Y$255</definedName>
    <definedName name="SalesRoundBox106">'Бланк заказа'!$Y$256:$Y$256</definedName>
    <definedName name="SalesRoundBox107">'Бланк заказа'!$Y$257:$Y$257</definedName>
    <definedName name="SalesRoundBox108">'Бланк заказа'!$Y$258:$Y$258</definedName>
    <definedName name="SalesRoundBox109">'Бланк заказа'!$Y$259:$Y$259</definedName>
    <definedName name="SalesRoundBox11">'Бланк заказа'!$Y$45:$Y$45</definedName>
    <definedName name="SalesRoundBox110">'Бланк заказа'!$Y$260:$Y$260</definedName>
    <definedName name="SalesRoundBox111">'Бланк заказа'!$Y$261:$Y$261</definedName>
    <definedName name="SalesRoundBox112">'Бланк заказа'!$Y$262:$Y$262</definedName>
    <definedName name="SalesRoundBox113">'Бланк заказа'!$Y$263:$Y$263</definedName>
    <definedName name="SalesRoundBox114">'Бланк заказа'!$Y$264:$Y$264</definedName>
    <definedName name="SalesRoundBox115">'Бланк заказа'!$Y$265:$Y$265</definedName>
    <definedName name="SalesRoundBox116">'Бланк заказа'!$Y$266:$Y$266</definedName>
    <definedName name="SalesRoundBox117">'Бланк заказа'!$Y$267:$Y$267</definedName>
    <definedName name="SalesRoundBox118">'Бланк заказа'!$Y$268:$Y$268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заказа'!$Y$63:$Y$63</definedName>
    <definedName name="SalesRoundBox26">'Бланк заказа'!$Y$64:$Y$64</definedName>
    <definedName name="SalesRoundBox27">'Бланк заказа'!$Y$69:$Y$69</definedName>
    <definedName name="SalesRoundBox28">'Бланк заказа'!$Y$70:$Y$70</definedName>
    <definedName name="SalesRoundBox29">'Бланк заказа'!$Y$75:$Y$75</definedName>
    <definedName name="SalesRoundBox3">'Бланк заказа'!$Y$29:$Y$29</definedName>
    <definedName name="SalesRoundBox30">'Бланк заказа'!$Y$80:$Y$80</definedName>
    <definedName name="SalesRoundBox31">'Бланк заказа'!$Y$81:$Y$81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заказа'!$Y$90:$Y$90</definedName>
    <definedName name="SalesRoundBox37">'Бланк заказа'!$Y$91:$Y$91</definedName>
    <definedName name="SalesRoundBox38">'Бланк заказа'!$Y$96:$Y$96</definedName>
    <definedName name="SalesRoundBox39">'Бланк заказа'!$Y$97:$Y$97</definedName>
    <definedName name="SalesRoundBox4">'Бланк заказа'!$Y$30:$Y$30</definedName>
    <definedName name="SalesRoundBox40">'Бланк заказа'!$Y$98:$Y$98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заказа'!$Y$31:$Y$31</definedName>
    <definedName name="SalesRoundBox50">'Бланк заказа'!$Y$112:$Y$112</definedName>
    <definedName name="SalesRoundBox51">'Бланк заказа'!$Y$117:$Y$117</definedName>
    <definedName name="SalesRoundBox52">'Бланк заказа'!$Y$118:$Y$118</definedName>
    <definedName name="SalesRoundBox53">'Бланк заказа'!$Y$123:$Y$123</definedName>
    <definedName name="SalesRoundBox54">'Бланк заказа'!$Y$124:$Y$124</definedName>
    <definedName name="SalesRoundBox55">'Бланк заказа'!$Y$129:$Y$129</definedName>
    <definedName name="SalesRoundBox56">'Бланк заказа'!$Y$130:$Y$130</definedName>
    <definedName name="SalesRoundBox57">'Бланк заказа'!$Y$131:$Y$131</definedName>
    <definedName name="SalesRoundBox58">'Бланк заказа'!$Y$136:$Y$136</definedName>
    <definedName name="SalesRoundBox59">'Бланк заказа'!$Y$141:$Y$141</definedName>
    <definedName name="SalesRoundBox6">'Бланк заказа'!$Y$36:$Y$36</definedName>
    <definedName name="SalesRoundBox60">'Бланк заказа'!$Y$142:$Y$142</definedName>
    <definedName name="SalesRoundBox61">'Бланк заказа'!$Y$147:$Y$147</definedName>
    <definedName name="SalesRoundBox62">'Бланк заказа'!$Y$153:$Y$153</definedName>
    <definedName name="SalesRoundBox63">'Бланк заказа'!$Y$158:$Y$158</definedName>
    <definedName name="SalesRoundBox64">'Бланк заказа'!$Y$159:$Y$159</definedName>
    <definedName name="SalesRoundBox65">'Бланк заказа'!$Y$160:$Y$160</definedName>
    <definedName name="SalesRoundBox66">'Бланк заказа'!$Y$161:$Y$161</definedName>
    <definedName name="SalesRoundBox67">'Бланк заказа'!$Y$165:$Y$165</definedName>
    <definedName name="SalesRoundBox68">'Бланк заказа'!$Y$166:$Y$166</definedName>
    <definedName name="SalesRoundBox69">'Бланк заказа'!$Y$172:$Y$172</definedName>
    <definedName name="SalesRoundBox7">'Бланк заказа'!$Y$37:$Y$37</definedName>
    <definedName name="SalesRoundBox70">'Бланк заказа'!$Y$173:$Y$173</definedName>
    <definedName name="SalesRoundBox71">'Бланк заказа'!$Y$174:$Y$174</definedName>
    <definedName name="SalesRoundBox72">'Бланк заказа'!$Y$178:$Y$178</definedName>
    <definedName name="SalesRoundBox73">'Бланк заказа'!$Y$184:$Y$184</definedName>
    <definedName name="SalesRoundBox74">'Бланк заказа'!$Y$185:$Y$185</definedName>
    <definedName name="SalesRoundBox75">'Бланк заказа'!$Y$186:$Y$186</definedName>
    <definedName name="SalesRoundBox76">'Бланк заказа'!$Y$191:$Y$191</definedName>
    <definedName name="SalesRoundBox77">'Бланк заказа'!$Y$192:$Y$192</definedName>
    <definedName name="SalesRoundBox78">'Бланк заказа'!$Y$193:$Y$193</definedName>
    <definedName name="SalesRoundBox79">'Бланк заказа'!$Y$194:$Y$194</definedName>
    <definedName name="SalesRoundBox8">'Бланк заказа'!$Y$38:$Y$38</definedName>
    <definedName name="SalesRoundBox80">'Бланк заказа'!$Y$195:$Y$195</definedName>
    <definedName name="SalesRoundBox81">'Бланк заказа'!$Y$196:$Y$196</definedName>
    <definedName name="SalesRoundBox82">'Бланк заказа'!$Y$201:$Y$201</definedName>
    <definedName name="SalesRoundBox83">'Бланк заказа'!$Y$202:$Y$202</definedName>
    <definedName name="SalesRoundBox84">'Бланк заказа'!$Y$203:$Y$203</definedName>
    <definedName name="SalesRoundBox85">'Бланк заказа'!$Y$204:$Y$204</definedName>
    <definedName name="SalesRoundBox86">'Бланк заказа'!$Y$209:$Y$209</definedName>
    <definedName name="SalesRoundBox87">'Бланк заказа'!$Y$210:$Y$210</definedName>
    <definedName name="SalesRoundBox88">'Бланк заказа'!$Y$216:$Y$216</definedName>
    <definedName name="SalesRoundBox89">'Бланк заказа'!$Y$222:$Y$222</definedName>
    <definedName name="SalesRoundBox9">'Бланк заказа'!$Y$43:$Y$43</definedName>
    <definedName name="SalesRoundBox90">'Бланк заказа'!$Y$223:$Y$223</definedName>
    <definedName name="SalesRoundBox91">'Бланк заказа'!$Y$229:$Y$229</definedName>
    <definedName name="SalesRoundBox92">'Бланк заказа'!$Y$230:$Y$230</definedName>
    <definedName name="SalesRoundBox93">'Бланк заказа'!$Y$231:$Y$231</definedName>
    <definedName name="SalesRoundBox94">'Бланк заказа'!$Y$235:$Y$235</definedName>
    <definedName name="SalesRoundBox95">'Бланк заказа'!$Y$239:$Y$239</definedName>
    <definedName name="SalesRoundBox96">'Бланк заказа'!$Y$240:$Y$240</definedName>
    <definedName name="SalesRoundBox97">'Бланк заказа'!$Y$244:$Y$244</definedName>
    <definedName name="SalesRoundBox98">'Бланк заказа'!$Y$245:$Y$245</definedName>
    <definedName name="SalesRoundBox99">'Бланк заказа'!$Y$246:$Y$246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заказа'!$W$250:$W$250</definedName>
    <definedName name="UnitOfMeasure101">'Бланк заказа'!$W$251:$W$251</definedName>
    <definedName name="UnitOfMeasure102">'Бланк заказа'!$W$252:$W$252</definedName>
    <definedName name="UnitOfMeasure103">'Бланк заказа'!$W$253:$W$253</definedName>
    <definedName name="UnitOfMeasure104">'Бланк заказа'!$W$254:$W$254</definedName>
    <definedName name="UnitOfMeasure105">'Бланк заказа'!$W$255:$W$255</definedName>
    <definedName name="UnitOfMeasure106">'Бланк заказа'!$W$256:$W$256</definedName>
    <definedName name="UnitOfMeasure107">'Бланк заказа'!$W$257:$W$257</definedName>
    <definedName name="UnitOfMeasure108">'Бланк заказа'!$W$258:$W$258</definedName>
    <definedName name="UnitOfMeasure109">'Бланк заказа'!$W$259:$W$259</definedName>
    <definedName name="UnitOfMeasure11">'Бланк заказа'!$W$45:$W$45</definedName>
    <definedName name="UnitOfMeasure110">'Бланк заказа'!$W$260:$W$260</definedName>
    <definedName name="UnitOfMeasure111">'Бланк заказа'!$W$261:$W$261</definedName>
    <definedName name="UnitOfMeasure112">'Бланк заказа'!$W$262:$W$262</definedName>
    <definedName name="UnitOfMeasure113">'Бланк заказа'!$W$263:$W$263</definedName>
    <definedName name="UnitOfMeasure114">'Бланк заказа'!$W$264:$W$264</definedName>
    <definedName name="UnitOfMeasure115">'Бланк заказа'!$W$265:$W$265</definedName>
    <definedName name="UnitOfMeasure116">'Бланк заказа'!$W$266:$W$266</definedName>
    <definedName name="UnitOfMeasure117">'Бланк заказа'!$W$267:$W$267</definedName>
    <definedName name="UnitOfMeasure118">'Бланк заказа'!$W$268:$W$268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заказа'!$W$63:$W$63</definedName>
    <definedName name="UnitOfMeasure26">'Бланк заказа'!$W$64:$W$64</definedName>
    <definedName name="UnitOfMeasure27">'Бланк заказа'!$W$69:$W$69</definedName>
    <definedName name="UnitOfMeasure28">'Бланк заказа'!$W$70:$W$70</definedName>
    <definedName name="UnitOfMeasure29">'Бланк заказа'!$W$75:$W$75</definedName>
    <definedName name="UnitOfMeasure3">'Бланк заказа'!$W$29:$W$29</definedName>
    <definedName name="UnitOfMeasure30">'Бланк заказа'!$W$80:$W$80</definedName>
    <definedName name="UnitOfMeasure31">'Бланк заказа'!$W$81:$W$81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заказа'!$W$90:$W$90</definedName>
    <definedName name="UnitOfMeasure37">'Бланк заказа'!$W$91:$W$91</definedName>
    <definedName name="UnitOfMeasure38">'Бланк заказа'!$W$96:$W$96</definedName>
    <definedName name="UnitOfMeasure39">'Бланк заказа'!$W$97:$W$97</definedName>
    <definedName name="UnitOfMeasure4">'Бланк заказа'!$W$30:$W$30</definedName>
    <definedName name="UnitOfMeasure40">'Бланк заказа'!$W$98:$W$98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заказа'!$W$31:$W$31</definedName>
    <definedName name="UnitOfMeasure50">'Бланк заказа'!$W$112:$W$112</definedName>
    <definedName name="UnitOfMeasure51">'Бланк заказа'!$W$117:$W$117</definedName>
    <definedName name="UnitOfMeasure52">'Бланк заказа'!$W$118:$W$118</definedName>
    <definedName name="UnitOfMeasure53">'Бланк заказа'!$W$123:$W$123</definedName>
    <definedName name="UnitOfMeasure54">'Бланк заказа'!$W$124:$W$124</definedName>
    <definedName name="UnitOfMeasure55">'Бланк заказа'!$W$129:$W$129</definedName>
    <definedName name="UnitOfMeasure56">'Бланк заказа'!$W$130:$W$130</definedName>
    <definedName name="UnitOfMeasure57">'Бланк заказа'!$W$131:$W$131</definedName>
    <definedName name="UnitOfMeasure58">'Бланк заказа'!$W$136:$W$136</definedName>
    <definedName name="UnitOfMeasure59">'Бланк заказа'!$W$141:$W$141</definedName>
    <definedName name="UnitOfMeasure6">'Бланк заказа'!$W$36:$W$36</definedName>
    <definedName name="UnitOfMeasure60">'Бланк заказа'!$W$142:$W$142</definedName>
    <definedName name="UnitOfMeasure61">'Бланк заказа'!$W$147:$W$147</definedName>
    <definedName name="UnitOfMeasure62">'Бланк заказа'!$W$153:$W$153</definedName>
    <definedName name="UnitOfMeasure63">'Бланк заказа'!$W$158:$W$158</definedName>
    <definedName name="UnitOfMeasure64">'Бланк заказа'!$W$159:$W$159</definedName>
    <definedName name="UnitOfMeasure65">'Бланк заказа'!$W$160:$W$160</definedName>
    <definedName name="UnitOfMeasure66">'Бланк заказа'!$W$161:$W$161</definedName>
    <definedName name="UnitOfMeasure67">'Бланк заказа'!$W$165:$W$165</definedName>
    <definedName name="UnitOfMeasure68">'Бланк заказа'!$W$166:$W$166</definedName>
    <definedName name="UnitOfMeasure69">'Бланк заказа'!$W$172:$W$172</definedName>
    <definedName name="UnitOfMeasure7">'Бланк заказа'!$W$37:$W$37</definedName>
    <definedName name="UnitOfMeasure70">'Бланк заказа'!$W$173:$W$173</definedName>
    <definedName name="UnitOfMeasure71">'Бланк заказа'!$W$174:$W$174</definedName>
    <definedName name="UnitOfMeasure72">'Бланк заказа'!$W$178:$W$178</definedName>
    <definedName name="UnitOfMeasure73">'Бланк заказа'!$W$184:$W$184</definedName>
    <definedName name="UnitOfMeasure74">'Бланк заказа'!$W$185:$W$185</definedName>
    <definedName name="UnitOfMeasure75">'Бланк заказа'!$W$186:$W$186</definedName>
    <definedName name="UnitOfMeasure76">'Бланк заказа'!$W$191:$W$191</definedName>
    <definedName name="UnitOfMeasure77">'Бланк заказа'!$W$192:$W$192</definedName>
    <definedName name="UnitOfMeasure78">'Бланк заказа'!$W$193:$W$193</definedName>
    <definedName name="UnitOfMeasure79">'Бланк заказа'!$W$194:$W$194</definedName>
    <definedName name="UnitOfMeasure8">'Бланк заказа'!$W$38:$W$38</definedName>
    <definedName name="UnitOfMeasure80">'Бланк заказа'!$W$195:$W$195</definedName>
    <definedName name="UnitOfMeasure81">'Бланк заказа'!$W$196:$W$196</definedName>
    <definedName name="UnitOfMeasure82">'Бланк заказа'!$W$201:$W$201</definedName>
    <definedName name="UnitOfMeasure83">'Бланк заказа'!$W$202:$W$202</definedName>
    <definedName name="UnitOfMeasure84">'Бланк заказа'!$W$203:$W$203</definedName>
    <definedName name="UnitOfMeasure85">'Бланк заказа'!$W$204:$W$204</definedName>
    <definedName name="UnitOfMeasure86">'Бланк заказа'!$W$209:$W$209</definedName>
    <definedName name="UnitOfMeasure87">'Бланк заказа'!$W$210:$W$210</definedName>
    <definedName name="UnitOfMeasure88">'Бланк заказа'!$W$216:$W$216</definedName>
    <definedName name="UnitOfMeasure89">'Бланк заказа'!$W$222:$W$222</definedName>
    <definedName name="UnitOfMeasure9">'Бланк заказа'!$W$43:$W$43</definedName>
    <definedName name="UnitOfMeasure90">'Бланк заказа'!$W$223:$W$223</definedName>
    <definedName name="UnitOfMeasure91">'Бланк заказа'!$W$229:$W$229</definedName>
    <definedName name="UnitOfMeasure92">'Бланк заказа'!$W$230:$W$230</definedName>
    <definedName name="UnitOfMeasure93">'Бланк заказа'!$W$231:$W$231</definedName>
    <definedName name="UnitOfMeasure94">'Бланк заказа'!$W$235:$W$235</definedName>
    <definedName name="UnitOfMeasure95">'Бланк заказа'!$W$239:$W$239</definedName>
    <definedName name="UnitOfMeasure96">'Бланк заказа'!$W$240:$W$240</definedName>
    <definedName name="UnitOfMeasure97">'Бланк заказа'!$W$244:$W$244</definedName>
    <definedName name="UnitOfMeasure98">'Бланк заказа'!$W$245:$W$245</definedName>
    <definedName name="UnitOfMeasure99">'Бланк заказа'!$W$246:$W$246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AC281" i="2" l="1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X270" i="2"/>
  <c r="X269" i="2"/>
  <c r="BP268" i="2"/>
  <c r="BO268" i="2"/>
  <c r="BN268" i="2"/>
  <c r="BM268" i="2"/>
  <c r="Z268" i="2"/>
  <c r="Y268" i="2"/>
  <c r="BO267" i="2"/>
  <c r="BM267" i="2"/>
  <c r="Z267" i="2"/>
  <c r="Y267" i="2"/>
  <c r="BP267" i="2" s="1"/>
  <c r="BP266" i="2"/>
  <c r="BO266" i="2"/>
  <c r="BN266" i="2"/>
  <c r="BM266" i="2"/>
  <c r="Z266" i="2"/>
  <c r="Y266" i="2"/>
  <c r="BO265" i="2"/>
  <c r="BM265" i="2"/>
  <c r="Z265" i="2"/>
  <c r="Y265" i="2"/>
  <c r="BP265" i="2" s="1"/>
  <c r="BP264" i="2"/>
  <c r="BO264" i="2"/>
  <c r="BN264" i="2"/>
  <c r="BM264" i="2"/>
  <c r="Z264" i="2"/>
  <c r="Y264" i="2"/>
  <c r="BO263" i="2"/>
  <c r="BM263" i="2"/>
  <c r="Z263" i="2"/>
  <c r="Y263" i="2"/>
  <c r="BP263" i="2" s="1"/>
  <c r="BP262" i="2"/>
  <c r="BO262" i="2"/>
  <c r="BN262" i="2"/>
  <c r="BM262" i="2"/>
  <c r="Z262" i="2"/>
  <c r="Y262" i="2"/>
  <c r="BO261" i="2"/>
  <c r="BM261" i="2"/>
  <c r="Z261" i="2"/>
  <c r="Y261" i="2"/>
  <c r="BP261" i="2" s="1"/>
  <c r="BP260" i="2"/>
  <c r="BO260" i="2"/>
  <c r="BN260" i="2"/>
  <c r="BM260" i="2"/>
  <c r="Z260" i="2"/>
  <c r="Y260" i="2"/>
  <c r="BO259" i="2"/>
  <c r="BM259" i="2"/>
  <c r="Z259" i="2"/>
  <c r="Y259" i="2"/>
  <c r="BP259" i="2" s="1"/>
  <c r="BP258" i="2"/>
  <c r="BO258" i="2"/>
  <c r="BN258" i="2"/>
  <c r="BM258" i="2"/>
  <c r="Z258" i="2"/>
  <c r="Y258" i="2"/>
  <c r="BO257" i="2"/>
  <c r="BM257" i="2"/>
  <c r="Z257" i="2"/>
  <c r="Y257" i="2"/>
  <c r="BP257" i="2" s="1"/>
  <c r="BP256" i="2"/>
  <c r="BO256" i="2"/>
  <c r="BN256" i="2"/>
  <c r="BM256" i="2"/>
  <c r="Z256" i="2"/>
  <c r="Y256" i="2"/>
  <c r="BO255" i="2"/>
  <c r="BM255" i="2"/>
  <c r="Z255" i="2"/>
  <c r="Y255" i="2"/>
  <c r="BP255" i="2" s="1"/>
  <c r="BP254" i="2"/>
  <c r="BO254" i="2"/>
  <c r="BN254" i="2"/>
  <c r="BM254" i="2"/>
  <c r="Z254" i="2"/>
  <c r="Y254" i="2"/>
  <c r="BO253" i="2"/>
  <c r="BM253" i="2"/>
  <c r="Z253" i="2"/>
  <c r="Y253" i="2"/>
  <c r="BP253" i="2" s="1"/>
  <c r="BP252" i="2"/>
  <c r="BO252" i="2"/>
  <c r="BN252" i="2"/>
  <c r="BM252" i="2"/>
  <c r="Z252" i="2"/>
  <c r="Y252" i="2"/>
  <c r="BO251" i="2"/>
  <c r="BM251" i="2"/>
  <c r="Z251" i="2"/>
  <c r="Y251" i="2"/>
  <c r="BP251" i="2" s="1"/>
  <c r="BP250" i="2"/>
  <c r="BO250" i="2"/>
  <c r="BN250" i="2"/>
  <c r="BM250" i="2"/>
  <c r="Z250" i="2"/>
  <c r="Z269" i="2" s="1"/>
  <c r="Y250" i="2"/>
  <c r="Y270" i="2" s="1"/>
  <c r="X248" i="2"/>
  <c r="X247" i="2"/>
  <c r="BO246" i="2"/>
  <c r="BM246" i="2"/>
  <c r="Z246" i="2"/>
  <c r="Y246" i="2"/>
  <c r="BP246" i="2" s="1"/>
  <c r="P246" i="2"/>
  <c r="BO245" i="2"/>
  <c r="BM245" i="2"/>
  <c r="Z245" i="2"/>
  <c r="Y245" i="2"/>
  <c r="BP245" i="2" s="1"/>
  <c r="BP244" i="2"/>
  <c r="BO244" i="2"/>
  <c r="BN244" i="2"/>
  <c r="BM244" i="2"/>
  <c r="Z244" i="2"/>
  <c r="Z247" i="2" s="1"/>
  <c r="Y244" i="2"/>
  <c r="Y248" i="2" s="1"/>
  <c r="X242" i="2"/>
  <c r="X241" i="2"/>
  <c r="BO240" i="2"/>
  <c r="BM240" i="2"/>
  <c r="Z240" i="2"/>
  <c r="Z241" i="2" s="1"/>
  <c r="Y240" i="2"/>
  <c r="Y242" i="2" s="1"/>
  <c r="BP239" i="2"/>
  <c r="BO239" i="2"/>
  <c r="BN239" i="2"/>
  <c r="BM239" i="2"/>
  <c r="Z239" i="2"/>
  <c r="Y239" i="2"/>
  <c r="Y237" i="2"/>
  <c r="X237" i="2"/>
  <c r="Y236" i="2"/>
  <c r="X236" i="2"/>
  <c r="BP235" i="2"/>
  <c r="BO235" i="2"/>
  <c r="BN235" i="2"/>
  <c r="BM235" i="2"/>
  <c r="Z235" i="2"/>
  <c r="Z236" i="2" s="1"/>
  <c r="Y235" i="2"/>
  <c r="X233" i="2"/>
  <c r="X232" i="2"/>
  <c r="BP231" i="2"/>
  <c r="BO231" i="2"/>
  <c r="BM231" i="2"/>
  <c r="Z231" i="2"/>
  <c r="Y231" i="2"/>
  <c r="BN231" i="2" s="1"/>
  <c r="BO230" i="2"/>
  <c r="BM230" i="2"/>
  <c r="Z230" i="2"/>
  <c r="Z232" i="2" s="1"/>
  <c r="Y230" i="2"/>
  <c r="BP230" i="2" s="1"/>
  <c r="BP229" i="2"/>
  <c r="BO229" i="2"/>
  <c r="BM229" i="2"/>
  <c r="Z229" i="2"/>
  <c r="Y229" i="2"/>
  <c r="BN229" i="2" s="1"/>
  <c r="X225" i="2"/>
  <c r="X224" i="2"/>
  <c r="BP223" i="2"/>
  <c r="BO223" i="2"/>
  <c r="BN223" i="2"/>
  <c r="BM223" i="2"/>
  <c r="Z223" i="2"/>
  <c r="Y223" i="2"/>
  <c r="P223" i="2"/>
  <c r="BO222" i="2"/>
  <c r="BM222" i="2"/>
  <c r="Z222" i="2"/>
  <c r="Z224" i="2" s="1"/>
  <c r="Y222" i="2"/>
  <c r="Y225" i="2" s="1"/>
  <c r="P222" i="2"/>
  <c r="Y218" i="2"/>
  <c r="X218" i="2"/>
  <c r="X217" i="2"/>
  <c r="BO216" i="2"/>
  <c r="BM216" i="2"/>
  <c r="Z216" i="2"/>
  <c r="Z217" i="2" s="1"/>
  <c r="Y216" i="2"/>
  <c r="Y217" i="2" s="1"/>
  <c r="Y212" i="2"/>
  <c r="X212" i="2"/>
  <c r="X211" i="2"/>
  <c r="BO210" i="2"/>
  <c r="BM210" i="2"/>
  <c r="Z210" i="2"/>
  <c r="Z211" i="2" s="1"/>
  <c r="Y210" i="2"/>
  <c r="BP210" i="2" s="1"/>
  <c r="P210" i="2"/>
  <c r="BP209" i="2"/>
  <c r="BO209" i="2"/>
  <c r="BN209" i="2"/>
  <c r="BM209" i="2"/>
  <c r="Z209" i="2"/>
  <c r="Y209" i="2"/>
  <c r="Y211" i="2" s="1"/>
  <c r="X206" i="2"/>
  <c r="X205" i="2"/>
  <c r="BP204" i="2"/>
  <c r="BO204" i="2"/>
  <c r="BN204" i="2"/>
  <c r="BM204" i="2"/>
  <c r="Z204" i="2"/>
  <c r="Y204" i="2"/>
  <c r="P204" i="2"/>
  <c r="BO203" i="2"/>
  <c r="BM203" i="2"/>
  <c r="Z203" i="2"/>
  <c r="Y203" i="2"/>
  <c r="BP203" i="2" s="1"/>
  <c r="P203" i="2"/>
  <c r="BP202" i="2"/>
  <c r="BO202" i="2"/>
  <c r="BN202" i="2"/>
  <c r="BM202" i="2"/>
  <c r="Z202" i="2"/>
  <c r="Y202" i="2"/>
  <c r="P202" i="2"/>
  <c r="BO201" i="2"/>
  <c r="BM201" i="2"/>
  <c r="Z201" i="2"/>
  <c r="Z205" i="2" s="1"/>
  <c r="Y201" i="2"/>
  <c r="Y206" i="2" s="1"/>
  <c r="P201" i="2"/>
  <c r="X198" i="2"/>
  <c r="X197" i="2"/>
  <c r="BO196" i="2"/>
  <c r="BM196" i="2"/>
  <c r="Z196" i="2"/>
  <c r="Y196" i="2"/>
  <c r="BP196" i="2" s="1"/>
  <c r="P196" i="2"/>
  <c r="BO195" i="2"/>
  <c r="BM195" i="2"/>
  <c r="Z195" i="2"/>
  <c r="Y195" i="2"/>
  <c r="BP195" i="2" s="1"/>
  <c r="P195" i="2"/>
  <c r="BP194" i="2"/>
  <c r="BO194" i="2"/>
  <c r="BN194" i="2"/>
  <c r="BM194" i="2"/>
  <c r="Z194" i="2"/>
  <c r="Y194" i="2"/>
  <c r="P194" i="2"/>
  <c r="BO193" i="2"/>
  <c r="BM193" i="2"/>
  <c r="Z193" i="2"/>
  <c r="Y193" i="2"/>
  <c r="BP193" i="2" s="1"/>
  <c r="P193" i="2"/>
  <c r="BP192" i="2"/>
  <c r="BO192" i="2"/>
  <c r="BN192" i="2"/>
  <c r="BM192" i="2"/>
  <c r="Z192" i="2"/>
  <c r="Y192" i="2"/>
  <c r="P192" i="2"/>
  <c r="BO191" i="2"/>
  <c r="BM191" i="2"/>
  <c r="Z191" i="2"/>
  <c r="Z197" i="2" s="1"/>
  <c r="Y191" i="2"/>
  <c r="Y198" i="2" s="1"/>
  <c r="P191" i="2"/>
  <c r="X188" i="2"/>
  <c r="X187" i="2"/>
  <c r="BO186" i="2"/>
  <c r="BM186" i="2"/>
  <c r="Z186" i="2"/>
  <c r="Y186" i="2"/>
  <c r="BP186" i="2" s="1"/>
  <c r="P186" i="2"/>
  <c r="BP185" i="2"/>
  <c r="BO185" i="2"/>
  <c r="BN185" i="2"/>
  <c r="BM185" i="2"/>
  <c r="Z185" i="2"/>
  <c r="Y185" i="2"/>
  <c r="P185" i="2"/>
  <c r="BP184" i="2"/>
  <c r="BO184" i="2"/>
  <c r="BN184" i="2"/>
  <c r="BM184" i="2"/>
  <c r="Z184" i="2"/>
  <c r="Z187" i="2" s="1"/>
  <c r="Y184" i="2"/>
  <c r="Y188" i="2" s="1"/>
  <c r="P184" i="2"/>
  <c r="X180" i="2"/>
  <c r="X179" i="2"/>
  <c r="BP178" i="2"/>
  <c r="BO178" i="2"/>
  <c r="BN178" i="2"/>
  <c r="BM178" i="2"/>
  <c r="Z178" i="2"/>
  <c r="Z179" i="2" s="1"/>
  <c r="Y178" i="2"/>
  <c r="Y180" i="2" s="1"/>
  <c r="P178" i="2"/>
  <c r="X176" i="2"/>
  <c r="X175" i="2"/>
  <c r="BP174" i="2"/>
  <c r="BO174" i="2"/>
  <c r="BN174" i="2"/>
  <c r="BM174" i="2"/>
  <c r="Z174" i="2"/>
  <c r="Y174" i="2"/>
  <c r="P174" i="2"/>
  <c r="BO173" i="2"/>
  <c r="BM173" i="2"/>
  <c r="Z173" i="2"/>
  <c r="Y173" i="2"/>
  <c r="BP173" i="2" s="1"/>
  <c r="P173" i="2"/>
  <c r="BP172" i="2"/>
  <c r="BO172" i="2"/>
  <c r="BN172" i="2"/>
  <c r="BM172" i="2"/>
  <c r="Z172" i="2"/>
  <c r="Z175" i="2" s="1"/>
  <c r="Y172" i="2"/>
  <c r="Y176" i="2" s="1"/>
  <c r="P172" i="2"/>
  <c r="X168" i="2"/>
  <c r="X167" i="2"/>
  <c r="BP166" i="2"/>
  <c r="BO166" i="2"/>
  <c r="BN166" i="2"/>
  <c r="BM166" i="2"/>
  <c r="Z166" i="2"/>
  <c r="Y166" i="2"/>
  <c r="P166" i="2"/>
  <c r="BO165" i="2"/>
  <c r="BM165" i="2"/>
  <c r="Z165" i="2"/>
  <c r="Z167" i="2" s="1"/>
  <c r="Y165" i="2"/>
  <c r="Y168" i="2" s="1"/>
  <c r="P165" i="2"/>
  <c r="Y163" i="2"/>
  <c r="X163" i="2"/>
  <c r="X162" i="2"/>
  <c r="BO161" i="2"/>
  <c r="BM161" i="2"/>
  <c r="Z161" i="2"/>
  <c r="Y161" i="2"/>
  <c r="BP161" i="2" s="1"/>
  <c r="BP160" i="2"/>
  <c r="BO160" i="2"/>
  <c r="BN160" i="2"/>
  <c r="BM160" i="2"/>
  <c r="Z160" i="2"/>
  <c r="Y160" i="2"/>
  <c r="BO159" i="2"/>
  <c r="BM159" i="2"/>
  <c r="Z159" i="2"/>
  <c r="Z162" i="2" s="1"/>
  <c r="Y159" i="2"/>
  <c r="BP159" i="2" s="1"/>
  <c r="BP158" i="2"/>
  <c r="BO158" i="2"/>
  <c r="BN158" i="2"/>
  <c r="BM158" i="2"/>
  <c r="Z158" i="2"/>
  <c r="Y158" i="2"/>
  <c r="Y162" i="2" s="1"/>
  <c r="Y155" i="2"/>
  <c r="X155" i="2"/>
  <c r="Z154" i="2"/>
  <c r="Y154" i="2"/>
  <c r="X154" i="2"/>
  <c r="BP153" i="2"/>
  <c r="BO153" i="2"/>
  <c r="BN153" i="2"/>
  <c r="BM153" i="2"/>
  <c r="Z153" i="2"/>
  <c r="Y153" i="2"/>
  <c r="Y149" i="2"/>
  <c r="X149" i="2"/>
  <c r="Y148" i="2"/>
  <c r="X148" i="2"/>
  <c r="BP147" i="2"/>
  <c r="BO147" i="2"/>
  <c r="BN147" i="2"/>
  <c r="BM147" i="2"/>
  <c r="Z147" i="2"/>
  <c r="Z148" i="2" s="1"/>
  <c r="Y147" i="2"/>
  <c r="P147" i="2"/>
  <c r="X144" i="2"/>
  <c r="X143" i="2"/>
  <c r="BP142" i="2"/>
  <c r="BO142" i="2"/>
  <c r="BN142" i="2"/>
  <c r="BM142" i="2"/>
  <c r="Z142" i="2"/>
  <c r="Y142" i="2"/>
  <c r="P142" i="2"/>
  <c r="BO141" i="2"/>
  <c r="BM141" i="2"/>
  <c r="Z141" i="2"/>
  <c r="Z143" i="2" s="1"/>
  <c r="Y141" i="2"/>
  <c r="Y144" i="2" s="1"/>
  <c r="Y138" i="2"/>
  <c r="X138" i="2"/>
  <c r="Z137" i="2"/>
  <c r="X137" i="2"/>
  <c r="BO136" i="2"/>
  <c r="BM136" i="2"/>
  <c r="Z136" i="2"/>
  <c r="Y136" i="2"/>
  <c r="Y137" i="2" s="1"/>
  <c r="P136" i="2"/>
  <c r="X133" i="2"/>
  <c r="Z132" i="2"/>
  <c r="X132" i="2"/>
  <c r="BO131" i="2"/>
  <c r="BM131" i="2"/>
  <c r="Z131" i="2"/>
  <c r="Y131" i="2"/>
  <c r="BP131" i="2" s="1"/>
  <c r="P131" i="2"/>
  <c r="BP130" i="2"/>
  <c r="BO130" i="2"/>
  <c r="BN130" i="2"/>
  <c r="BM130" i="2"/>
  <c r="Z130" i="2"/>
  <c r="Y130" i="2"/>
  <c r="P130" i="2"/>
  <c r="BO129" i="2"/>
  <c r="BM129" i="2"/>
  <c r="Z129" i="2"/>
  <c r="Y129" i="2"/>
  <c r="Y132" i="2" s="1"/>
  <c r="P129" i="2"/>
  <c r="Y126" i="2"/>
  <c r="X126" i="2"/>
  <c r="X125" i="2"/>
  <c r="BO124" i="2"/>
  <c r="BM124" i="2"/>
  <c r="Z124" i="2"/>
  <c r="Y124" i="2"/>
  <c r="BP124" i="2" s="1"/>
  <c r="P124" i="2"/>
  <c r="BP123" i="2"/>
  <c r="BO123" i="2"/>
  <c r="BM123" i="2"/>
  <c r="Z123" i="2"/>
  <c r="Z125" i="2" s="1"/>
  <c r="Y123" i="2"/>
  <c r="BN123" i="2" s="1"/>
  <c r="P123" i="2"/>
  <c r="X120" i="2"/>
  <c r="X119" i="2"/>
  <c r="BP118" i="2"/>
  <c r="BO118" i="2"/>
  <c r="BM118" i="2"/>
  <c r="Z118" i="2"/>
  <c r="Y118" i="2"/>
  <c r="BN118" i="2" s="1"/>
  <c r="P118" i="2"/>
  <c r="BO117" i="2"/>
  <c r="BM117" i="2"/>
  <c r="Z117" i="2"/>
  <c r="Z119" i="2" s="1"/>
  <c r="Y117" i="2"/>
  <c r="Y120" i="2" s="1"/>
  <c r="P117" i="2"/>
  <c r="X114" i="2"/>
  <c r="X113" i="2"/>
  <c r="BO112" i="2"/>
  <c r="BM112" i="2"/>
  <c r="Z112" i="2"/>
  <c r="Y112" i="2"/>
  <c r="BP112" i="2" s="1"/>
  <c r="P112" i="2"/>
  <c r="BO111" i="2"/>
  <c r="BM111" i="2"/>
  <c r="Z111" i="2"/>
  <c r="Y111" i="2"/>
  <c r="BP111" i="2" s="1"/>
  <c r="P111" i="2"/>
  <c r="BP110" i="2"/>
  <c r="BO110" i="2"/>
  <c r="BN110" i="2"/>
  <c r="BM110" i="2"/>
  <c r="Z110" i="2"/>
  <c r="Y110" i="2"/>
  <c r="P110" i="2"/>
  <c r="BO109" i="2"/>
  <c r="BM109" i="2"/>
  <c r="Z109" i="2"/>
  <c r="Y109" i="2"/>
  <c r="BP109" i="2" s="1"/>
  <c r="P109" i="2"/>
  <c r="BP108" i="2"/>
  <c r="BO108" i="2"/>
  <c r="BN108" i="2"/>
  <c r="BM108" i="2"/>
  <c r="Z108" i="2"/>
  <c r="Y108" i="2"/>
  <c r="P108" i="2"/>
  <c r="BO107" i="2"/>
  <c r="BM107" i="2"/>
  <c r="Z107" i="2"/>
  <c r="Y107" i="2"/>
  <c r="BP107" i="2" s="1"/>
  <c r="P107" i="2"/>
  <c r="BP106" i="2"/>
  <c r="BO106" i="2"/>
  <c r="BM106" i="2"/>
  <c r="Z106" i="2"/>
  <c r="Y106" i="2"/>
  <c r="BN106" i="2" s="1"/>
  <c r="P106" i="2"/>
  <c r="BP105" i="2"/>
  <c r="BO105" i="2"/>
  <c r="BN105" i="2"/>
  <c r="BM105" i="2"/>
  <c r="Z105" i="2"/>
  <c r="Y105" i="2"/>
  <c r="P105" i="2"/>
  <c r="BO104" i="2"/>
  <c r="BM104" i="2"/>
  <c r="Z104" i="2"/>
  <c r="Z113" i="2" s="1"/>
  <c r="Y104" i="2"/>
  <c r="Y114" i="2" s="1"/>
  <c r="P104" i="2"/>
  <c r="BP103" i="2"/>
  <c r="BO103" i="2"/>
  <c r="BN103" i="2"/>
  <c r="BM103" i="2"/>
  <c r="Z103" i="2"/>
  <c r="Y103" i="2"/>
  <c r="P103" i="2"/>
  <c r="X100" i="2"/>
  <c r="X99" i="2"/>
  <c r="BP98" i="2"/>
  <c r="BO98" i="2"/>
  <c r="BN98" i="2"/>
  <c r="BM98" i="2"/>
  <c r="Z98" i="2"/>
  <c r="Y98" i="2"/>
  <c r="P98" i="2"/>
  <c r="BO97" i="2"/>
  <c r="BM97" i="2"/>
  <c r="Z97" i="2"/>
  <c r="Z99" i="2" s="1"/>
  <c r="Y97" i="2"/>
  <c r="BP97" i="2" s="1"/>
  <c r="P97" i="2"/>
  <c r="BP96" i="2"/>
  <c r="BO96" i="2"/>
  <c r="BM96" i="2"/>
  <c r="Z96" i="2"/>
  <c r="Y96" i="2"/>
  <c r="BN96" i="2" s="1"/>
  <c r="P96" i="2"/>
  <c r="X93" i="2"/>
  <c r="X92" i="2"/>
  <c r="BP91" i="2"/>
  <c r="BO91" i="2"/>
  <c r="BM91" i="2"/>
  <c r="Z91" i="2"/>
  <c r="Y91" i="2"/>
  <c r="BN91" i="2" s="1"/>
  <c r="P91" i="2"/>
  <c r="BO90" i="2"/>
  <c r="BM90" i="2"/>
  <c r="Z90" i="2"/>
  <c r="Z92" i="2" s="1"/>
  <c r="Y90" i="2"/>
  <c r="Y92" i="2" s="1"/>
  <c r="P90" i="2"/>
  <c r="BO89" i="2"/>
  <c r="BM89" i="2"/>
  <c r="Z89" i="2"/>
  <c r="Y89" i="2"/>
  <c r="BP89" i="2" s="1"/>
  <c r="P89" i="2"/>
  <c r="BP88" i="2"/>
  <c r="BO88" i="2"/>
  <c r="BN88" i="2"/>
  <c r="BM88" i="2"/>
  <c r="Z88" i="2"/>
  <c r="Y88" i="2"/>
  <c r="P88" i="2"/>
  <c r="BO87" i="2"/>
  <c r="BM87" i="2"/>
  <c r="Z87" i="2"/>
  <c r="Y87" i="2"/>
  <c r="BP87" i="2" s="1"/>
  <c r="P87" i="2"/>
  <c r="BP86" i="2"/>
  <c r="BO86" i="2"/>
  <c r="BN86" i="2"/>
  <c r="BM86" i="2"/>
  <c r="Z86" i="2"/>
  <c r="Y86" i="2"/>
  <c r="P86" i="2"/>
  <c r="X83" i="2"/>
  <c r="X82" i="2"/>
  <c r="BP81" i="2"/>
  <c r="BO81" i="2"/>
  <c r="BN81" i="2"/>
  <c r="BM81" i="2"/>
  <c r="Z81" i="2"/>
  <c r="Y81" i="2"/>
  <c r="P81" i="2"/>
  <c r="BO80" i="2"/>
  <c r="BM80" i="2"/>
  <c r="Z80" i="2"/>
  <c r="Z82" i="2" s="1"/>
  <c r="Y80" i="2"/>
  <c r="Y83" i="2" s="1"/>
  <c r="P80" i="2"/>
  <c r="X77" i="2"/>
  <c r="X76" i="2"/>
  <c r="BO75" i="2"/>
  <c r="BM75" i="2"/>
  <c r="Z75" i="2"/>
  <c r="Z76" i="2" s="1"/>
  <c r="Y75" i="2"/>
  <c r="Y77" i="2" s="1"/>
  <c r="P75" i="2"/>
  <c r="X72" i="2"/>
  <c r="X71" i="2"/>
  <c r="BO70" i="2"/>
  <c r="BM70" i="2"/>
  <c r="Z70" i="2"/>
  <c r="Y70" i="2"/>
  <c r="Y72" i="2" s="1"/>
  <c r="P70" i="2"/>
  <c r="BP69" i="2"/>
  <c r="BO69" i="2"/>
  <c r="BM69" i="2"/>
  <c r="Z69" i="2"/>
  <c r="Z71" i="2" s="1"/>
  <c r="Y69" i="2"/>
  <c r="BN69" i="2" s="1"/>
  <c r="P69" i="2"/>
  <c r="X66" i="2"/>
  <c r="X65" i="2"/>
  <c r="BP64" i="2"/>
  <c r="BO64" i="2"/>
  <c r="BM64" i="2"/>
  <c r="Z64" i="2"/>
  <c r="Y64" i="2"/>
  <c r="BN64" i="2" s="1"/>
  <c r="P64" i="2"/>
  <c r="BO63" i="2"/>
  <c r="BN63" i="2"/>
  <c r="BM63" i="2"/>
  <c r="Z63" i="2"/>
  <c r="Y63" i="2"/>
  <c r="BP63" i="2" s="1"/>
  <c r="P63" i="2"/>
  <c r="BO62" i="2"/>
  <c r="BM62" i="2"/>
  <c r="Z62" i="2"/>
  <c r="Y62" i="2"/>
  <c r="BP62" i="2" s="1"/>
  <c r="P62" i="2"/>
  <c r="BP61" i="2"/>
  <c r="BO61" i="2"/>
  <c r="BN61" i="2"/>
  <c r="BM61" i="2"/>
  <c r="Z61" i="2"/>
  <c r="Y61" i="2"/>
  <c r="P61" i="2"/>
  <c r="BO60" i="2"/>
  <c r="BM60" i="2"/>
  <c r="Z60" i="2"/>
  <c r="Y60" i="2"/>
  <c r="BP60" i="2" s="1"/>
  <c r="P60" i="2"/>
  <c r="BP59" i="2"/>
  <c r="BO59" i="2"/>
  <c r="BM59" i="2"/>
  <c r="Z59" i="2"/>
  <c r="Y59" i="2"/>
  <c r="BN59" i="2" s="1"/>
  <c r="P59" i="2"/>
  <c r="BO58" i="2"/>
  <c r="BM58" i="2"/>
  <c r="Z58" i="2"/>
  <c r="Y58" i="2"/>
  <c r="BN58" i="2" s="1"/>
  <c r="P58" i="2"/>
  <c r="BO57" i="2"/>
  <c r="BM57" i="2"/>
  <c r="Z57" i="2"/>
  <c r="Y57" i="2"/>
  <c r="BP57" i="2" s="1"/>
  <c r="P57" i="2"/>
  <c r="BP56" i="2"/>
  <c r="BO56" i="2"/>
  <c r="BN56" i="2"/>
  <c r="BM56" i="2"/>
  <c r="Z56" i="2"/>
  <c r="Y56" i="2"/>
  <c r="P56" i="2"/>
  <c r="BO55" i="2"/>
  <c r="BM55" i="2"/>
  <c r="Z55" i="2"/>
  <c r="Y55" i="2"/>
  <c r="BP55" i="2" s="1"/>
  <c r="P55" i="2"/>
  <c r="BP54" i="2"/>
  <c r="BO54" i="2"/>
  <c r="BN54" i="2"/>
  <c r="BM54" i="2"/>
  <c r="Z54" i="2"/>
  <c r="Y54" i="2"/>
  <c r="P54" i="2"/>
  <c r="BO53" i="2"/>
  <c r="BM53" i="2"/>
  <c r="Z53" i="2"/>
  <c r="Z65" i="2" s="1"/>
  <c r="Y53" i="2"/>
  <c r="BP53" i="2" s="1"/>
  <c r="P53" i="2"/>
  <c r="BP52" i="2"/>
  <c r="BO52" i="2"/>
  <c r="BM52" i="2"/>
  <c r="Z52" i="2"/>
  <c r="Y52" i="2"/>
  <c r="BN52" i="2" s="1"/>
  <c r="X49" i="2"/>
  <c r="X48" i="2"/>
  <c r="BP47" i="2"/>
  <c r="BO47" i="2"/>
  <c r="BM47" i="2"/>
  <c r="Z47" i="2"/>
  <c r="Y47" i="2"/>
  <c r="BN47" i="2" s="1"/>
  <c r="P47" i="2"/>
  <c r="BO46" i="2"/>
  <c r="BM46" i="2"/>
  <c r="Z46" i="2"/>
  <c r="Y46" i="2"/>
  <c r="Y48" i="2" s="1"/>
  <c r="P46" i="2"/>
  <c r="BO45" i="2"/>
  <c r="BM45" i="2"/>
  <c r="Z45" i="2"/>
  <c r="Y45" i="2"/>
  <c r="BP45" i="2" s="1"/>
  <c r="P45" i="2"/>
  <c r="BP44" i="2"/>
  <c r="BO44" i="2"/>
  <c r="BN44" i="2"/>
  <c r="BM44" i="2"/>
  <c r="X272" i="2" s="1"/>
  <c r="Z44" i="2"/>
  <c r="Z48" i="2" s="1"/>
  <c r="Y44" i="2"/>
  <c r="P44" i="2"/>
  <c r="BO43" i="2"/>
  <c r="BM43" i="2"/>
  <c r="Z43" i="2"/>
  <c r="Y43" i="2"/>
  <c r="BP43" i="2" s="1"/>
  <c r="P43" i="2"/>
  <c r="Y40" i="2"/>
  <c r="X40" i="2"/>
  <c r="Z39" i="2"/>
  <c r="X39" i="2"/>
  <c r="BO38" i="2"/>
  <c r="BM38" i="2"/>
  <c r="Z38" i="2"/>
  <c r="Y38" i="2"/>
  <c r="BP38" i="2" s="1"/>
  <c r="P38" i="2"/>
  <c r="BP37" i="2"/>
  <c r="BO37" i="2"/>
  <c r="BN37" i="2"/>
  <c r="BM37" i="2"/>
  <c r="Z37" i="2"/>
  <c r="Y37" i="2"/>
  <c r="BO36" i="2"/>
  <c r="BM36" i="2"/>
  <c r="Z36" i="2"/>
  <c r="Y36" i="2"/>
  <c r="Y39" i="2" s="1"/>
  <c r="P36" i="2"/>
  <c r="X33" i="2"/>
  <c r="X32" i="2"/>
  <c r="BO31" i="2"/>
  <c r="BM31" i="2"/>
  <c r="Z31" i="2"/>
  <c r="Y31" i="2"/>
  <c r="BP31" i="2" s="1"/>
  <c r="P31" i="2"/>
  <c r="BP30" i="2"/>
  <c r="BO30" i="2"/>
  <c r="X273" i="2" s="1"/>
  <c r="BM30" i="2"/>
  <c r="Z30" i="2"/>
  <c r="Y30" i="2"/>
  <c r="BN30" i="2" s="1"/>
  <c r="P30" i="2"/>
  <c r="BO29" i="2"/>
  <c r="BM29" i="2"/>
  <c r="Z29" i="2"/>
  <c r="Y29" i="2"/>
  <c r="Y33" i="2" s="1"/>
  <c r="P29" i="2"/>
  <c r="BO28" i="2"/>
  <c r="BM28" i="2"/>
  <c r="Z28" i="2"/>
  <c r="Z32" i="2" s="1"/>
  <c r="Y28" i="2"/>
  <c r="BP28" i="2" s="1"/>
  <c r="P28" i="2"/>
  <c r="Y24" i="2"/>
  <c r="X24" i="2"/>
  <c r="X271" i="2" s="1"/>
  <c r="Z23" i="2"/>
  <c r="Y23" i="2"/>
  <c r="X23" i="2"/>
  <c r="X275" i="2" s="1"/>
  <c r="BO22" i="2"/>
  <c r="BM22" i="2"/>
  <c r="Z22" i="2"/>
  <c r="Y22" i="2"/>
  <c r="BP22" i="2" s="1"/>
  <c r="P22" i="2"/>
  <c r="H10" i="2"/>
  <c r="A9" i="2"/>
  <c r="F10" i="2" s="1"/>
  <c r="D7" i="2"/>
  <c r="Q6" i="2"/>
  <c r="P2" i="2"/>
  <c r="H9" i="2" l="1"/>
  <c r="J9" i="2"/>
  <c r="A10" i="2"/>
  <c r="F9" i="2"/>
  <c r="Z276" i="2"/>
  <c r="X274" i="2"/>
  <c r="BN196" i="2"/>
  <c r="BN201" i="2"/>
  <c r="Y232" i="2"/>
  <c r="BN240" i="2"/>
  <c r="BN246" i="2"/>
  <c r="Y133" i="2"/>
  <c r="Y82" i="2"/>
  <c r="BN117" i="2"/>
  <c r="Y66" i="2"/>
  <c r="BN70" i="2"/>
  <c r="BN75" i="2"/>
  <c r="BN80" i="2"/>
  <c r="Y99" i="2"/>
  <c r="BN107" i="2"/>
  <c r="Y167" i="2"/>
  <c r="BN186" i="2"/>
  <c r="BN191" i="2"/>
  <c r="Y205" i="2"/>
  <c r="Y224" i="2"/>
  <c r="Y119" i="2"/>
  <c r="BN29" i="2"/>
  <c r="BN90" i="2"/>
  <c r="BN112" i="2"/>
  <c r="BN53" i="2"/>
  <c r="Y49" i="2"/>
  <c r="Y271" i="2" s="1"/>
  <c r="Y93" i="2"/>
  <c r="BN97" i="2"/>
  <c r="BP117" i="2"/>
  <c r="BN124" i="2"/>
  <c r="BN129" i="2"/>
  <c r="Y143" i="2"/>
  <c r="BN159" i="2"/>
  <c r="BN161" i="2"/>
  <c r="BN165" i="2"/>
  <c r="BP201" i="2"/>
  <c r="BN203" i="2"/>
  <c r="BN216" i="2"/>
  <c r="BN222" i="2"/>
  <c r="BN230" i="2"/>
  <c r="BP240" i="2"/>
  <c r="Y65" i="2"/>
  <c r="BP46" i="2"/>
  <c r="BP58" i="2"/>
  <c r="BN60" i="2"/>
  <c r="BP90" i="2"/>
  <c r="BN38" i="2"/>
  <c r="BN43" i="2"/>
  <c r="BN55" i="2"/>
  <c r="BP70" i="2"/>
  <c r="BP75" i="2"/>
  <c r="BP80" i="2"/>
  <c r="BN87" i="2"/>
  <c r="BN109" i="2"/>
  <c r="BN141" i="2"/>
  <c r="Y175" i="2"/>
  <c r="Y179" i="2"/>
  <c r="BP191" i="2"/>
  <c r="BN193" i="2"/>
  <c r="BN210" i="2"/>
  <c r="Y233" i="2"/>
  <c r="Y269" i="2"/>
  <c r="BN46" i="2"/>
  <c r="BP29" i="2"/>
  <c r="Y273" i="2" s="1"/>
  <c r="BP36" i="2"/>
  <c r="Y100" i="2"/>
  <c r="BN104" i="2"/>
  <c r="Y113" i="2"/>
  <c r="BP129" i="2"/>
  <c r="BN131" i="2"/>
  <c r="BN136" i="2"/>
  <c r="BP165" i="2"/>
  <c r="BN173" i="2"/>
  <c r="Y197" i="2"/>
  <c r="BP216" i="2"/>
  <c r="BP222" i="2"/>
  <c r="Y241" i="2"/>
  <c r="Y247" i="2"/>
  <c r="BN28" i="2"/>
  <c r="BN45" i="2"/>
  <c r="Y71" i="2"/>
  <c r="Y76" i="2"/>
  <c r="BN89" i="2"/>
  <c r="BN111" i="2"/>
  <c r="BP141" i="2"/>
  <c r="Y187" i="2"/>
  <c r="BN195" i="2"/>
  <c r="BN245" i="2"/>
  <c r="BN251" i="2"/>
  <c r="BN253" i="2"/>
  <c r="BN255" i="2"/>
  <c r="BN257" i="2"/>
  <c r="BN259" i="2"/>
  <c r="BN261" i="2"/>
  <c r="BN263" i="2"/>
  <c r="BN265" i="2"/>
  <c r="BN267" i="2"/>
  <c r="BN31" i="2"/>
  <c r="BN36" i="2"/>
  <c r="BN62" i="2"/>
  <c r="BN22" i="2"/>
  <c r="BN57" i="2"/>
  <c r="Y32" i="2"/>
  <c r="BP104" i="2"/>
  <c r="Y125" i="2"/>
  <c r="BP136" i="2"/>
  <c r="C284" i="2" l="1"/>
  <c r="B284" i="2"/>
  <c r="A284" i="2"/>
  <c r="Y272" i="2"/>
  <c r="Y274" i="2" s="1"/>
  <c r="Y275" i="2"/>
</calcChain>
</file>

<file path=xl/sharedStrings.xml><?xml version="1.0" encoding="utf-8"?>
<sst xmlns="http://schemas.openxmlformats.org/spreadsheetml/2006/main" count="1878" uniqueCount="437">
  <si>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</si>
  <si>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</si>
  <si>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</si>
  <si>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</si>
  <si>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</si>
  <si>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</si>
  <si>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</si>
  <si>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</si>
  <si>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</si>
  <si>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</si>
  <si>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</si>
  <si>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</si>
  <si>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</si>
  <si>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</si>
  <si>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</si>
  <si>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</si>
  <si>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</si>
  <si>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</si>
  <si>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</si>
  <si>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</si>
  <si>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</si>
  <si>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</si>
  <si>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</si>
  <si>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</si>
  <si>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</si>
  <si>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</si>
  <si>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</si>
  <si>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</si>
  <si>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</si>
  <si>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</si>
  <si>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</si>
  <si>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</si>
  <si>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</si>
  <si>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</si>
  <si>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</si>
  <si>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</si>
  <si>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</si>
  <si>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</si>
  <si>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</si>
  <si>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</si>
  <si>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</si>
  <si>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</si>
  <si>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</si>
  <si>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</si>
  <si>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</si>
  <si>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</si>
  <si>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</si>
  <si>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</si>
  <si>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</si>
  <si>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</si>
  <si>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</si>
  <si>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</si>
  <si>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</si>
  <si>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</si>
  <si>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</si>
  <si>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</si>
  <si>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</si>
  <si>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</si>
  <si>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</si>
  <si>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</si>
  <si>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</si>
  <si>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</si>
  <si>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</si>
  <si>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</si>
  <si>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</si>
  <si>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</si>
  <si>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</si>
  <si>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</si>
  <si>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</si>
  <si>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</si>
  <si>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</si>
  <si>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</si>
  <si>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</si>
  <si>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</si>
  <si>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01.09.2024</t>
  </si>
  <si>
    <t>30.08.2024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</si>
  <si>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</si>
  <si>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</si>
  <si>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</si>
  <si>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</si>
  <si>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</si>
  <si>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</si>
  <si>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</si>
  <si>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</si>
  <si>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</si>
  <si>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</si>
  <si>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</si>
  <si>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</si>
  <si>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</si>
  <si>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</si>
  <si>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</si>
  <si>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</si>
  <si>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</si>
  <si>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</si>
  <si>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ПГП</t>
  </si>
  <si>
    <t>14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</si>
  <si>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</si>
  <si>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</si>
  <si>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</si>
  <si>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</si>
  <si>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</si>
  <si>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</si>
  <si>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</si>
  <si>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</si>
  <si>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</si>
  <si>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</si>
  <si>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</si>
  <si>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</si>
  <si>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</si>
  <si>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</si>
  <si>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</si>
  <si>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</si>
  <si>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</si>
  <si>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</si>
  <si>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</si>
  <si>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</si>
  <si>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</si>
  <si>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</si>
  <si>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</si>
  <si>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</si>
  <si>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</si>
  <si>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</si>
  <si>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</si>
  <si>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</si>
  <si>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SU003531</t>
  </si>
  <si>
    <t>P004441</t>
  </si>
  <si>
    <t>Пельмени «Бигбули #МЕГАМАСЛИЩЕ со сливочным маслом» 0,4 сфера ТМ «Горячая штучка»</t>
  </si>
  <si>
    <t>Новинка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</si>
  <si>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</si>
  <si>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</si>
  <si>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</si>
  <si>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</si>
  <si>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</si>
  <si>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</si>
  <si>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</si>
  <si>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</si>
  <si>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</si>
  <si>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</si>
  <si>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</si>
  <si>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</si>
  <si>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</si>
  <si>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</si>
  <si>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</si>
  <si>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</si>
  <si>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</si>
  <si>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</si>
  <si>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</si>
  <si>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</si>
  <si>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</si>
  <si>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</si>
  <si>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</si>
  <si>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</si>
  <si>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</si>
  <si>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</si>
  <si>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</si>
  <si>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</si>
  <si>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</si>
  <si>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</si>
  <si>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</si>
  <si>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</si>
  <si>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</si>
  <si>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</si>
  <si>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</si>
  <si>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</si>
  <si>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</si>
  <si>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</si>
  <si>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</si>
  <si>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</si>
  <si>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</si>
  <si>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</si>
  <si>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</si>
  <si>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</si>
  <si>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</si>
  <si>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</si>
  <si>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</si>
  <si>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</si>
  <si>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</si>
  <si>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</si>
  <si>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</si>
  <si>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</si>
  <si>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</si>
  <si>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</si>
  <si>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</si>
  <si>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</si>
  <si>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</si>
  <si>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</si>
  <si>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</si>
  <si>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</si>
  <si>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</si>
  <si>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</si>
  <si>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</si>
  <si>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</si>
  <si>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</si>
  <si>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</si>
  <si>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</si>
  <si>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</si>
  <si>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</si>
  <si>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</si>
  <si>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</si>
  <si>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</si>
  <si>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</si>
  <si>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</si>
  <si>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</si>
  <si>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</si>
  <si>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</si>
  <si>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</si>
  <si>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</si>
  <si>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</si>
  <si>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</si>
  <si>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</si>
  <si>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</si>
  <si>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</si>
  <si>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</si>
  <si>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</si>
  <si>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</si>
  <si>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</si>
  <si>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</si>
  <si>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</si>
  <si>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</si>
  <si>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</si>
  <si>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</si>
  <si>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</si>
  <si>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</si>
  <si>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</si>
  <si>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</si>
  <si>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</si>
  <si>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</si>
  <si>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</si>
  <si>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</si>
  <si>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</si>
  <si>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</si>
  <si>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</si>
  <si>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</si>
  <si>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</si>
  <si>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Пельмени ПГП «Супермени с мясом» 0,2 Сфера ТМ «Горячая штучка»</t>
  </si>
  <si>
    <t>6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</si>
  <si>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</si>
  <si>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</si>
  <si>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</si>
  <si>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</si>
  <si>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</si>
  <si>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</si>
  <si>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</si>
  <si>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</si>
  <si>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</si>
  <si>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</si>
  <si>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</si>
  <si>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</si>
  <si>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</si>
  <si>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</si>
  <si>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</si>
  <si>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</si>
  <si>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</si>
  <si>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</si>
  <si>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</si>
  <si>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</si>
  <si>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</si>
  <si>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</si>
  <si>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</si>
  <si>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</si>
  <si>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</si>
  <si>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</si>
  <si>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</si>
  <si>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</si>
  <si>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</si>
  <si>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</si>
  <si>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</si>
  <si>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</si>
  <si>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</si>
  <si>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</si>
  <si>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</si>
  <si>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</si>
  <si>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</si>
  <si>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</si>
  <si>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</si>
  <si>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КИЗ</t>
  </si>
  <si>
    <t>СК2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</si>
  <si>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</si>
  <si>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</si>
  <si>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</si>
  <si>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</si>
  <si>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</si>
  <si>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</si>
  <si>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</si>
  <si>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</si>
  <si>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</si>
  <si>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</si>
  <si>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</si>
  <si>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</si>
  <si>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</si>
  <si>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</si>
  <si>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</si>
  <si>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</si>
  <si>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</si>
  <si>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</si>
  <si>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</si>
  <si>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</si>
  <si>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</si>
  <si>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</si>
  <si>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</si>
  <si>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</si>
  <si>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</si>
  <si>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</si>
  <si>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</si>
  <si>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</si>
  <si>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</si>
  <si>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</si>
  <si>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</si>
  <si>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</si>
  <si>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</si>
  <si>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</si>
  <si>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</si>
  <si>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</si>
  <si>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</si>
  <si>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</si>
  <si>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</si>
  <si>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</si>
  <si>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</si>
  <si>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</si>
  <si>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</si>
  <si>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</si>
  <si>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</si>
  <si>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</si>
  <si>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</si>
  <si>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</si>
  <si>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</si>
  <si>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</si>
  <si>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</si>
  <si>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</si>
  <si>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</si>
  <si>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</si>
  <si>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</si>
  <si>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</si>
  <si>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</si>
  <si>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</si>
  <si>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</si>
  <si>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</si>
  <si>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</si>
  <si>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</si>
  <si>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</si>
  <si>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</si>
  <si>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</si>
  <si>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</si>
  <si>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</si>
  <si>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</si>
  <si>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</si>
  <si>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</si>
  <si>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</si>
  <si>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</si>
  <si>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</si>
  <si>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</si>
  <si>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</si>
  <si>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</si>
  <si>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</si>
  <si>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</si>
  <si>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</si>
  <si>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</si>
  <si>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</si>
  <si>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</si>
  <si>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</si>
  <si>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</si>
  <si>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</si>
  <si>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</si>
  <si>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</si>
  <si>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</si>
  <si>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</si>
  <si>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</si>
  <si>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</si>
  <si>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</si>
  <si>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</si>
  <si>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</si>
  <si>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</si>
  <si>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</si>
  <si>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</si>
  <si>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</si>
  <si>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</si>
  <si>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</si>
  <si>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</si>
  <si>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</si>
  <si>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</si>
  <si>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</si>
  <si>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</si>
  <si>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</si>
  <si>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</si>
  <si>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</si>
  <si>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</si>
  <si>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</si>
  <si>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</si>
  <si>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</si>
  <si>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</si>
  <si>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</si>
  <si>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</si>
  <si>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</si>
  <si>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</si>
  <si>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</si>
  <si>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</si>
  <si>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</si>
  <si>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</si>
  <si>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</si>
  <si>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</si>
  <si>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</si>
  <si>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</si>
  <si>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</si>
  <si>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</si>
  <si>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</si>
  <si>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</si>
  <si>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</si>
  <si>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</si>
  <si>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</si>
  <si>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</si>
  <si>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</si>
  <si>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</si>
  <si>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</si>
  <si>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</si>
  <si>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</si>
  <si>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</si>
  <si>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ЛП, ООО, Краснодарский край, Сочи г, Строительный пер, д. 10А,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</si>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</sst>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0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89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3" fillId="0" borderId="46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284"/>
  <sheetViews>
    <sheetView showGridLines="0" tabSelected="1" topLeftCell="F3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394" t="s">
        <v>29</v>
      </c>
      <c r="E1" s="394"/>
      <c r="F1" s="394"/>
      <c r="G1" s="14" t="s">
        <v>73</v>
      </c>
      <c r="H1" s="394" t="s">
        <v>50</v>
      </c>
      <c r="I1" s="394"/>
      <c r="J1" s="394"/>
      <c r="K1" s="394"/>
      <c r="L1" s="394"/>
      <c r="M1" s="394"/>
      <c r="N1" s="394"/>
      <c r="O1" s="394"/>
      <c r="P1" s="394"/>
      <c r="Q1" s="394"/>
      <c r="R1" s="395" t="s">
        <v>74</v>
      </c>
      <c r="S1" s="396"/>
      <c r="T1" s="396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7"/>
      <c r="R2" s="397"/>
      <c r="S2" s="397"/>
      <c r="T2" s="397"/>
      <c r="U2" s="397"/>
      <c r="V2" s="397"/>
      <c r="W2" s="397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97"/>
      <c r="Q3" s="397"/>
      <c r="R3" s="397"/>
      <c r="S3" s="397"/>
      <c r="T3" s="397"/>
      <c r="U3" s="397"/>
      <c r="V3" s="397"/>
      <c r="W3" s="397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376" t="s">
        <v>8</v>
      </c>
      <c r="B5" s="376"/>
      <c r="C5" s="376"/>
      <c r="D5" s="398"/>
      <c r="E5" s="398"/>
      <c r="F5" s="399" t="s">
        <v>14</v>
      </c>
      <c r="G5" s="399"/>
      <c r="H5" s="398"/>
      <c r="I5" s="398"/>
      <c r="J5" s="398"/>
      <c r="K5" s="398"/>
      <c r="L5" s="398"/>
      <c r="M5" s="398"/>
      <c r="N5" s="76"/>
      <c r="P5" s="27" t="s">
        <v>4</v>
      </c>
      <c r="Q5" s="400">
        <v>45544</v>
      </c>
      <c r="R5" s="400"/>
      <c r="T5" s="401" t="s">
        <v>3</v>
      </c>
      <c r="U5" s="402"/>
      <c r="V5" s="403" t="s">
        <v>409</v>
      </c>
      <c r="W5" s="404"/>
      <c r="AB5" s="60"/>
      <c r="AC5" s="60"/>
      <c r="AD5" s="60"/>
      <c r="AE5" s="60"/>
    </row>
    <row r="6" spans="1:32" s="17" customFormat="1" ht="24" customHeight="1" x14ac:dyDescent="0.2">
      <c r="A6" s="376" t="s">
        <v>1</v>
      </c>
      <c r="B6" s="376"/>
      <c r="C6" s="376"/>
      <c r="D6" s="377" t="s">
        <v>416</v>
      </c>
      <c r="E6" s="377"/>
      <c r="F6" s="377"/>
      <c r="G6" s="377"/>
      <c r="H6" s="377"/>
      <c r="I6" s="377"/>
      <c r="J6" s="377"/>
      <c r="K6" s="377"/>
      <c r="L6" s="377"/>
      <c r="M6" s="377"/>
      <c r="N6" s="77"/>
      <c r="P6" s="27" t="s">
        <v>30</v>
      </c>
      <c r="Q6" s="378" t="str">
        <f>IF(Q5=0," ",CHOOSE(WEEKDAY(Q5,2),"Понедельник","Вторник","Среда","Четверг","Пятница","Суббота","Воскресенье"))</f>
        <v>Понедельник</v>
      </c>
      <c r="R6" s="378"/>
      <c r="T6" s="379" t="s">
        <v>5</v>
      </c>
      <c r="U6" s="380"/>
      <c r="V6" s="381" t="s">
        <v>76</v>
      </c>
      <c r="W6" s="382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387" t="str">
        <f>IFERROR(VLOOKUP(DeliveryAddress,Table,3,0),1)</f>
        <v>3</v>
      </c>
      <c r="E7" s="388"/>
      <c r="F7" s="388"/>
      <c r="G7" s="388"/>
      <c r="H7" s="388"/>
      <c r="I7" s="388"/>
      <c r="J7" s="388"/>
      <c r="K7" s="388"/>
      <c r="L7" s="388"/>
      <c r="M7" s="389"/>
      <c r="N7" s="78"/>
      <c r="P7" s="29"/>
      <c r="Q7" s="49"/>
      <c r="R7" s="49"/>
      <c r="T7" s="379"/>
      <c r="U7" s="380"/>
      <c r="V7" s="383"/>
      <c r="W7" s="384"/>
      <c r="AB7" s="60"/>
      <c r="AC7" s="60"/>
      <c r="AD7" s="60"/>
      <c r="AE7" s="60"/>
    </row>
    <row r="8" spans="1:32" s="17" customFormat="1" ht="25.5" customHeight="1" x14ac:dyDescent="0.2">
      <c r="A8" s="390" t="s">
        <v>61</v>
      </c>
      <c r="B8" s="390"/>
      <c r="C8" s="390"/>
      <c r="D8" s="391"/>
      <c r="E8" s="391"/>
      <c r="F8" s="391"/>
      <c r="G8" s="391"/>
      <c r="H8" s="391"/>
      <c r="I8" s="391"/>
      <c r="J8" s="391"/>
      <c r="K8" s="391"/>
      <c r="L8" s="391"/>
      <c r="M8" s="391"/>
      <c r="N8" s="79"/>
      <c r="P8" s="27" t="s">
        <v>11</v>
      </c>
      <c r="Q8" s="374">
        <v>0.41666666666666669</v>
      </c>
      <c r="R8" s="374"/>
      <c r="T8" s="379"/>
      <c r="U8" s="380"/>
      <c r="V8" s="383"/>
      <c r="W8" s="384"/>
      <c r="AB8" s="60"/>
      <c r="AC8" s="60"/>
      <c r="AD8" s="60"/>
      <c r="AE8" s="60"/>
    </row>
    <row r="9" spans="1:32" s="17" customFormat="1" ht="39.950000000000003" customHeight="1" x14ac:dyDescent="0.2">
      <c r="A9" s="3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6"/>
      <c r="C9" s="366"/>
      <c r="D9" s="367" t="s">
        <v>49</v>
      </c>
      <c r="E9" s="368"/>
      <c r="F9" s="3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6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2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2"/>
      <c r="L9" s="392"/>
      <c r="M9" s="392"/>
      <c r="N9" s="74"/>
      <c r="P9" s="31" t="s">
        <v>15</v>
      </c>
      <c r="Q9" s="393"/>
      <c r="R9" s="393"/>
      <c r="T9" s="379"/>
      <c r="U9" s="380"/>
      <c r="V9" s="385"/>
      <c r="W9" s="386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3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6"/>
      <c r="C10" s="366"/>
      <c r="D10" s="367"/>
      <c r="E10" s="368"/>
      <c r="F10" s="3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6"/>
      <c r="H10" s="369" t="str">
        <f>IFERROR(VLOOKUP($D$10,Proxy,2,FALSE),"")</f>
        <v/>
      </c>
      <c r="I10" s="369"/>
      <c r="J10" s="369"/>
      <c r="K10" s="369"/>
      <c r="L10" s="369"/>
      <c r="M10" s="369"/>
      <c r="N10" s="75"/>
      <c r="P10" s="31" t="s">
        <v>35</v>
      </c>
      <c r="Q10" s="370"/>
      <c r="R10" s="370"/>
      <c r="U10" s="29" t="s">
        <v>12</v>
      </c>
      <c r="V10" s="371" t="s">
        <v>77</v>
      </c>
      <c r="W10" s="372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373"/>
      <c r="R11" s="373"/>
      <c r="U11" s="29" t="s">
        <v>31</v>
      </c>
      <c r="V11" s="358" t="s">
        <v>58</v>
      </c>
      <c r="W11" s="358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357" t="s">
        <v>78</v>
      </c>
      <c r="B12" s="357"/>
      <c r="C12" s="357"/>
      <c r="D12" s="357"/>
      <c r="E12" s="357"/>
      <c r="F12" s="357"/>
      <c r="G12" s="357"/>
      <c r="H12" s="357"/>
      <c r="I12" s="357"/>
      <c r="J12" s="357"/>
      <c r="K12" s="357"/>
      <c r="L12" s="357"/>
      <c r="M12" s="357"/>
      <c r="N12" s="80"/>
      <c r="P12" s="27" t="s">
        <v>33</v>
      </c>
      <c r="Q12" s="374"/>
      <c r="R12" s="374"/>
      <c r="S12" s="28"/>
      <c r="T12"/>
      <c r="U12" s="29" t="s">
        <v>49</v>
      </c>
      <c r="V12" s="375"/>
      <c r="W12" s="375"/>
      <c r="X12"/>
      <c r="AB12" s="60"/>
      <c r="AC12" s="60"/>
      <c r="AD12" s="60"/>
      <c r="AE12" s="60"/>
    </row>
    <row r="13" spans="1:32" s="17" customFormat="1" ht="23.25" customHeight="1" x14ac:dyDescent="0.2">
      <c r="A13" s="357" t="s">
        <v>79</v>
      </c>
      <c r="B13" s="357"/>
      <c r="C13" s="357"/>
      <c r="D13" s="357"/>
      <c r="E13" s="357"/>
      <c r="F13" s="357"/>
      <c r="G13" s="357"/>
      <c r="H13" s="357"/>
      <c r="I13" s="357"/>
      <c r="J13" s="357"/>
      <c r="K13" s="357"/>
      <c r="L13" s="357"/>
      <c r="M13" s="357"/>
      <c r="N13" s="80"/>
      <c r="O13" s="31"/>
      <c r="P13" s="31" t="s">
        <v>34</v>
      </c>
      <c r="Q13" s="358"/>
      <c r="R13" s="358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357" t="s">
        <v>80</v>
      </c>
      <c r="B14" s="357"/>
      <c r="C14" s="357"/>
      <c r="D14" s="357"/>
      <c r="E14" s="357"/>
      <c r="F14" s="357"/>
      <c r="G14" s="357"/>
      <c r="H14" s="357"/>
      <c r="I14" s="357"/>
      <c r="J14" s="357"/>
      <c r="K14" s="357"/>
      <c r="L14" s="357"/>
      <c r="M14" s="357"/>
      <c r="N14" s="80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359" t="s">
        <v>81</v>
      </c>
      <c r="B15" s="359"/>
      <c r="C15" s="359"/>
      <c r="D15" s="359"/>
      <c r="E15" s="359"/>
      <c r="F15" s="359"/>
      <c r="G15" s="359"/>
      <c r="H15" s="359"/>
      <c r="I15" s="359"/>
      <c r="J15" s="359"/>
      <c r="K15" s="359"/>
      <c r="L15" s="359"/>
      <c r="M15" s="359"/>
      <c r="N15" s="81"/>
      <c r="O15"/>
      <c r="P15" s="360" t="s">
        <v>64</v>
      </c>
      <c r="Q15" s="360"/>
      <c r="R15" s="360"/>
      <c r="S15" s="360"/>
      <c r="T15" s="360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61"/>
      <c r="Q16" s="361"/>
      <c r="R16" s="361"/>
      <c r="S16" s="361"/>
      <c r="T16" s="36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44" t="s">
        <v>62</v>
      </c>
      <c r="B17" s="344" t="s">
        <v>52</v>
      </c>
      <c r="C17" s="363" t="s">
        <v>51</v>
      </c>
      <c r="D17" s="344" t="s">
        <v>53</v>
      </c>
      <c r="E17" s="344"/>
      <c r="F17" s="344" t="s">
        <v>24</v>
      </c>
      <c r="G17" s="344" t="s">
        <v>27</v>
      </c>
      <c r="H17" s="344" t="s">
        <v>25</v>
      </c>
      <c r="I17" s="344" t="s">
        <v>26</v>
      </c>
      <c r="J17" s="364" t="s">
        <v>16</v>
      </c>
      <c r="K17" s="364" t="s">
        <v>69</v>
      </c>
      <c r="L17" s="364" t="s">
        <v>71</v>
      </c>
      <c r="M17" s="364" t="s">
        <v>2</v>
      </c>
      <c r="N17" s="364" t="s">
        <v>70</v>
      </c>
      <c r="O17" s="344" t="s">
        <v>28</v>
      </c>
      <c r="P17" s="344" t="s">
        <v>17</v>
      </c>
      <c r="Q17" s="344"/>
      <c r="R17" s="344"/>
      <c r="S17" s="344"/>
      <c r="T17" s="344"/>
      <c r="U17" s="362" t="s">
        <v>59</v>
      </c>
      <c r="V17" s="344"/>
      <c r="W17" s="344" t="s">
        <v>6</v>
      </c>
      <c r="X17" s="344" t="s">
        <v>44</v>
      </c>
      <c r="Y17" s="345" t="s">
        <v>57</v>
      </c>
      <c r="Z17" s="344" t="s">
        <v>18</v>
      </c>
      <c r="AA17" s="347" t="s">
        <v>63</v>
      </c>
      <c r="AB17" s="347" t="s">
        <v>19</v>
      </c>
      <c r="AC17" s="348" t="s">
        <v>72</v>
      </c>
      <c r="AD17" s="350" t="s">
        <v>60</v>
      </c>
      <c r="AE17" s="351"/>
      <c r="AF17" s="352"/>
      <c r="AG17" s="356"/>
      <c r="BD17" s="342" t="s">
        <v>67</v>
      </c>
    </row>
    <row r="18" spans="1:68" ht="14.25" customHeight="1" x14ac:dyDescent="0.2">
      <c r="A18" s="344"/>
      <c r="B18" s="344"/>
      <c r="C18" s="363"/>
      <c r="D18" s="344"/>
      <c r="E18" s="344"/>
      <c r="F18" s="344" t="s">
        <v>20</v>
      </c>
      <c r="G18" s="344" t="s">
        <v>21</v>
      </c>
      <c r="H18" s="344" t="s">
        <v>22</v>
      </c>
      <c r="I18" s="344" t="s">
        <v>22</v>
      </c>
      <c r="J18" s="365"/>
      <c r="K18" s="365"/>
      <c r="L18" s="365"/>
      <c r="M18" s="365"/>
      <c r="N18" s="365"/>
      <c r="O18" s="344"/>
      <c r="P18" s="344"/>
      <c r="Q18" s="344"/>
      <c r="R18" s="344"/>
      <c r="S18" s="344"/>
      <c r="T18" s="344"/>
      <c r="U18" s="36" t="s">
        <v>47</v>
      </c>
      <c r="V18" s="36" t="s">
        <v>46</v>
      </c>
      <c r="W18" s="344"/>
      <c r="X18" s="344"/>
      <c r="Y18" s="346"/>
      <c r="Z18" s="344"/>
      <c r="AA18" s="347"/>
      <c r="AB18" s="347"/>
      <c r="AC18" s="349"/>
      <c r="AD18" s="353"/>
      <c r="AE18" s="354"/>
      <c r="AF18" s="355"/>
      <c r="AG18" s="356"/>
      <c r="BD18" s="342"/>
    </row>
    <row r="19" spans="1:68" ht="27.75" customHeight="1" x14ac:dyDescent="0.2">
      <c r="A19" s="248" t="s">
        <v>82</v>
      </c>
      <c r="B19" s="248"/>
      <c r="C19" s="248"/>
      <c r="D19" s="248"/>
      <c r="E19" s="248"/>
      <c r="F19" s="248"/>
      <c r="G19" s="248"/>
      <c r="H19" s="248"/>
      <c r="I19" s="248"/>
      <c r="J19" s="248"/>
      <c r="K19" s="248"/>
      <c r="L19" s="248"/>
      <c r="M19" s="248"/>
      <c r="N19" s="248"/>
      <c r="O19" s="248"/>
      <c r="P19" s="248"/>
      <c r="Q19" s="248"/>
      <c r="R19" s="248"/>
      <c r="S19" s="248"/>
      <c r="T19" s="248"/>
      <c r="U19" s="248"/>
      <c r="V19" s="248"/>
      <c r="W19" s="248"/>
      <c r="X19" s="248"/>
      <c r="Y19" s="248"/>
      <c r="Z19" s="248"/>
      <c r="AA19" s="55"/>
      <c r="AB19" s="55"/>
      <c r="AC19" s="55"/>
    </row>
    <row r="20" spans="1:68" ht="16.5" customHeight="1" x14ac:dyDescent="0.25">
      <c r="A20" s="249" t="s">
        <v>82</v>
      </c>
      <c r="B20" s="249"/>
      <c r="C20" s="249"/>
      <c r="D20" s="249"/>
      <c r="E20" s="249"/>
      <c r="F20" s="249"/>
      <c r="G20" s="249"/>
      <c r="H20" s="249"/>
      <c r="I20" s="249"/>
      <c r="J20" s="249"/>
      <c r="K20" s="249"/>
      <c r="L20" s="249"/>
      <c r="M20" s="249"/>
      <c r="N20" s="249"/>
      <c r="O20" s="249"/>
      <c r="P20" s="249"/>
      <c r="Q20" s="249"/>
      <c r="R20" s="249"/>
      <c r="S20" s="249"/>
      <c r="T20" s="249"/>
      <c r="U20" s="249"/>
      <c r="V20" s="249"/>
      <c r="W20" s="249"/>
      <c r="X20" s="249"/>
      <c r="Y20" s="249"/>
      <c r="Z20" s="249"/>
      <c r="AA20" s="66"/>
      <c r="AB20" s="66"/>
      <c r="AC20" s="83"/>
    </row>
    <row r="21" spans="1:68" ht="14.25" customHeight="1" x14ac:dyDescent="0.25">
      <c r="A21" s="237" t="s">
        <v>83</v>
      </c>
      <c r="B21" s="237"/>
      <c r="C21" s="237"/>
      <c r="D21" s="237"/>
      <c r="E21" s="237"/>
      <c r="F21" s="237"/>
      <c r="G21" s="237"/>
      <c r="H21" s="237"/>
      <c r="I21" s="237"/>
      <c r="J21" s="237"/>
      <c r="K21" s="237"/>
      <c r="L21" s="237"/>
      <c r="M21" s="237"/>
      <c r="N21" s="237"/>
      <c r="O21" s="237"/>
      <c r="P21" s="237"/>
      <c r="Q21" s="237"/>
      <c r="R21" s="237"/>
      <c r="S21" s="237"/>
      <c r="T21" s="237"/>
      <c r="U21" s="237"/>
      <c r="V21" s="237"/>
      <c r="W21" s="237"/>
      <c r="X21" s="237"/>
      <c r="Y21" s="237"/>
      <c r="Z21" s="237"/>
      <c r="AA21" s="67"/>
      <c r="AB21" s="67"/>
      <c r="AC21" s="84"/>
    </row>
    <row r="22" spans="1:68" ht="27" customHeight="1" x14ac:dyDescent="0.25">
      <c r="A22" s="64" t="s">
        <v>84</v>
      </c>
      <c r="B22" s="64" t="s">
        <v>85</v>
      </c>
      <c r="C22" s="37">
        <v>4301070899</v>
      </c>
      <c r="D22" s="219">
        <v>4607111035752</v>
      </c>
      <c r="E22" s="219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87</v>
      </c>
      <c r="L22" s="38" t="s">
        <v>88</v>
      </c>
      <c r="M22" s="39" t="s">
        <v>86</v>
      </c>
      <c r="N22" s="39"/>
      <c r="O22" s="38">
        <v>180</v>
      </c>
      <c r="P22" s="34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21"/>
      <c r="R22" s="221"/>
      <c r="S22" s="221"/>
      <c r="T22" s="222"/>
      <c r="U22" s="40" t="s">
        <v>49</v>
      </c>
      <c r="V22" s="40" t="s">
        <v>49</v>
      </c>
      <c r="W22" s="41" t="s">
        <v>42</v>
      </c>
      <c r="X22" s="59">
        <v>0</v>
      </c>
      <c r="Y22" s="56">
        <f>IFERROR(IF(X22="","",X22),"")</f>
        <v>0</v>
      </c>
      <c r="Z22" s="42">
        <f>IFERROR(IF(X22="","",X22*0.0155),"")</f>
        <v>0</v>
      </c>
      <c r="AA22" s="69" t="s">
        <v>49</v>
      </c>
      <c r="AB22" s="70" t="s">
        <v>49</v>
      </c>
      <c r="AC22" s="85"/>
      <c r="AG22" s="82"/>
      <c r="AJ22" s="87" t="s">
        <v>89</v>
      </c>
      <c r="AK22" s="87">
        <v>1</v>
      </c>
      <c r="BB22" s="88" t="s">
        <v>73</v>
      </c>
      <c r="BM22" s="82">
        <f>IFERROR(X22*I22,"0")</f>
        <v>0</v>
      </c>
      <c r="BN22" s="82">
        <f>IFERROR(Y22*I22,"0")</f>
        <v>0</v>
      </c>
      <c r="BO22" s="82">
        <f>IFERROR(X22/J22,"0")</f>
        <v>0</v>
      </c>
      <c r="BP22" s="82">
        <f>IFERROR(Y22/J22,"0")</f>
        <v>0</v>
      </c>
    </row>
    <row r="23" spans="1:68" x14ac:dyDescent="0.2">
      <c r="A23" s="213"/>
      <c r="B23" s="213"/>
      <c r="C23" s="213"/>
      <c r="D23" s="213"/>
      <c r="E23" s="213"/>
      <c r="F23" s="213"/>
      <c r="G23" s="213"/>
      <c r="H23" s="213"/>
      <c r="I23" s="213"/>
      <c r="J23" s="213"/>
      <c r="K23" s="213"/>
      <c r="L23" s="213"/>
      <c r="M23" s="213"/>
      <c r="N23" s="213"/>
      <c r="O23" s="214"/>
      <c r="P23" s="210" t="s">
        <v>43</v>
      </c>
      <c r="Q23" s="211"/>
      <c r="R23" s="211"/>
      <c r="S23" s="211"/>
      <c r="T23" s="211"/>
      <c r="U23" s="211"/>
      <c r="V23" s="212"/>
      <c r="W23" s="43" t="s">
        <v>42</v>
      </c>
      <c r="X23" s="44">
        <f>IFERROR(SUM(X22:X22),"0")</f>
        <v>0</v>
      </c>
      <c r="Y23" s="44">
        <f>IFERROR(SUM(Y22:Y22),"0")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213"/>
      <c r="B24" s="213"/>
      <c r="C24" s="213"/>
      <c r="D24" s="213"/>
      <c r="E24" s="213"/>
      <c r="F24" s="213"/>
      <c r="G24" s="213"/>
      <c r="H24" s="213"/>
      <c r="I24" s="213"/>
      <c r="J24" s="213"/>
      <c r="K24" s="213"/>
      <c r="L24" s="213"/>
      <c r="M24" s="213"/>
      <c r="N24" s="213"/>
      <c r="O24" s="214"/>
      <c r="P24" s="210" t="s">
        <v>43</v>
      </c>
      <c r="Q24" s="211"/>
      <c r="R24" s="211"/>
      <c r="S24" s="211"/>
      <c r="T24" s="211"/>
      <c r="U24" s="211"/>
      <c r="V24" s="212"/>
      <c r="W24" s="43" t="s">
        <v>0</v>
      </c>
      <c r="X24" s="44">
        <f>IFERROR(SUMPRODUCT(X22:X22*H22:H22),"0")</f>
        <v>0</v>
      </c>
      <c r="Y24" s="44">
        <f>IFERROR(SUMPRODUCT(Y22:Y22*H22:H22),"0")</f>
        <v>0</v>
      </c>
      <c r="Z24" s="43"/>
      <c r="AA24" s="68"/>
      <c r="AB24" s="68"/>
      <c r="AC24" s="68"/>
    </row>
    <row r="25" spans="1:68" ht="27.75" customHeight="1" x14ac:dyDescent="0.2">
      <c r="A25" s="248" t="s">
        <v>48</v>
      </c>
      <c r="B25" s="248"/>
      <c r="C25" s="248"/>
      <c r="D25" s="248"/>
      <c r="E25" s="248"/>
      <c r="F25" s="248"/>
      <c r="G25" s="248"/>
      <c r="H25" s="248"/>
      <c r="I25" s="248"/>
      <c r="J25" s="248"/>
      <c r="K25" s="248"/>
      <c r="L25" s="248"/>
      <c r="M25" s="248"/>
      <c r="N25" s="248"/>
      <c r="O25" s="248"/>
      <c r="P25" s="248"/>
      <c r="Q25" s="248"/>
      <c r="R25" s="248"/>
      <c r="S25" s="248"/>
      <c r="T25" s="248"/>
      <c r="U25" s="248"/>
      <c r="V25" s="248"/>
      <c r="W25" s="248"/>
      <c r="X25" s="248"/>
      <c r="Y25" s="248"/>
      <c r="Z25" s="248"/>
      <c r="AA25" s="55"/>
      <c r="AB25" s="55"/>
      <c r="AC25" s="55"/>
    </row>
    <row r="26" spans="1:68" ht="16.5" customHeight="1" x14ac:dyDescent="0.25">
      <c r="A26" s="249" t="s">
        <v>90</v>
      </c>
      <c r="B26" s="249"/>
      <c r="C26" s="249"/>
      <c r="D26" s="249"/>
      <c r="E26" s="249"/>
      <c r="F26" s="249"/>
      <c r="G26" s="249"/>
      <c r="H26" s="249"/>
      <c r="I26" s="249"/>
      <c r="J26" s="249"/>
      <c r="K26" s="249"/>
      <c r="L26" s="249"/>
      <c r="M26" s="249"/>
      <c r="N26" s="249"/>
      <c r="O26" s="249"/>
      <c r="P26" s="249"/>
      <c r="Q26" s="249"/>
      <c r="R26" s="249"/>
      <c r="S26" s="249"/>
      <c r="T26" s="249"/>
      <c r="U26" s="249"/>
      <c r="V26" s="249"/>
      <c r="W26" s="249"/>
      <c r="X26" s="249"/>
      <c r="Y26" s="249"/>
      <c r="Z26" s="249"/>
      <c r="AA26" s="66"/>
      <c r="AB26" s="66"/>
      <c r="AC26" s="83"/>
    </row>
    <row r="27" spans="1:68" ht="14.25" customHeight="1" x14ac:dyDescent="0.25">
      <c r="A27" s="237" t="s">
        <v>91</v>
      </c>
      <c r="B27" s="237"/>
      <c r="C27" s="237"/>
      <c r="D27" s="237"/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37"/>
      <c r="P27" s="237"/>
      <c r="Q27" s="237"/>
      <c r="R27" s="237"/>
      <c r="S27" s="237"/>
      <c r="T27" s="237"/>
      <c r="U27" s="237"/>
      <c r="V27" s="237"/>
      <c r="W27" s="237"/>
      <c r="X27" s="237"/>
      <c r="Y27" s="237"/>
      <c r="Z27" s="237"/>
      <c r="AA27" s="67"/>
      <c r="AB27" s="67"/>
      <c r="AC27" s="84"/>
    </row>
    <row r="28" spans="1:68" ht="27" customHeight="1" x14ac:dyDescent="0.25">
      <c r="A28" s="64" t="s">
        <v>92</v>
      </c>
      <c r="B28" s="64" t="s">
        <v>93</v>
      </c>
      <c r="C28" s="37">
        <v>4301132095</v>
      </c>
      <c r="D28" s="219">
        <v>4607111036605</v>
      </c>
      <c r="E28" s="219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95</v>
      </c>
      <c r="L28" s="38" t="s">
        <v>88</v>
      </c>
      <c r="M28" s="39" t="s">
        <v>86</v>
      </c>
      <c r="N28" s="39"/>
      <c r="O28" s="38">
        <v>180</v>
      </c>
      <c r="P28" s="33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21"/>
      <c r="R28" s="221"/>
      <c r="S28" s="221"/>
      <c r="T28" s="222"/>
      <c r="U28" s="40" t="s">
        <v>49</v>
      </c>
      <c r="V28" s="40" t="s">
        <v>49</v>
      </c>
      <c r="W28" s="41" t="s">
        <v>42</v>
      </c>
      <c r="X28" s="59">
        <v>0</v>
      </c>
      <c r="Y28" s="56">
        <f>IFERROR(IF(X28="","",X28),"")</f>
        <v>0</v>
      </c>
      <c r="Z28" s="42">
        <f>IFERROR(IF(X28="","",X28*0.00936),"")</f>
        <v>0</v>
      </c>
      <c r="AA28" s="69" t="s">
        <v>49</v>
      </c>
      <c r="AB28" s="70" t="s">
        <v>49</v>
      </c>
      <c r="AC28" s="85"/>
      <c r="AG28" s="82"/>
      <c r="AJ28" s="87" t="s">
        <v>89</v>
      </c>
      <c r="AK28" s="87">
        <v>1</v>
      </c>
      <c r="BB28" s="89" t="s">
        <v>94</v>
      </c>
      <c r="BM28" s="82">
        <f>IFERROR(X28*I28,"0")</f>
        <v>0</v>
      </c>
      <c r="BN28" s="82">
        <f>IFERROR(Y28*I28,"0")</f>
        <v>0</v>
      </c>
      <c r="BO28" s="82">
        <f>IFERROR(X28/J28,"0")</f>
        <v>0</v>
      </c>
      <c r="BP28" s="82">
        <f>IFERROR(Y28/J28,"0")</f>
        <v>0</v>
      </c>
    </row>
    <row r="29" spans="1:68" ht="27" customHeight="1" x14ac:dyDescent="0.25">
      <c r="A29" s="64" t="s">
        <v>96</v>
      </c>
      <c r="B29" s="64" t="s">
        <v>97</v>
      </c>
      <c r="C29" s="37">
        <v>4301132093</v>
      </c>
      <c r="D29" s="219">
        <v>4607111036520</v>
      </c>
      <c r="E29" s="219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95</v>
      </c>
      <c r="L29" s="38" t="s">
        <v>88</v>
      </c>
      <c r="M29" s="39" t="s">
        <v>86</v>
      </c>
      <c r="N29" s="39"/>
      <c r="O29" s="38">
        <v>180</v>
      </c>
      <c r="P29" s="340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21"/>
      <c r="R29" s="221"/>
      <c r="S29" s="221"/>
      <c r="T29" s="222"/>
      <c r="U29" s="40" t="s">
        <v>49</v>
      </c>
      <c r="V29" s="40" t="s">
        <v>49</v>
      </c>
      <c r="W29" s="41" t="s">
        <v>42</v>
      </c>
      <c r="X29" s="59">
        <v>0</v>
      </c>
      <c r="Y29" s="56">
        <f>IFERROR(IF(X29="","",X29),"")</f>
        <v>0</v>
      </c>
      <c r="Z29" s="42">
        <f>IFERROR(IF(X29="","",X29*0.00936),"")</f>
        <v>0</v>
      </c>
      <c r="AA29" s="69" t="s">
        <v>49</v>
      </c>
      <c r="AB29" s="70" t="s">
        <v>49</v>
      </c>
      <c r="AC29" s="85"/>
      <c r="AG29" s="82"/>
      <c r="AJ29" s="87" t="s">
        <v>89</v>
      </c>
      <c r="AK29" s="87">
        <v>1</v>
      </c>
      <c r="BB29" s="90" t="s">
        <v>94</v>
      </c>
      <c r="BM29" s="82">
        <f>IFERROR(X29*I29,"0")</f>
        <v>0</v>
      </c>
      <c r="BN29" s="82">
        <f>IFERROR(Y29*I29,"0")</f>
        <v>0</v>
      </c>
      <c r="BO29" s="82">
        <f>IFERROR(X29/J29,"0")</f>
        <v>0</v>
      </c>
      <c r="BP29" s="82">
        <f>IFERROR(Y29/J29,"0")</f>
        <v>0</v>
      </c>
    </row>
    <row r="30" spans="1:68" ht="27" customHeight="1" x14ac:dyDescent="0.25">
      <c r="A30" s="64" t="s">
        <v>98</v>
      </c>
      <c r="B30" s="64" t="s">
        <v>99</v>
      </c>
      <c r="C30" s="37">
        <v>4301132092</v>
      </c>
      <c r="D30" s="219">
        <v>4607111036537</v>
      </c>
      <c r="E30" s="219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95</v>
      </c>
      <c r="L30" s="38" t="s">
        <v>88</v>
      </c>
      <c r="M30" s="39" t="s">
        <v>86</v>
      </c>
      <c r="N30" s="39"/>
      <c r="O30" s="38">
        <v>180</v>
      </c>
      <c r="P30" s="34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21"/>
      <c r="R30" s="221"/>
      <c r="S30" s="221"/>
      <c r="T30" s="222"/>
      <c r="U30" s="40" t="s">
        <v>49</v>
      </c>
      <c r="V30" s="40" t="s">
        <v>49</v>
      </c>
      <c r="W30" s="41" t="s">
        <v>42</v>
      </c>
      <c r="X30" s="59">
        <v>0</v>
      </c>
      <c r="Y30" s="56">
        <f>IFERROR(IF(X30="","",X30),"")</f>
        <v>0</v>
      </c>
      <c r="Z30" s="42">
        <f>IFERROR(IF(X30="","",X30*0.00936),"")</f>
        <v>0</v>
      </c>
      <c r="AA30" s="69" t="s">
        <v>49</v>
      </c>
      <c r="AB30" s="70" t="s">
        <v>49</v>
      </c>
      <c r="AC30" s="85"/>
      <c r="AG30" s="82"/>
      <c r="AJ30" s="87" t="s">
        <v>89</v>
      </c>
      <c r="AK30" s="87">
        <v>1</v>
      </c>
      <c r="BB30" s="91" t="s">
        <v>94</v>
      </c>
      <c r="BM30" s="82">
        <f>IFERROR(X30*I30,"0")</f>
        <v>0</v>
      </c>
      <c r="BN30" s="82">
        <f>IFERROR(Y30*I30,"0")</f>
        <v>0</v>
      </c>
      <c r="BO30" s="82">
        <f>IFERROR(X30/J30,"0")</f>
        <v>0</v>
      </c>
      <c r="BP30" s="82">
        <f>IFERROR(Y30/J30,"0")</f>
        <v>0</v>
      </c>
    </row>
    <row r="31" spans="1:68" ht="27" customHeight="1" x14ac:dyDescent="0.25">
      <c r="A31" s="64" t="s">
        <v>100</v>
      </c>
      <c r="B31" s="64" t="s">
        <v>101</v>
      </c>
      <c r="C31" s="37">
        <v>4301132065</v>
      </c>
      <c r="D31" s="219">
        <v>4607111036599</v>
      </c>
      <c r="E31" s="219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95</v>
      </c>
      <c r="L31" s="38" t="s">
        <v>88</v>
      </c>
      <c r="M31" s="39" t="s">
        <v>86</v>
      </c>
      <c r="N31" s="39"/>
      <c r="O31" s="38">
        <v>180</v>
      </c>
      <c r="P31" s="33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21"/>
      <c r="R31" s="221"/>
      <c r="S31" s="221"/>
      <c r="T31" s="222"/>
      <c r="U31" s="40" t="s">
        <v>49</v>
      </c>
      <c r="V31" s="40" t="s">
        <v>49</v>
      </c>
      <c r="W31" s="41" t="s">
        <v>42</v>
      </c>
      <c r="X31" s="59">
        <v>0</v>
      </c>
      <c r="Y31" s="56">
        <f>IFERROR(IF(X31="","",X31),"")</f>
        <v>0</v>
      </c>
      <c r="Z31" s="42">
        <f>IFERROR(IF(X31="","",X31*0.00936),"")</f>
        <v>0</v>
      </c>
      <c r="AA31" s="69" t="s">
        <v>49</v>
      </c>
      <c r="AB31" s="70" t="s">
        <v>49</v>
      </c>
      <c r="AC31" s="85"/>
      <c r="AG31" s="82"/>
      <c r="AJ31" s="87" t="s">
        <v>89</v>
      </c>
      <c r="AK31" s="87">
        <v>1</v>
      </c>
      <c r="BB31" s="92" t="s">
        <v>94</v>
      </c>
      <c r="BM31" s="82">
        <f>IFERROR(X31*I31,"0")</f>
        <v>0</v>
      </c>
      <c r="BN31" s="82">
        <f>IFERROR(Y31*I31,"0")</f>
        <v>0</v>
      </c>
      <c r="BO31" s="82">
        <f>IFERROR(X31/J31,"0")</f>
        <v>0</v>
      </c>
      <c r="BP31" s="82">
        <f>IFERROR(Y31/J31,"0")</f>
        <v>0</v>
      </c>
    </row>
    <row r="32" spans="1:68" x14ac:dyDescent="0.2">
      <c r="A32" s="213"/>
      <c r="B32" s="213"/>
      <c r="C32" s="213"/>
      <c r="D32" s="213"/>
      <c r="E32" s="213"/>
      <c r="F32" s="213"/>
      <c r="G32" s="213"/>
      <c r="H32" s="213"/>
      <c r="I32" s="213"/>
      <c r="J32" s="213"/>
      <c r="K32" s="213"/>
      <c r="L32" s="213"/>
      <c r="M32" s="213"/>
      <c r="N32" s="213"/>
      <c r="O32" s="214"/>
      <c r="P32" s="210" t="s">
        <v>43</v>
      </c>
      <c r="Q32" s="211"/>
      <c r="R32" s="211"/>
      <c r="S32" s="211"/>
      <c r="T32" s="211"/>
      <c r="U32" s="211"/>
      <c r="V32" s="212"/>
      <c r="W32" s="43" t="s">
        <v>42</v>
      </c>
      <c r="X32" s="44">
        <f>IFERROR(SUM(X28:X31),"0")</f>
        <v>0</v>
      </c>
      <c r="Y32" s="44">
        <f>IFERROR(SUM(Y28:Y31),"0")</f>
        <v>0</v>
      </c>
      <c r="Z32" s="44">
        <f>IFERROR(IF(Z28="",0,Z28),"0")+IFERROR(IF(Z29="",0,Z29),"0")+IFERROR(IF(Z30="",0,Z30),"0")+IFERROR(IF(Z31="",0,Z31),"0")</f>
        <v>0</v>
      </c>
      <c r="AA32" s="68"/>
      <c r="AB32" s="68"/>
      <c r="AC32" s="68"/>
    </row>
    <row r="33" spans="1:68" x14ac:dyDescent="0.2">
      <c r="A33" s="213"/>
      <c r="B33" s="213"/>
      <c r="C33" s="213"/>
      <c r="D33" s="213"/>
      <c r="E33" s="213"/>
      <c r="F33" s="213"/>
      <c r="G33" s="213"/>
      <c r="H33" s="213"/>
      <c r="I33" s="213"/>
      <c r="J33" s="213"/>
      <c r="K33" s="213"/>
      <c r="L33" s="213"/>
      <c r="M33" s="213"/>
      <c r="N33" s="213"/>
      <c r="O33" s="214"/>
      <c r="P33" s="210" t="s">
        <v>43</v>
      </c>
      <c r="Q33" s="211"/>
      <c r="R33" s="211"/>
      <c r="S33" s="211"/>
      <c r="T33" s="211"/>
      <c r="U33" s="211"/>
      <c r="V33" s="212"/>
      <c r="W33" s="43" t="s">
        <v>0</v>
      </c>
      <c r="X33" s="44">
        <f>IFERROR(SUMPRODUCT(X28:X31*H28:H31),"0")</f>
        <v>0</v>
      </c>
      <c r="Y33" s="44">
        <f>IFERROR(SUMPRODUCT(Y28:Y31*H28:H31),"0")</f>
        <v>0</v>
      </c>
      <c r="Z33" s="43"/>
      <c r="AA33" s="68"/>
      <c r="AB33" s="68"/>
      <c r="AC33" s="68"/>
    </row>
    <row r="34" spans="1:68" ht="16.5" customHeight="1" x14ac:dyDescent="0.25">
      <c r="A34" s="249" t="s">
        <v>102</v>
      </c>
      <c r="B34" s="249"/>
      <c r="C34" s="249"/>
      <c r="D34" s="249"/>
      <c r="E34" s="249"/>
      <c r="F34" s="249"/>
      <c r="G34" s="249"/>
      <c r="H34" s="249"/>
      <c r="I34" s="249"/>
      <c r="J34" s="249"/>
      <c r="K34" s="249"/>
      <c r="L34" s="249"/>
      <c r="M34" s="249"/>
      <c r="N34" s="249"/>
      <c r="O34" s="249"/>
      <c r="P34" s="249"/>
      <c r="Q34" s="249"/>
      <c r="R34" s="249"/>
      <c r="S34" s="249"/>
      <c r="T34" s="249"/>
      <c r="U34" s="249"/>
      <c r="V34" s="249"/>
      <c r="W34" s="249"/>
      <c r="X34" s="249"/>
      <c r="Y34" s="249"/>
      <c r="Z34" s="249"/>
      <c r="AA34" s="66"/>
      <c r="AB34" s="66"/>
      <c r="AC34" s="83"/>
    </row>
    <row r="35" spans="1:68" ht="14.25" customHeight="1" x14ac:dyDescent="0.25">
      <c r="A35" s="237" t="s">
        <v>83</v>
      </c>
      <c r="B35" s="237"/>
      <c r="C35" s="237"/>
      <c r="D35" s="237"/>
      <c r="E35" s="237"/>
      <c r="F35" s="237"/>
      <c r="G35" s="237"/>
      <c r="H35" s="237"/>
      <c r="I35" s="237"/>
      <c r="J35" s="237"/>
      <c r="K35" s="237"/>
      <c r="L35" s="237"/>
      <c r="M35" s="237"/>
      <c r="N35" s="237"/>
      <c r="O35" s="237"/>
      <c r="P35" s="237"/>
      <c r="Q35" s="237"/>
      <c r="R35" s="237"/>
      <c r="S35" s="237"/>
      <c r="T35" s="237"/>
      <c r="U35" s="237"/>
      <c r="V35" s="237"/>
      <c r="W35" s="237"/>
      <c r="X35" s="237"/>
      <c r="Y35" s="237"/>
      <c r="Z35" s="237"/>
      <c r="AA35" s="67"/>
      <c r="AB35" s="67"/>
      <c r="AC35" s="84"/>
    </row>
    <row r="36" spans="1:68" ht="27" customHeight="1" x14ac:dyDescent="0.25">
      <c r="A36" s="64" t="s">
        <v>103</v>
      </c>
      <c r="B36" s="64" t="s">
        <v>104</v>
      </c>
      <c r="C36" s="37">
        <v>4301070865</v>
      </c>
      <c r="D36" s="219">
        <v>4607111036285</v>
      </c>
      <c r="E36" s="219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87</v>
      </c>
      <c r="L36" s="38" t="s">
        <v>88</v>
      </c>
      <c r="M36" s="39" t="s">
        <v>86</v>
      </c>
      <c r="N36" s="39"/>
      <c r="O36" s="38">
        <v>180</v>
      </c>
      <c r="P36" s="33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21"/>
      <c r="R36" s="221"/>
      <c r="S36" s="221"/>
      <c r="T36" s="222"/>
      <c r="U36" s="40" t="s">
        <v>49</v>
      </c>
      <c r="V36" s="40" t="s">
        <v>49</v>
      </c>
      <c r="W36" s="41" t="s">
        <v>42</v>
      </c>
      <c r="X36" s="59">
        <v>0</v>
      </c>
      <c r="Y36" s="56">
        <f>IFERROR(IF(X36="","",X36),"")</f>
        <v>0</v>
      </c>
      <c r="Z36" s="42">
        <f>IFERROR(IF(X36="","",X36*0.0155),"")</f>
        <v>0</v>
      </c>
      <c r="AA36" s="69" t="s">
        <v>49</v>
      </c>
      <c r="AB36" s="70" t="s">
        <v>49</v>
      </c>
      <c r="AC36" s="85"/>
      <c r="AG36" s="82"/>
      <c r="AJ36" s="87" t="s">
        <v>89</v>
      </c>
      <c r="AK36" s="87">
        <v>1</v>
      </c>
      <c r="BB36" s="93" t="s">
        <v>73</v>
      </c>
      <c r="BM36" s="82">
        <f>IFERROR(X36*I36,"0")</f>
        <v>0</v>
      </c>
      <c r="BN36" s="82">
        <f>IFERROR(Y36*I36,"0")</f>
        <v>0</v>
      </c>
      <c r="BO36" s="82">
        <f>IFERROR(X36/J36,"0")</f>
        <v>0</v>
      </c>
      <c r="BP36" s="82">
        <f>IFERROR(Y36/J36,"0")</f>
        <v>0</v>
      </c>
    </row>
    <row r="37" spans="1:68" ht="27" customHeight="1" x14ac:dyDescent="0.25">
      <c r="A37" s="64" t="s">
        <v>105</v>
      </c>
      <c r="B37" s="64" t="s">
        <v>106</v>
      </c>
      <c r="C37" s="37">
        <v>4301070861</v>
      </c>
      <c r="D37" s="219">
        <v>4607111036308</v>
      </c>
      <c r="E37" s="219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87</v>
      </c>
      <c r="L37" s="38" t="s">
        <v>88</v>
      </c>
      <c r="M37" s="39" t="s">
        <v>86</v>
      </c>
      <c r="N37" s="39"/>
      <c r="O37" s="38">
        <v>180</v>
      </c>
      <c r="P37" s="335" t="s">
        <v>107</v>
      </c>
      <c r="Q37" s="221"/>
      <c r="R37" s="221"/>
      <c r="S37" s="221"/>
      <c r="T37" s="222"/>
      <c r="U37" s="40" t="s">
        <v>49</v>
      </c>
      <c r="V37" s="40" t="s">
        <v>49</v>
      </c>
      <c r="W37" s="41" t="s">
        <v>42</v>
      </c>
      <c r="X37" s="59">
        <v>0</v>
      </c>
      <c r="Y37" s="56">
        <f>IFERROR(IF(X37="","",X37),"")</f>
        <v>0</v>
      </c>
      <c r="Z37" s="42">
        <f>IFERROR(IF(X37="","",X37*0.0155),"")</f>
        <v>0</v>
      </c>
      <c r="AA37" s="69" t="s">
        <v>49</v>
      </c>
      <c r="AB37" s="70" t="s">
        <v>49</v>
      </c>
      <c r="AC37" s="85"/>
      <c r="AG37" s="82"/>
      <c r="AJ37" s="87" t="s">
        <v>89</v>
      </c>
      <c r="AK37" s="87">
        <v>1</v>
      </c>
      <c r="BB37" s="94" t="s">
        <v>73</v>
      </c>
      <c r="BM37" s="82">
        <f>IFERROR(X37*I37,"0")</f>
        <v>0</v>
      </c>
      <c r="BN37" s="82">
        <f>IFERROR(Y37*I37,"0")</f>
        <v>0</v>
      </c>
      <c r="BO37" s="82">
        <f>IFERROR(X37/J37,"0")</f>
        <v>0</v>
      </c>
      <c r="BP37" s="82">
        <f>IFERROR(Y37/J37,"0")</f>
        <v>0</v>
      </c>
    </row>
    <row r="38" spans="1:68" ht="27" customHeight="1" x14ac:dyDescent="0.25">
      <c r="A38" s="64" t="s">
        <v>108</v>
      </c>
      <c r="B38" s="64" t="s">
        <v>109</v>
      </c>
      <c r="C38" s="37">
        <v>4301070864</v>
      </c>
      <c r="D38" s="219">
        <v>4607111036292</v>
      </c>
      <c r="E38" s="219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87</v>
      </c>
      <c r="L38" s="38" t="s">
        <v>88</v>
      </c>
      <c r="M38" s="39" t="s">
        <v>86</v>
      </c>
      <c r="N38" s="39"/>
      <c r="O38" s="38">
        <v>180</v>
      </c>
      <c r="P38" s="33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21"/>
      <c r="R38" s="221"/>
      <c r="S38" s="221"/>
      <c r="T38" s="222"/>
      <c r="U38" s="40" t="s">
        <v>49</v>
      </c>
      <c r="V38" s="40" t="s">
        <v>49</v>
      </c>
      <c r="W38" s="41" t="s">
        <v>42</v>
      </c>
      <c r="X38" s="59">
        <v>0</v>
      </c>
      <c r="Y38" s="56">
        <f>IFERROR(IF(X38="","",X38),"")</f>
        <v>0</v>
      </c>
      <c r="Z38" s="42">
        <f>IFERROR(IF(X38="","",X38*0.0155),"")</f>
        <v>0</v>
      </c>
      <c r="AA38" s="69" t="s">
        <v>49</v>
      </c>
      <c r="AB38" s="70" t="s">
        <v>49</v>
      </c>
      <c r="AC38" s="85"/>
      <c r="AG38" s="82"/>
      <c r="AJ38" s="87" t="s">
        <v>89</v>
      </c>
      <c r="AK38" s="87">
        <v>1</v>
      </c>
      <c r="BB38" s="95" t="s">
        <v>73</v>
      </c>
      <c r="BM38" s="82">
        <f>IFERROR(X38*I38,"0")</f>
        <v>0</v>
      </c>
      <c r="BN38" s="82">
        <f>IFERROR(Y38*I38,"0")</f>
        <v>0</v>
      </c>
      <c r="BO38" s="82">
        <f>IFERROR(X38/J38,"0")</f>
        <v>0</v>
      </c>
      <c r="BP38" s="82">
        <f>IFERROR(Y38/J38,"0")</f>
        <v>0</v>
      </c>
    </row>
    <row r="39" spans="1:68" x14ac:dyDescent="0.2">
      <c r="A39" s="213"/>
      <c r="B39" s="213"/>
      <c r="C39" s="213"/>
      <c r="D39" s="213"/>
      <c r="E39" s="213"/>
      <c r="F39" s="213"/>
      <c r="G39" s="213"/>
      <c r="H39" s="213"/>
      <c r="I39" s="213"/>
      <c r="J39" s="213"/>
      <c r="K39" s="213"/>
      <c r="L39" s="213"/>
      <c r="M39" s="213"/>
      <c r="N39" s="213"/>
      <c r="O39" s="214"/>
      <c r="P39" s="210" t="s">
        <v>43</v>
      </c>
      <c r="Q39" s="211"/>
      <c r="R39" s="211"/>
      <c r="S39" s="211"/>
      <c r="T39" s="211"/>
      <c r="U39" s="211"/>
      <c r="V39" s="212"/>
      <c r="W39" s="43" t="s">
        <v>42</v>
      </c>
      <c r="X39" s="44">
        <f>IFERROR(SUM(X36:X38),"0")</f>
        <v>0</v>
      </c>
      <c r="Y39" s="44">
        <f>IFERROR(SUM(Y36:Y38),"0")</f>
        <v>0</v>
      </c>
      <c r="Z39" s="44">
        <f>IFERROR(IF(Z36="",0,Z36),"0")+IFERROR(IF(Z37="",0,Z37),"0")+IFERROR(IF(Z38="",0,Z38),"0")</f>
        <v>0</v>
      </c>
      <c r="AA39" s="68"/>
      <c r="AB39" s="68"/>
      <c r="AC39" s="68"/>
    </row>
    <row r="40" spans="1:68" x14ac:dyDescent="0.2">
      <c r="A40" s="213"/>
      <c r="B40" s="213"/>
      <c r="C40" s="213"/>
      <c r="D40" s="213"/>
      <c r="E40" s="213"/>
      <c r="F40" s="213"/>
      <c r="G40" s="213"/>
      <c r="H40" s="213"/>
      <c r="I40" s="213"/>
      <c r="J40" s="213"/>
      <c r="K40" s="213"/>
      <c r="L40" s="213"/>
      <c r="M40" s="213"/>
      <c r="N40" s="213"/>
      <c r="O40" s="214"/>
      <c r="P40" s="210" t="s">
        <v>43</v>
      </c>
      <c r="Q40" s="211"/>
      <c r="R40" s="211"/>
      <c r="S40" s="211"/>
      <c r="T40" s="211"/>
      <c r="U40" s="211"/>
      <c r="V40" s="212"/>
      <c r="W40" s="43" t="s">
        <v>0</v>
      </c>
      <c r="X40" s="44">
        <f>IFERROR(SUMPRODUCT(X36:X38*H36:H38),"0")</f>
        <v>0</v>
      </c>
      <c r="Y40" s="44">
        <f>IFERROR(SUMPRODUCT(Y36:Y38*H36:H38),"0")</f>
        <v>0</v>
      </c>
      <c r="Z40" s="43"/>
      <c r="AA40" s="68"/>
      <c r="AB40" s="68"/>
      <c r="AC40" s="68"/>
    </row>
    <row r="41" spans="1:68" ht="16.5" customHeight="1" x14ac:dyDescent="0.25">
      <c r="A41" s="249" t="s">
        <v>110</v>
      </c>
      <c r="B41" s="249"/>
      <c r="C41" s="249"/>
      <c r="D41" s="249"/>
      <c r="E41" s="249"/>
      <c r="F41" s="249"/>
      <c r="G41" s="249"/>
      <c r="H41" s="249"/>
      <c r="I41" s="249"/>
      <c r="J41" s="249"/>
      <c r="K41" s="249"/>
      <c r="L41" s="249"/>
      <c r="M41" s="249"/>
      <c r="N41" s="249"/>
      <c r="O41" s="249"/>
      <c r="P41" s="249"/>
      <c r="Q41" s="249"/>
      <c r="R41" s="249"/>
      <c r="S41" s="249"/>
      <c r="T41" s="249"/>
      <c r="U41" s="249"/>
      <c r="V41" s="249"/>
      <c r="W41" s="249"/>
      <c r="X41" s="249"/>
      <c r="Y41" s="249"/>
      <c r="Z41" s="249"/>
      <c r="AA41" s="66"/>
      <c r="AB41" s="66"/>
      <c r="AC41" s="83"/>
    </row>
    <row r="42" spans="1:68" ht="14.25" customHeight="1" x14ac:dyDescent="0.25">
      <c r="A42" s="237" t="s">
        <v>111</v>
      </c>
      <c r="B42" s="237"/>
      <c r="C42" s="237"/>
      <c r="D42" s="237"/>
      <c r="E42" s="237"/>
      <c r="F42" s="237"/>
      <c r="G42" s="237"/>
      <c r="H42" s="237"/>
      <c r="I42" s="237"/>
      <c r="J42" s="237"/>
      <c r="K42" s="237"/>
      <c r="L42" s="237"/>
      <c r="M42" s="237"/>
      <c r="N42" s="237"/>
      <c r="O42" s="237"/>
      <c r="P42" s="237"/>
      <c r="Q42" s="237"/>
      <c r="R42" s="237"/>
      <c r="S42" s="237"/>
      <c r="T42" s="237"/>
      <c r="U42" s="237"/>
      <c r="V42" s="237"/>
      <c r="W42" s="237"/>
      <c r="X42" s="237"/>
      <c r="Y42" s="237"/>
      <c r="Z42" s="237"/>
      <c r="AA42" s="67"/>
      <c r="AB42" s="67"/>
      <c r="AC42" s="84"/>
    </row>
    <row r="43" spans="1:68" ht="16.5" customHeight="1" x14ac:dyDescent="0.25">
      <c r="A43" s="64" t="s">
        <v>112</v>
      </c>
      <c r="B43" s="64" t="s">
        <v>113</v>
      </c>
      <c r="C43" s="37">
        <v>4301190046</v>
      </c>
      <c r="D43" s="219">
        <v>4607111038951</v>
      </c>
      <c r="E43" s="219"/>
      <c r="F43" s="63">
        <v>0.2</v>
      </c>
      <c r="G43" s="38">
        <v>6</v>
      </c>
      <c r="H43" s="63">
        <v>1.2</v>
      </c>
      <c r="I43" s="63">
        <v>1.5918000000000001</v>
      </c>
      <c r="J43" s="38">
        <v>130</v>
      </c>
      <c r="K43" s="38" t="s">
        <v>114</v>
      </c>
      <c r="L43" s="38" t="s">
        <v>88</v>
      </c>
      <c r="M43" s="39" t="s">
        <v>86</v>
      </c>
      <c r="N43" s="39"/>
      <c r="O43" s="38">
        <v>365</v>
      </c>
      <c r="P43" s="330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21"/>
      <c r="R43" s="221"/>
      <c r="S43" s="221"/>
      <c r="T43" s="222"/>
      <c r="U43" s="40" t="s">
        <v>49</v>
      </c>
      <c r="V43" s="40" t="s">
        <v>49</v>
      </c>
      <c r="W43" s="41" t="s">
        <v>42</v>
      </c>
      <c r="X43" s="59">
        <v>0</v>
      </c>
      <c r="Y43" s="56">
        <f>IFERROR(IF(X43="","",X43),"")</f>
        <v>0</v>
      </c>
      <c r="Z43" s="42">
        <f>IFERROR(IF(X43="","",X43*0.0095),"")</f>
        <v>0</v>
      </c>
      <c r="AA43" s="69" t="s">
        <v>49</v>
      </c>
      <c r="AB43" s="70" t="s">
        <v>49</v>
      </c>
      <c r="AC43" s="85"/>
      <c r="AG43" s="82"/>
      <c r="AJ43" s="87" t="s">
        <v>89</v>
      </c>
      <c r="AK43" s="87">
        <v>1</v>
      </c>
      <c r="BB43" s="96" t="s">
        <v>94</v>
      </c>
      <c r="BM43" s="82">
        <f>IFERROR(X43*I43,"0")</f>
        <v>0</v>
      </c>
      <c r="BN43" s="82">
        <f>IFERROR(Y43*I43,"0")</f>
        <v>0</v>
      </c>
      <c r="BO43" s="82">
        <f>IFERROR(X43/J43,"0")</f>
        <v>0</v>
      </c>
      <c r="BP43" s="82">
        <f>IFERROR(Y43/J43,"0")</f>
        <v>0</v>
      </c>
    </row>
    <row r="44" spans="1:68" ht="27" customHeight="1" x14ac:dyDescent="0.25">
      <c r="A44" s="64" t="s">
        <v>115</v>
      </c>
      <c r="B44" s="64" t="s">
        <v>116</v>
      </c>
      <c r="C44" s="37">
        <v>4301190010</v>
      </c>
      <c r="D44" s="219">
        <v>4607111037596</v>
      </c>
      <c r="E44" s="219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114</v>
      </c>
      <c r="L44" s="38" t="s">
        <v>88</v>
      </c>
      <c r="M44" s="39" t="s">
        <v>86</v>
      </c>
      <c r="N44" s="39"/>
      <c r="O44" s="38">
        <v>365</v>
      </c>
      <c r="P44" s="331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21"/>
      <c r="R44" s="221"/>
      <c r="S44" s="221"/>
      <c r="T44" s="222"/>
      <c r="U44" s="40" t="s">
        <v>49</v>
      </c>
      <c r="V44" s="40" t="s">
        <v>49</v>
      </c>
      <c r="W44" s="41" t="s">
        <v>42</v>
      </c>
      <c r="X44" s="59">
        <v>0</v>
      </c>
      <c r="Y44" s="56">
        <f>IFERROR(IF(X44="","",X44),"")</f>
        <v>0</v>
      </c>
      <c r="Z44" s="42">
        <f>IFERROR(IF(X44="","",X44*0.0095),"")</f>
        <v>0</v>
      </c>
      <c r="AA44" s="69" t="s">
        <v>49</v>
      </c>
      <c r="AB44" s="70" t="s">
        <v>49</v>
      </c>
      <c r="AC44" s="85"/>
      <c r="AG44" s="82"/>
      <c r="AJ44" s="87" t="s">
        <v>89</v>
      </c>
      <c r="AK44" s="87">
        <v>1</v>
      </c>
      <c r="BB44" s="97" t="s">
        <v>94</v>
      </c>
      <c r="BM44" s="82">
        <f>IFERROR(X44*I44,"0")</f>
        <v>0</v>
      </c>
      <c r="BN44" s="82">
        <f>IFERROR(Y44*I44,"0")</f>
        <v>0</v>
      </c>
      <c r="BO44" s="82">
        <f>IFERROR(X44/J44,"0")</f>
        <v>0</v>
      </c>
      <c r="BP44" s="82">
        <f>IFERROR(Y44/J44,"0")</f>
        <v>0</v>
      </c>
    </row>
    <row r="45" spans="1:68" ht="27" customHeight="1" x14ac:dyDescent="0.25">
      <c r="A45" s="64" t="s">
        <v>117</v>
      </c>
      <c r="B45" s="64" t="s">
        <v>118</v>
      </c>
      <c r="C45" s="37">
        <v>4301190022</v>
      </c>
      <c r="D45" s="219">
        <v>4607111037053</v>
      </c>
      <c r="E45" s="219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114</v>
      </c>
      <c r="L45" s="38" t="s">
        <v>88</v>
      </c>
      <c r="M45" s="39" t="s">
        <v>86</v>
      </c>
      <c r="N45" s="39"/>
      <c r="O45" s="38">
        <v>365</v>
      </c>
      <c r="P45" s="33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21"/>
      <c r="R45" s="221"/>
      <c r="S45" s="221"/>
      <c r="T45" s="222"/>
      <c r="U45" s="40" t="s">
        <v>49</v>
      </c>
      <c r="V45" s="40" t="s">
        <v>49</v>
      </c>
      <c r="W45" s="41" t="s">
        <v>42</v>
      </c>
      <c r="X45" s="59">
        <v>0</v>
      </c>
      <c r="Y45" s="56">
        <f>IFERROR(IF(X45="","",X45),"")</f>
        <v>0</v>
      </c>
      <c r="Z45" s="42">
        <f>IFERROR(IF(X45="","",X45*0.0095),"")</f>
        <v>0</v>
      </c>
      <c r="AA45" s="69" t="s">
        <v>49</v>
      </c>
      <c r="AB45" s="70" t="s">
        <v>49</v>
      </c>
      <c r="AC45" s="85"/>
      <c r="AG45" s="82"/>
      <c r="AJ45" s="87" t="s">
        <v>89</v>
      </c>
      <c r="AK45" s="87">
        <v>1</v>
      </c>
      <c r="BB45" s="98" t="s">
        <v>94</v>
      </c>
      <c r="BM45" s="82">
        <f>IFERROR(X45*I45,"0")</f>
        <v>0</v>
      </c>
      <c r="BN45" s="82">
        <f>IFERROR(Y45*I45,"0")</f>
        <v>0</v>
      </c>
      <c r="BO45" s="82">
        <f>IFERROR(X45/J45,"0")</f>
        <v>0</v>
      </c>
      <c r="BP45" s="82">
        <f>IFERROR(Y45/J45,"0")</f>
        <v>0</v>
      </c>
    </row>
    <row r="46" spans="1:68" ht="27" customHeight="1" x14ac:dyDescent="0.25">
      <c r="A46" s="64" t="s">
        <v>119</v>
      </c>
      <c r="B46" s="64" t="s">
        <v>120</v>
      </c>
      <c r="C46" s="37">
        <v>4301190023</v>
      </c>
      <c r="D46" s="219">
        <v>4607111037060</v>
      </c>
      <c r="E46" s="219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114</v>
      </c>
      <c r="L46" s="38" t="s">
        <v>88</v>
      </c>
      <c r="M46" s="39" t="s">
        <v>86</v>
      </c>
      <c r="N46" s="39"/>
      <c r="O46" s="38">
        <v>365</v>
      </c>
      <c r="P46" s="33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21"/>
      <c r="R46" s="221"/>
      <c r="S46" s="221"/>
      <c r="T46" s="222"/>
      <c r="U46" s="40" t="s">
        <v>49</v>
      </c>
      <c r="V46" s="40" t="s">
        <v>49</v>
      </c>
      <c r="W46" s="41" t="s">
        <v>42</v>
      </c>
      <c r="X46" s="59">
        <v>0</v>
      </c>
      <c r="Y46" s="56">
        <f>IFERROR(IF(X46="","",X46),"")</f>
        <v>0</v>
      </c>
      <c r="Z46" s="42">
        <f>IFERROR(IF(X46="","",X46*0.0095),"")</f>
        <v>0</v>
      </c>
      <c r="AA46" s="69" t="s">
        <v>49</v>
      </c>
      <c r="AB46" s="70" t="s">
        <v>49</v>
      </c>
      <c r="AC46" s="85"/>
      <c r="AG46" s="82"/>
      <c r="AJ46" s="87" t="s">
        <v>89</v>
      </c>
      <c r="AK46" s="87">
        <v>1</v>
      </c>
      <c r="BB46" s="99" t="s">
        <v>94</v>
      </c>
      <c r="BM46" s="82">
        <f>IFERROR(X46*I46,"0")</f>
        <v>0</v>
      </c>
      <c r="BN46" s="82">
        <f>IFERROR(Y46*I46,"0")</f>
        <v>0</v>
      </c>
      <c r="BO46" s="82">
        <f>IFERROR(X46/J46,"0")</f>
        <v>0</v>
      </c>
      <c r="BP46" s="82">
        <f>IFERROR(Y46/J46,"0")</f>
        <v>0</v>
      </c>
    </row>
    <row r="47" spans="1:68" ht="27" customHeight="1" x14ac:dyDescent="0.25">
      <c r="A47" s="64" t="s">
        <v>121</v>
      </c>
      <c r="B47" s="64" t="s">
        <v>122</v>
      </c>
      <c r="C47" s="37">
        <v>4301190049</v>
      </c>
      <c r="D47" s="219">
        <v>4607111038968</v>
      </c>
      <c r="E47" s="219"/>
      <c r="F47" s="63">
        <v>0.2</v>
      </c>
      <c r="G47" s="38">
        <v>6</v>
      </c>
      <c r="H47" s="63">
        <v>1.2</v>
      </c>
      <c r="I47" s="63">
        <v>1.5918000000000001</v>
      </c>
      <c r="J47" s="38">
        <v>130</v>
      </c>
      <c r="K47" s="38" t="s">
        <v>114</v>
      </c>
      <c r="L47" s="38" t="s">
        <v>88</v>
      </c>
      <c r="M47" s="39" t="s">
        <v>86</v>
      </c>
      <c r="N47" s="39"/>
      <c r="O47" s="38">
        <v>365</v>
      </c>
      <c r="P47" s="334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221"/>
      <c r="R47" s="221"/>
      <c r="S47" s="221"/>
      <c r="T47" s="222"/>
      <c r="U47" s="40" t="s">
        <v>49</v>
      </c>
      <c r="V47" s="40" t="s">
        <v>49</v>
      </c>
      <c r="W47" s="41" t="s">
        <v>42</v>
      </c>
      <c r="X47" s="59">
        <v>0</v>
      </c>
      <c r="Y47" s="56">
        <f>IFERROR(IF(X47="","",X47),"")</f>
        <v>0</v>
      </c>
      <c r="Z47" s="42">
        <f>IFERROR(IF(X47="","",X47*0.0095),"")</f>
        <v>0</v>
      </c>
      <c r="AA47" s="69" t="s">
        <v>49</v>
      </c>
      <c r="AB47" s="70" t="s">
        <v>49</v>
      </c>
      <c r="AC47" s="85"/>
      <c r="AG47" s="82"/>
      <c r="AJ47" s="87" t="s">
        <v>89</v>
      </c>
      <c r="AK47" s="87">
        <v>1</v>
      </c>
      <c r="BB47" s="100" t="s">
        <v>94</v>
      </c>
      <c r="BM47" s="82">
        <f>IFERROR(X47*I47,"0")</f>
        <v>0</v>
      </c>
      <c r="BN47" s="82">
        <f>IFERROR(Y47*I47,"0")</f>
        <v>0</v>
      </c>
      <c r="BO47" s="82">
        <f>IFERROR(X47/J47,"0")</f>
        <v>0</v>
      </c>
      <c r="BP47" s="82">
        <f>IFERROR(Y47/J47,"0")</f>
        <v>0</v>
      </c>
    </row>
    <row r="48" spans="1:68" x14ac:dyDescent="0.2">
      <c r="A48" s="213"/>
      <c r="B48" s="213"/>
      <c r="C48" s="213"/>
      <c r="D48" s="213"/>
      <c r="E48" s="213"/>
      <c r="F48" s="213"/>
      <c r="G48" s="213"/>
      <c r="H48" s="213"/>
      <c r="I48" s="213"/>
      <c r="J48" s="213"/>
      <c r="K48" s="213"/>
      <c r="L48" s="213"/>
      <c r="M48" s="213"/>
      <c r="N48" s="213"/>
      <c r="O48" s="214"/>
      <c r="P48" s="210" t="s">
        <v>43</v>
      </c>
      <c r="Q48" s="211"/>
      <c r="R48" s="211"/>
      <c r="S48" s="211"/>
      <c r="T48" s="211"/>
      <c r="U48" s="211"/>
      <c r="V48" s="212"/>
      <c r="W48" s="43" t="s">
        <v>42</v>
      </c>
      <c r="X48" s="44">
        <f>IFERROR(SUM(X43:X47),"0")</f>
        <v>0</v>
      </c>
      <c r="Y48" s="44">
        <f>IFERROR(SUM(Y43:Y47),"0")</f>
        <v>0</v>
      </c>
      <c r="Z48" s="44">
        <f>IFERROR(IF(Z43="",0,Z43),"0")+IFERROR(IF(Z44="",0,Z44),"0")+IFERROR(IF(Z45="",0,Z45),"0")+IFERROR(IF(Z46="",0,Z46),"0")+IFERROR(IF(Z47="",0,Z47),"0")</f>
        <v>0</v>
      </c>
      <c r="AA48" s="68"/>
      <c r="AB48" s="68"/>
      <c r="AC48" s="68"/>
    </row>
    <row r="49" spans="1:68" x14ac:dyDescent="0.2">
      <c r="A49" s="213"/>
      <c r="B49" s="213"/>
      <c r="C49" s="213"/>
      <c r="D49" s="213"/>
      <c r="E49" s="213"/>
      <c r="F49" s="213"/>
      <c r="G49" s="213"/>
      <c r="H49" s="213"/>
      <c r="I49" s="213"/>
      <c r="J49" s="213"/>
      <c r="K49" s="213"/>
      <c r="L49" s="213"/>
      <c r="M49" s="213"/>
      <c r="N49" s="213"/>
      <c r="O49" s="214"/>
      <c r="P49" s="210" t="s">
        <v>43</v>
      </c>
      <c r="Q49" s="211"/>
      <c r="R49" s="211"/>
      <c r="S49" s="211"/>
      <c r="T49" s="211"/>
      <c r="U49" s="211"/>
      <c r="V49" s="212"/>
      <c r="W49" s="43" t="s">
        <v>0</v>
      </c>
      <c r="X49" s="44">
        <f>IFERROR(SUMPRODUCT(X43:X47*H43:H47),"0")</f>
        <v>0</v>
      </c>
      <c r="Y49" s="44">
        <f>IFERROR(SUMPRODUCT(Y43:Y47*H43:H47),"0")</f>
        <v>0</v>
      </c>
      <c r="Z49" s="43"/>
      <c r="AA49" s="68"/>
      <c r="AB49" s="68"/>
      <c r="AC49" s="68"/>
    </row>
    <row r="50" spans="1:68" ht="16.5" customHeight="1" x14ac:dyDescent="0.25">
      <c r="A50" s="249" t="s">
        <v>123</v>
      </c>
      <c r="B50" s="249"/>
      <c r="C50" s="249"/>
      <c r="D50" s="249"/>
      <c r="E50" s="249"/>
      <c r="F50" s="249"/>
      <c r="G50" s="249"/>
      <c r="H50" s="249"/>
      <c r="I50" s="249"/>
      <c r="J50" s="249"/>
      <c r="K50" s="249"/>
      <c r="L50" s="249"/>
      <c r="M50" s="249"/>
      <c r="N50" s="249"/>
      <c r="O50" s="249"/>
      <c r="P50" s="249"/>
      <c r="Q50" s="249"/>
      <c r="R50" s="249"/>
      <c r="S50" s="249"/>
      <c r="T50" s="249"/>
      <c r="U50" s="249"/>
      <c r="V50" s="249"/>
      <c r="W50" s="249"/>
      <c r="X50" s="249"/>
      <c r="Y50" s="249"/>
      <c r="Z50" s="249"/>
      <c r="AA50" s="66"/>
      <c r="AB50" s="66"/>
      <c r="AC50" s="83"/>
    </row>
    <row r="51" spans="1:68" ht="14.25" customHeight="1" x14ac:dyDescent="0.25">
      <c r="A51" s="237" t="s">
        <v>83</v>
      </c>
      <c r="B51" s="237"/>
      <c r="C51" s="237"/>
      <c r="D51" s="237"/>
      <c r="E51" s="237"/>
      <c r="F51" s="237"/>
      <c r="G51" s="237"/>
      <c r="H51" s="237"/>
      <c r="I51" s="237"/>
      <c r="J51" s="237"/>
      <c r="K51" s="237"/>
      <c r="L51" s="237"/>
      <c r="M51" s="237"/>
      <c r="N51" s="237"/>
      <c r="O51" s="237"/>
      <c r="P51" s="237"/>
      <c r="Q51" s="237"/>
      <c r="R51" s="237"/>
      <c r="S51" s="237"/>
      <c r="T51" s="237"/>
      <c r="U51" s="237"/>
      <c r="V51" s="237"/>
      <c r="W51" s="237"/>
      <c r="X51" s="237"/>
      <c r="Y51" s="237"/>
      <c r="Z51" s="237"/>
      <c r="AA51" s="67"/>
      <c r="AB51" s="67"/>
      <c r="AC51" s="84"/>
    </row>
    <row r="52" spans="1:68" ht="27" customHeight="1" x14ac:dyDescent="0.25">
      <c r="A52" s="64" t="s">
        <v>124</v>
      </c>
      <c r="B52" s="64" t="s">
        <v>125</v>
      </c>
      <c r="C52" s="37">
        <v>4301071045</v>
      </c>
      <c r="D52" s="219">
        <v>4607111039392</v>
      </c>
      <c r="E52" s="219"/>
      <c r="F52" s="63">
        <v>0.4</v>
      </c>
      <c r="G52" s="38">
        <v>16</v>
      </c>
      <c r="H52" s="63">
        <v>6.4</v>
      </c>
      <c r="I52" s="63">
        <v>6.7195999999999998</v>
      </c>
      <c r="J52" s="38">
        <v>84</v>
      </c>
      <c r="K52" s="38" t="s">
        <v>87</v>
      </c>
      <c r="L52" s="38" t="s">
        <v>88</v>
      </c>
      <c r="M52" s="39" t="s">
        <v>86</v>
      </c>
      <c r="N52" s="39"/>
      <c r="O52" s="38">
        <v>180</v>
      </c>
      <c r="P52" s="328" t="s">
        <v>126</v>
      </c>
      <c r="Q52" s="221"/>
      <c r="R52" s="221"/>
      <c r="S52" s="221"/>
      <c r="T52" s="222"/>
      <c r="U52" s="40" t="s">
        <v>49</v>
      </c>
      <c r="V52" s="40" t="s">
        <v>49</v>
      </c>
      <c r="W52" s="41" t="s">
        <v>42</v>
      </c>
      <c r="X52" s="59">
        <v>0</v>
      </c>
      <c r="Y52" s="56">
        <f t="shared" ref="Y52:Y64" si="0">IFERROR(IF(X52="","",X52),"")</f>
        <v>0</v>
      </c>
      <c r="Z52" s="42">
        <f t="shared" ref="Z52:Z64" si="1">IFERROR(IF(X52="","",X52*0.0155),"")</f>
        <v>0</v>
      </c>
      <c r="AA52" s="69" t="s">
        <v>49</v>
      </c>
      <c r="AB52" s="70" t="s">
        <v>127</v>
      </c>
      <c r="AC52" s="85"/>
      <c r="AG52" s="82"/>
      <c r="AJ52" s="87" t="s">
        <v>89</v>
      </c>
      <c r="AK52" s="87">
        <v>1</v>
      </c>
      <c r="BB52" s="101" t="s">
        <v>73</v>
      </c>
      <c r="BM52" s="82">
        <f t="shared" ref="BM52:BM64" si="2">IFERROR(X52*I52,"0")</f>
        <v>0</v>
      </c>
      <c r="BN52" s="82">
        <f t="shared" ref="BN52:BN64" si="3">IFERROR(Y52*I52,"0")</f>
        <v>0</v>
      </c>
      <c r="BO52" s="82">
        <f t="shared" ref="BO52:BO64" si="4">IFERROR(X52/J52,"0")</f>
        <v>0</v>
      </c>
      <c r="BP52" s="82">
        <f t="shared" ref="BP52:BP64" si="5">IFERROR(Y52/J52,"0")</f>
        <v>0</v>
      </c>
    </row>
    <row r="53" spans="1:68" ht="27" customHeight="1" x14ac:dyDescent="0.25">
      <c r="A53" s="64" t="s">
        <v>128</v>
      </c>
      <c r="B53" s="64" t="s">
        <v>129</v>
      </c>
      <c r="C53" s="37">
        <v>4301070989</v>
      </c>
      <c r="D53" s="219">
        <v>4607111037190</v>
      </c>
      <c r="E53" s="219"/>
      <c r="F53" s="63">
        <v>0.43</v>
      </c>
      <c r="G53" s="38">
        <v>16</v>
      </c>
      <c r="H53" s="63">
        <v>6.88</v>
      </c>
      <c r="I53" s="63">
        <v>7.1996000000000002</v>
      </c>
      <c r="J53" s="38">
        <v>84</v>
      </c>
      <c r="K53" s="38" t="s">
        <v>87</v>
      </c>
      <c r="L53" s="38" t="s">
        <v>88</v>
      </c>
      <c r="M53" s="39" t="s">
        <v>86</v>
      </c>
      <c r="N53" s="39"/>
      <c r="O53" s="38">
        <v>180</v>
      </c>
      <c r="P53" s="329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3" s="221"/>
      <c r="R53" s="221"/>
      <c r="S53" s="221"/>
      <c r="T53" s="222"/>
      <c r="U53" s="40" t="s">
        <v>49</v>
      </c>
      <c r="V53" s="40" t="s">
        <v>49</v>
      </c>
      <c r="W53" s="41" t="s">
        <v>42</v>
      </c>
      <c r="X53" s="59">
        <v>0</v>
      </c>
      <c r="Y53" s="56">
        <f t="shared" si="0"/>
        <v>0</v>
      </c>
      <c r="Z53" s="42">
        <f t="shared" si="1"/>
        <v>0</v>
      </c>
      <c r="AA53" s="69" t="s">
        <v>49</v>
      </c>
      <c r="AB53" s="70" t="s">
        <v>49</v>
      </c>
      <c r="AC53" s="85"/>
      <c r="AG53" s="82"/>
      <c r="AJ53" s="87" t="s">
        <v>89</v>
      </c>
      <c r="AK53" s="87">
        <v>1</v>
      </c>
      <c r="BB53" s="102" t="s">
        <v>73</v>
      </c>
      <c r="BM53" s="82">
        <f t="shared" si="2"/>
        <v>0</v>
      </c>
      <c r="BN53" s="82">
        <f t="shared" si="3"/>
        <v>0</v>
      </c>
      <c r="BO53" s="82">
        <f t="shared" si="4"/>
        <v>0</v>
      </c>
      <c r="BP53" s="82">
        <f t="shared" si="5"/>
        <v>0</v>
      </c>
    </row>
    <row r="54" spans="1:68" ht="27" customHeight="1" x14ac:dyDescent="0.25">
      <c r="A54" s="64" t="s">
        <v>130</v>
      </c>
      <c r="B54" s="64" t="s">
        <v>131</v>
      </c>
      <c r="C54" s="37">
        <v>4301071032</v>
      </c>
      <c r="D54" s="219">
        <v>4607111038999</v>
      </c>
      <c r="E54" s="219"/>
      <c r="F54" s="63">
        <v>0.4</v>
      </c>
      <c r="G54" s="38">
        <v>16</v>
      </c>
      <c r="H54" s="63">
        <v>6.4</v>
      </c>
      <c r="I54" s="63">
        <v>6.7195999999999998</v>
      </c>
      <c r="J54" s="38">
        <v>84</v>
      </c>
      <c r="K54" s="38" t="s">
        <v>87</v>
      </c>
      <c r="L54" s="38" t="s">
        <v>88</v>
      </c>
      <c r="M54" s="39" t="s">
        <v>86</v>
      </c>
      <c r="N54" s="39"/>
      <c r="O54" s="38">
        <v>180</v>
      </c>
      <c r="P54" s="323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4" s="221"/>
      <c r="R54" s="221"/>
      <c r="S54" s="221"/>
      <c r="T54" s="222"/>
      <c r="U54" s="40" t="s">
        <v>49</v>
      </c>
      <c r="V54" s="40" t="s">
        <v>49</v>
      </c>
      <c r="W54" s="41" t="s">
        <v>42</v>
      </c>
      <c r="X54" s="59">
        <v>0</v>
      </c>
      <c r="Y54" s="56">
        <f t="shared" si="0"/>
        <v>0</v>
      </c>
      <c r="Z54" s="42">
        <f t="shared" si="1"/>
        <v>0</v>
      </c>
      <c r="AA54" s="69" t="s">
        <v>49</v>
      </c>
      <c r="AB54" s="70" t="s">
        <v>49</v>
      </c>
      <c r="AC54" s="85"/>
      <c r="AG54" s="82"/>
      <c r="AJ54" s="87" t="s">
        <v>89</v>
      </c>
      <c r="AK54" s="87">
        <v>1</v>
      </c>
      <c r="BB54" s="103" t="s">
        <v>73</v>
      </c>
      <c r="BM54" s="82">
        <f t="shared" si="2"/>
        <v>0</v>
      </c>
      <c r="BN54" s="82">
        <f t="shared" si="3"/>
        <v>0</v>
      </c>
      <c r="BO54" s="82">
        <f t="shared" si="4"/>
        <v>0</v>
      </c>
      <c r="BP54" s="82">
        <f t="shared" si="5"/>
        <v>0</v>
      </c>
    </row>
    <row r="55" spans="1:68" ht="27" customHeight="1" x14ac:dyDescent="0.25">
      <c r="A55" s="64" t="s">
        <v>132</v>
      </c>
      <c r="B55" s="64" t="s">
        <v>133</v>
      </c>
      <c r="C55" s="37">
        <v>4301070972</v>
      </c>
      <c r="D55" s="219">
        <v>4607111037183</v>
      </c>
      <c r="E55" s="219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87</v>
      </c>
      <c r="L55" s="38" t="s">
        <v>88</v>
      </c>
      <c r="M55" s="39" t="s">
        <v>86</v>
      </c>
      <c r="N55" s="39"/>
      <c r="O55" s="38">
        <v>180</v>
      </c>
      <c r="P55" s="32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5" s="221"/>
      <c r="R55" s="221"/>
      <c r="S55" s="221"/>
      <c r="T55" s="222"/>
      <c r="U55" s="40" t="s">
        <v>49</v>
      </c>
      <c r="V55" s="40" t="s">
        <v>49</v>
      </c>
      <c r="W55" s="41" t="s">
        <v>42</v>
      </c>
      <c r="X55" s="59">
        <v>0</v>
      </c>
      <c r="Y55" s="56">
        <f t="shared" si="0"/>
        <v>0</v>
      </c>
      <c r="Z55" s="42">
        <f t="shared" si="1"/>
        <v>0</v>
      </c>
      <c r="AA55" s="69" t="s">
        <v>49</v>
      </c>
      <c r="AB55" s="70" t="s">
        <v>49</v>
      </c>
      <c r="AC55" s="85"/>
      <c r="AG55" s="82"/>
      <c r="AJ55" s="87" t="s">
        <v>89</v>
      </c>
      <c r="AK55" s="87">
        <v>1</v>
      </c>
      <c r="BB55" s="104" t="s">
        <v>73</v>
      </c>
      <c r="BM55" s="82">
        <f t="shared" si="2"/>
        <v>0</v>
      </c>
      <c r="BN55" s="82">
        <f t="shared" si="3"/>
        <v>0</v>
      </c>
      <c r="BO55" s="82">
        <f t="shared" si="4"/>
        <v>0</v>
      </c>
      <c r="BP55" s="82">
        <f t="shared" si="5"/>
        <v>0</v>
      </c>
    </row>
    <row r="56" spans="1:68" ht="27" customHeight="1" x14ac:dyDescent="0.25">
      <c r="A56" s="64" t="s">
        <v>134</v>
      </c>
      <c r="B56" s="64" t="s">
        <v>135</v>
      </c>
      <c r="C56" s="37">
        <v>4301071044</v>
      </c>
      <c r="D56" s="219">
        <v>4607111039385</v>
      </c>
      <c r="E56" s="219"/>
      <c r="F56" s="63">
        <v>0.7</v>
      </c>
      <c r="G56" s="38">
        <v>10</v>
      </c>
      <c r="H56" s="63">
        <v>7</v>
      </c>
      <c r="I56" s="63">
        <v>7.3</v>
      </c>
      <c r="J56" s="38">
        <v>84</v>
      </c>
      <c r="K56" s="38" t="s">
        <v>87</v>
      </c>
      <c r="L56" s="38" t="s">
        <v>88</v>
      </c>
      <c r="M56" s="39" t="s">
        <v>86</v>
      </c>
      <c r="N56" s="39"/>
      <c r="O56" s="38">
        <v>180</v>
      </c>
      <c r="P56" s="32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6" s="221"/>
      <c r="R56" s="221"/>
      <c r="S56" s="221"/>
      <c r="T56" s="222"/>
      <c r="U56" s="40" t="s">
        <v>49</v>
      </c>
      <c r="V56" s="40" t="s">
        <v>49</v>
      </c>
      <c r="W56" s="41" t="s">
        <v>42</v>
      </c>
      <c r="X56" s="59">
        <v>0</v>
      </c>
      <c r="Y56" s="56">
        <f t="shared" si="0"/>
        <v>0</v>
      </c>
      <c r="Z56" s="42">
        <f t="shared" si="1"/>
        <v>0</v>
      </c>
      <c r="AA56" s="69" t="s">
        <v>49</v>
      </c>
      <c r="AB56" s="70" t="s">
        <v>49</v>
      </c>
      <c r="AC56" s="85"/>
      <c r="AG56" s="82"/>
      <c r="AJ56" s="87" t="s">
        <v>89</v>
      </c>
      <c r="AK56" s="87">
        <v>1</v>
      </c>
      <c r="BB56" s="105" t="s">
        <v>73</v>
      </c>
      <c r="BM56" s="82">
        <f t="shared" si="2"/>
        <v>0</v>
      </c>
      <c r="BN56" s="82">
        <f t="shared" si="3"/>
        <v>0</v>
      </c>
      <c r="BO56" s="82">
        <f t="shared" si="4"/>
        <v>0</v>
      </c>
      <c r="BP56" s="82">
        <f t="shared" si="5"/>
        <v>0</v>
      </c>
    </row>
    <row r="57" spans="1:68" ht="27" customHeight="1" x14ac:dyDescent="0.25">
      <c r="A57" s="64" t="s">
        <v>136</v>
      </c>
      <c r="B57" s="64" t="s">
        <v>137</v>
      </c>
      <c r="C57" s="37">
        <v>4301070970</v>
      </c>
      <c r="D57" s="219">
        <v>4607111037091</v>
      </c>
      <c r="E57" s="219"/>
      <c r="F57" s="63">
        <v>0.43</v>
      </c>
      <c r="G57" s="38">
        <v>16</v>
      </c>
      <c r="H57" s="63">
        <v>6.88</v>
      </c>
      <c r="I57" s="63">
        <v>7.11</v>
      </c>
      <c r="J57" s="38">
        <v>84</v>
      </c>
      <c r="K57" s="38" t="s">
        <v>87</v>
      </c>
      <c r="L57" s="38" t="s">
        <v>88</v>
      </c>
      <c r="M57" s="39" t="s">
        <v>86</v>
      </c>
      <c r="N57" s="39"/>
      <c r="O57" s="38">
        <v>180</v>
      </c>
      <c r="P57" s="326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7" s="221"/>
      <c r="R57" s="221"/>
      <c r="S57" s="221"/>
      <c r="T57" s="222"/>
      <c r="U57" s="40" t="s">
        <v>49</v>
      </c>
      <c r="V57" s="40" t="s">
        <v>49</v>
      </c>
      <c r="W57" s="41" t="s">
        <v>42</v>
      </c>
      <c r="X57" s="59">
        <v>0</v>
      </c>
      <c r="Y57" s="56">
        <f t="shared" si="0"/>
        <v>0</v>
      </c>
      <c r="Z57" s="42">
        <f t="shared" si="1"/>
        <v>0</v>
      </c>
      <c r="AA57" s="69" t="s">
        <v>49</v>
      </c>
      <c r="AB57" s="70" t="s">
        <v>49</v>
      </c>
      <c r="AC57" s="85"/>
      <c r="AG57" s="82"/>
      <c r="AJ57" s="87" t="s">
        <v>89</v>
      </c>
      <c r="AK57" s="87">
        <v>1</v>
      </c>
      <c r="BB57" s="106" t="s">
        <v>73</v>
      </c>
      <c r="BM57" s="82">
        <f t="shared" si="2"/>
        <v>0</v>
      </c>
      <c r="BN57" s="82">
        <f t="shared" si="3"/>
        <v>0</v>
      </c>
      <c r="BO57" s="82">
        <f t="shared" si="4"/>
        <v>0</v>
      </c>
      <c r="BP57" s="82">
        <f t="shared" si="5"/>
        <v>0</v>
      </c>
    </row>
    <row r="58" spans="1:68" ht="27" customHeight="1" x14ac:dyDescent="0.25">
      <c r="A58" s="64" t="s">
        <v>138</v>
      </c>
      <c r="B58" s="64" t="s">
        <v>139</v>
      </c>
      <c r="C58" s="37">
        <v>4301070971</v>
      </c>
      <c r="D58" s="219">
        <v>4607111036902</v>
      </c>
      <c r="E58" s="219"/>
      <c r="F58" s="63">
        <v>0.9</v>
      </c>
      <c r="G58" s="38">
        <v>8</v>
      </c>
      <c r="H58" s="63">
        <v>7.2</v>
      </c>
      <c r="I58" s="63">
        <v>7.43</v>
      </c>
      <c r="J58" s="38">
        <v>84</v>
      </c>
      <c r="K58" s="38" t="s">
        <v>87</v>
      </c>
      <c r="L58" s="38" t="s">
        <v>88</v>
      </c>
      <c r="M58" s="39" t="s">
        <v>86</v>
      </c>
      <c r="N58" s="39"/>
      <c r="O58" s="38">
        <v>180</v>
      </c>
      <c r="P58" s="32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8" s="221"/>
      <c r="R58" s="221"/>
      <c r="S58" s="221"/>
      <c r="T58" s="222"/>
      <c r="U58" s="40" t="s">
        <v>49</v>
      </c>
      <c r="V58" s="40" t="s">
        <v>49</v>
      </c>
      <c r="W58" s="41" t="s">
        <v>42</v>
      </c>
      <c r="X58" s="59">
        <v>0</v>
      </c>
      <c r="Y58" s="56">
        <f t="shared" si="0"/>
        <v>0</v>
      </c>
      <c r="Z58" s="42">
        <f t="shared" si="1"/>
        <v>0</v>
      </c>
      <c r="AA58" s="69" t="s">
        <v>49</v>
      </c>
      <c r="AB58" s="70" t="s">
        <v>49</v>
      </c>
      <c r="AC58" s="85"/>
      <c r="AG58" s="82"/>
      <c r="AJ58" s="87" t="s">
        <v>89</v>
      </c>
      <c r="AK58" s="87">
        <v>1</v>
      </c>
      <c r="BB58" s="107" t="s">
        <v>73</v>
      </c>
      <c r="BM58" s="82">
        <f t="shared" si="2"/>
        <v>0</v>
      </c>
      <c r="BN58" s="82">
        <f t="shared" si="3"/>
        <v>0</v>
      </c>
      <c r="BO58" s="82">
        <f t="shared" si="4"/>
        <v>0</v>
      </c>
      <c r="BP58" s="82">
        <f t="shared" si="5"/>
        <v>0</v>
      </c>
    </row>
    <row r="59" spans="1:68" ht="27" customHeight="1" x14ac:dyDescent="0.25">
      <c r="A59" s="64" t="s">
        <v>140</v>
      </c>
      <c r="B59" s="64" t="s">
        <v>141</v>
      </c>
      <c r="C59" s="37">
        <v>4301071031</v>
      </c>
      <c r="D59" s="219">
        <v>4607111038982</v>
      </c>
      <c r="E59" s="219"/>
      <c r="F59" s="63">
        <v>0.7</v>
      </c>
      <c r="G59" s="38">
        <v>10</v>
      </c>
      <c r="H59" s="63">
        <v>7</v>
      </c>
      <c r="I59" s="63">
        <v>7.2859999999999996</v>
      </c>
      <c r="J59" s="38">
        <v>84</v>
      </c>
      <c r="K59" s="38" t="s">
        <v>87</v>
      </c>
      <c r="L59" s="38" t="s">
        <v>88</v>
      </c>
      <c r="M59" s="39" t="s">
        <v>86</v>
      </c>
      <c r="N59" s="39"/>
      <c r="O59" s="38">
        <v>180</v>
      </c>
      <c r="P59" s="31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9" s="221"/>
      <c r="R59" s="221"/>
      <c r="S59" s="221"/>
      <c r="T59" s="222"/>
      <c r="U59" s="40" t="s">
        <v>49</v>
      </c>
      <c r="V59" s="40" t="s">
        <v>49</v>
      </c>
      <c r="W59" s="41" t="s">
        <v>42</v>
      </c>
      <c r="X59" s="59">
        <v>0</v>
      </c>
      <c r="Y59" s="56">
        <f t="shared" si="0"/>
        <v>0</v>
      </c>
      <c r="Z59" s="42">
        <f t="shared" si="1"/>
        <v>0</v>
      </c>
      <c r="AA59" s="69" t="s">
        <v>49</v>
      </c>
      <c r="AB59" s="70" t="s">
        <v>49</v>
      </c>
      <c r="AC59" s="85"/>
      <c r="AG59" s="82"/>
      <c r="AJ59" s="87" t="s">
        <v>89</v>
      </c>
      <c r="AK59" s="87">
        <v>1</v>
      </c>
      <c r="BB59" s="108" t="s">
        <v>73</v>
      </c>
      <c r="BM59" s="82">
        <f t="shared" si="2"/>
        <v>0</v>
      </c>
      <c r="BN59" s="82">
        <f t="shared" si="3"/>
        <v>0</v>
      </c>
      <c r="BO59" s="82">
        <f t="shared" si="4"/>
        <v>0</v>
      </c>
      <c r="BP59" s="82">
        <f t="shared" si="5"/>
        <v>0</v>
      </c>
    </row>
    <row r="60" spans="1:68" ht="27" customHeight="1" x14ac:dyDescent="0.25">
      <c r="A60" s="64" t="s">
        <v>142</v>
      </c>
      <c r="B60" s="64" t="s">
        <v>143</v>
      </c>
      <c r="C60" s="37">
        <v>4301070969</v>
      </c>
      <c r="D60" s="219">
        <v>4607111036858</v>
      </c>
      <c r="E60" s="219"/>
      <c r="F60" s="63">
        <v>0.43</v>
      </c>
      <c r="G60" s="38">
        <v>16</v>
      </c>
      <c r="H60" s="63">
        <v>6.88</v>
      </c>
      <c r="I60" s="63">
        <v>7.1996000000000002</v>
      </c>
      <c r="J60" s="38">
        <v>84</v>
      </c>
      <c r="K60" s="38" t="s">
        <v>87</v>
      </c>
      <c r="L60" s="38" t="s">
        <v>88</v>
      </c>
      <c r="M60" s="39" t="s">
        <v>86</v>
      </c>
      <c r="N60" s="39"/>
      <c r="O60" s="38">
        <v>180</v>
      </c>
      <c r="P60" s="31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60" s="221"/>
      <c r="R60" s="221"/>
      <c r="S60" s="221"/>
      <c r="T60" s="222"/>
      <c r="U60" s="40" t="s">
        <v>49</v>
      </c>
      <c r="V60" s="40" t="s">
        <v>49</v>
      </c>
      <c r="W60" s="41" t="s">
        <v>42</v>
      </c>
      <c r="X60" s="59">
        <v>0</v>
      </c>
      <c r="Y60" s="56">
        <f t="shared" si="0"/>
        <v>0</v>
      </c>
      <c r="Z60" s="42">
        <f t="shared" si="1"/>
        <v>0</v>
      </c>
      <c r="AA60" s="69" t="s">
        <v>49</v>
      </c>
      <c r="AB60" s="70" t="s">
        <v>49</v>
      </c>
      <c r="AC60" s="85"/>
      <c r="AG60" s="82"/>
      <c r="AJ60" s="87" t="s">
        <v>89</v>
      </c>
      <c r="AK60" s="87">
        <v>1</v>
      </c>
      <c r="BB60" s="109" t="s">
        <v>73</v>
      </c>
      <c r="BM60" s="82">
        <f t="shared" si="2"/>
        <v>0</v>
      </c>
      <c r="BN60" s="82">
        <f t="shared" si="3"/>
        <v>0</v>
      </c>
      <c r="BO60" s="82">
        <f t="shared" si="4"/>
        <v>0</v>
      </c>
      <c r="BP60" s="82">
        <f t="shared" si="5"/>
        <v>0</v>
      </c>
    </row>
    <row r="61" spans="1:68" ht="27" customHeight="1" x14ac:dyDescent="0.25">
      <c r="A61" s="64" t="s">
        <v>144</v>
      </c>
      <c r="B61" s="64" t="s">
        <v>145</v>
      </c>
      <c r="C61" s="37">
        <v>4301071046</v>
      </c>
      <c r="D61" s="219">
        <v>4607111039354</v>
      </c>
      <c r="E61" s="219"/>
      <c r="F61" s="63">
        <v>0.4</v>
      </c>
      <c r="G61" s="38">
        <v>16</v>
      </c>
      <c r="H61" s="63">
        <v>6.4</v>
      </c>
      <c r="I61" s="63">
        <v>6.7195999999999998</v>
      </c>
      <c r="J61" s="38">
        <v>84</v>
      </c>
      <c r="K61" s="38" t="s">
        <v>87</v>
      </c>
      <c r="L61" s="38" t="s">
        <v>88</v>
      </c>
      <c r="M61" s="39" t="s">
        <v>86</v>
      </c>
      <c r="N61" s="39"/>
      <c r="O61" s="38">
        <v>180</v>
      </c>
      <c r="P61" s="32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1" s="221"/>
      <c r="R61" s="221"/>
      <c r="S61" s="221"/>
      <c r="T61" s="222"/>
      <c r="U61" s="40" t="s">
        <v>49</v>
      </c>
      <c r="V61" s="40" t="s">
        <v>49</v>
      </c>
      <c r="W61" s="41" t="s">
        <v>42</v>
      </c>
      <c r="X61" s="59">
        <v>0</v>
      </c>
      <c r="Y61" s="56">
        <f t="shared" si="0"/>
        <v>0</v>
      </c>
      <c r="Z61" s="42">
        <f t="shared" si="1"/>
        <v>0</v>
      </c>
      <c r="AA61" s="69" t="s">
        <v>49</v>
      </c>
      <c r="AB61" s="70" t="s">
        <v>49</v>
      </c>
      <c r="AC61" s="85"/>
      <c r="AG61" s="82"/>
      <c r="AJ61" s="87" t="s">
        <v>89</v>
      </c>
      <c r="AK61" s="87">
        <v>1</v>
      </c>
      <c r="BB61" s="110" t="s">
        <v>73</v>
      </c>
      <c r="BM61" s="82">
        <f t="shared" si="2"/>
        <v>0</v>
      </c>
      <c r="BN61" s="82">
        <f t="shared" si="3"/>
        <v>0</v>
      </c>
      <c r="BO61" s="82">
        <f t="shared" si="4"/>
        <v>0</v>
      </c>
      <c r="BP61" s="82">
        <f t="shared" si="5"/>
        <v>0</v>
      </c>
    </row>
    <row r="62" spans="1:68" ht="27" customHeight="1" x14ac:dyDescent="0.25">
      <c r="A62" s="64" t="s">
        <v>146</v>
      </c>
      <c r="B62" s="64" t="s">
        <v>147</v>
      </c>
      <c r="C62" s="37">
        <v>4301070968</v>
      </c>
      <c r="D62" s="219">
        <v>4607111036889</v>
      </c>
      <c r="E62" s="219"/>
      <c r="F62" s="63">
        <v>0.9</v>
      </c>
      <c r="G62" s="38">
        <v>8</v>
      </c>
      <c r="H62" s="63">
        <v>7.2</v>
      </c>
      <c r="I62" s="63">
        <v>7.4859999999999998</v>
      </c>
      <c r="J62" s="38">
        <v>84</v>
      </c>
      <c r="K62" s="38" t="s">
        <v>87</v>
      </c>
      <c r="L62" s="38" t="s">
        <v>88</v>
      </c>
      <c r="M62" s="39" t="s">
        <v>86</v>
      </c>
      <c r="N62" s="39"/>
      <c r="O62" s="38">
        <v>180</v>
      </c>
      <c r="P62" s="32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2" s="221"/>
      <c r="R62" s="221"/>
      <c r="S62" s="221"/>
      <c r="T62" s="222"/>
      <c r="U62" s="40" t="s">
        <v>49</v>
      </c>
      <c r="V62" s="40" t="s">
        <v>49</v>
      </c>
      <c r="W62" s="41" t="s">
        <v>42</v>
      </c>
      <c r="X62" s="59">
        <v>0</v>
      </c>
      <c r="Y62" s="56">
        <f t="shared" si="0"/>
        <v>0</v>
      </c>
      <c r="Z62" s="42">
        <f t="shared" si="1"/>
        <v>0</v>
      </c>
      <c r="AA62" s="69" t="s">
        <v>49</v>
      </c>
      <c r="AB62" s="70" t="s">
        <v>49</v>
      </c>
      <c r="AC62" s="85"/>
      <c r="AG62" s="82"/>
      <c r="AJ62" s="87" t="s">
        <v>89</v>
      </c>
      <c r="AK62" s="87">
        <v>1</v>
      </c>
      <c r="BB62" s="111" t="s">
        <v>73</v>
      </c>
      <c r="BM62" s="82">
        <f t="shared" si="2"/>
        <v>0</v>
      </c>
      <c r="BN62" s="82">
        <f t="shared" si="3"/>
        <v>0</v>
      </c>
      <c r="BO62" s="82">
        <f t="shared" si="4"/>
        <v>0</v>
      </c>
      <c r="BP62" s="82">
        <f t="shared" si="5"/>
        <v>0</v>
      </c>
    </row>
    <row r="63" spans="1:68" ht="27" customHeight="1" x14ac:dyDescent="0.25">
      <c r="A63" s="64" t="s">
        <v>148</v>
      </c>
      <c r="B63" s="64" t="s">
        <v>149</v>
      </c>
      <c r="C63" s="37">
        <v>4301071047</v>
      </c>
      <c r="D63" s="219">
        <v>4607111039330</v>
      </c>
      <c r="E63" s="219"/>
      <c r="F63" s="63">
        <v>0.7</v>
      </c>
      <c r="G63" s="38">
        <v>10</v>
      </c>
      <c r="H63" s="63">
        <v>7</v>
      </c>
      <c r="I63" s="63">
        <v>7.3</v>
      </c>
      <c r="J63" s="38">
        <v>84</v>
      </c>
      <c r="K63" s="38" t="s">
        <v>87</v>
      </c>
      <c r="L63" s="38" t="s">
        <v>88</v>
      </c>
      <c r="M63" s="39" t="s">
        <v>86</v>
      </c>
      <c r="N63" s="39"/>
      <c r="O63" s="38">
        <v>180</v>
      </c>
      <c r="P63" s="32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3" s="221"/>
      <c r="R63" s="221"/>
      <c r="S63" s="221"/>
      <c r="T63" s="222"/>
      <c r="U63" s="40" t="s">
        <v>49</v>
      </c>
      <c r="V63" s="40" t="s">
        <v>49</v>
      </c>
      <c r="W63" s="41" t="s">
        <v>42</v>
      </c>
      <c r="X63" s="59">
        <v>0</v>
      </c>
      <c r="Y63" s="56">
        <f t="shared" si="0"/>
        <v>0</v>
      </c>
      <c r="Z63" s="42">
        <f t="shared" si="1"/>
        <v>0</v>
      </c>
      <c r="AA63" s="69" t="s">
        <v>49</v>
      </c>
      <c r="AB63" s="70" t="s">
        <v>49</v>
      </c>
      <c r="AC63" s="85"/>
      <c r="AG63" s="82"/>
      <c r="AJ63" s="87" t="s">
        <v>89</v>
      </c>
      <c r="AK63" s="87">
        <v>1</v>
      </c>
      <c r="BB63" s="112" t="s">
        <v>73</v>
      </c>
      <c r="BM63" s="82">
        <f t="shared" si="2"/>
        <v>0</v>
      </c>
      <c r="BN63" s="82">
        <f t="shared" si="3"/>
        <v>0</v>
      </c>
      <c r="BO63" s="82">
        <f t="shared" si="4"/>
        <v>0</v>
      </c>
      <c r="BP63" s="82">
        <f t="shared" si="5"/>
        <v>0</v>
      </c>
    </row>
    <row r="64" spans="1:68" ht="27" customHeight="1" x14ac:dyDescent="0.25">
      <c r="A64" s="64" t="s">
        <v>150</v>
      </c>
      <c r="B64" s="64" t="s">
        <v>151</v>
      </c>
      <c r="C64" s="37">
        <v>4301070947</v>
      </c>
      <c r="D64" s="219">
        <v>4607111037510</v>
      </c>
      <c r="E64" s="219"/>
      <c r="F64" s="63">
        <v>0.8</v>
      </c>
      <c r="G64" s="38">
        <v>8</v>
      </c>
      <c r="H64" s="63">
        <v>6.4</v>
      </c>
      <c r="I64" s="63">
        <v>6.6859999999999999</v>
      </c>
      <c r="J64" s="38">
        <v>84</v>
      </c>
      <c r="K64" s="38" t="s">
        <v>87</v>
      </c>
      <c r="L64" s="38" t="s">
        <v>88</v>
      </c>
      <c r="M64" s="39" t="s">
        <v>86</v>
      </c>
      <c r="N64" s="39"/>
      <c r="O64" s="38">
        <v>150</v>
      </c>
      <c r="P64" s="316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64" s="221"/>
      <c r="R64" s="221"/>
      <c r="S64" s="221"/>
      <c r="T64" s="222"/>
      <c r="U64" s="40" t="s">
        <v>49</v>
      </c>
      <c r="V64" s="40" t="s">
        <v>49</v>
      </c>
      <c r="W64" s="41" t="s">
        <v>42</v>
      </c>
      <c r="X64" s="59">
        <v>0</v>
      </c>
      <c r="Y64" s="56">
        <f t="shared" si="0"/>
        <v>0</v>
      </c>
      <c r="Z64" s="42">
        <f t="shared" si="1"/>
        <v>0</v>
      </c>
      <c r="AA64" s="69" t="s">
        <v>49</v>
      </c>
      <c r="AB64" s="70" t="s">
        <v>49</v>
      </c>
      <c r="AC64" s="85"/>
      <c r="AG64" s="82"/>
      <c r="AJ64" s="87" t="s">
        <v>89</v>
      </c>
      <c r="AK64" s="87">
        <v>1</v>
      </c>
      <c r="BB64" s="113" t="s">
        <v>73</v>
      </c>
      <c r="BM64" s="82">
        <f t="shared" si="2"/>
        <v>0</v>
      </c>
      <c r="BN64" s="82">
        <f t="shared" si="3"/>
        <v>0</v>
      </c>
      <c r="BO64" s="82">
        <f t="shared" si="4"/>
        <v>0</v>
      </c>
      <c r="BP64" s="82">
        <f t="shared" si="5"/>
        <v>0</v>
      </c>
    </row>
    <row r="65" spans="1:68" x14ac:dyDescent="0.2">
      <c r="A65" s="213"/>
      <c r="B65" s="213"/>
      <c r="C65" s="213"/>
      <c r="D65" s="213"/>
      <c r="E65" s="213"/>
      <c r="F65" s="213"/>
      <c r="G65" s="213"/>
      <c r="H65" s="213"/>
      <c r="I65" s="213"/>
      <c r="J65" s="213"/>
      <c r="K65" s="213"/>
      <c r="L65" s="213"/>
      <c r="M65" s="213"/>
      <c r="N65" s="213"/>
      <c r="O65" s="214"/>
      <c r="P65" s="210" t="s">
        <v>43</v>
      </c>
      <c r="Q65" s="211"/>
      <c r="R65" s="211"/>
      <c r="S65" s="211"/>
      <c r="T65" s="211"/>
      <c r="U65" s="211"/>
      <c r="V65" s="212"/>
      <c r="W65" s="43" t="s">
        <v>42</v>
      </c>
      <c r="X65" s="44">
        <f>IFERROR(SUM(X52:X64),"0")</f>
        <v>0</v>
      </c>
      <c r="Y65" s="44">
        <f>IFERROR(SUM(Y52:Y64),"0")</f>
        <v>0</v>
      </c>
      <c r="Z65" s="44">
        <f>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+IFERROR(IF(Z63="",0,Z63),"0")+IFERROR(IF(Z64="",0,Z64),"0")</f>
        <v>0</v>
      </c>
      <c r="AA65" s="68"/>
      <c r="AB65" s="68"/>
      <c r="AC65" s="68"/>
    </row>
    <row r="66" spans="1:68" x14ac:dyDescent="0.2">
      <c r="A66" s="213"/>
      <c r="B66" s="213"/>
      <c r="C66" s="213"/>
      <c r="D66" s="213"/>
      <c r="E66" s="213"/>
      <c r="F66" s="213"/>
      <c r="G66" s="213"/>
      <c r="H66" s="213"/>
      <c r="I66" s="213"/>
      <c r="J66" s="213"/>
      <c r="K66" s="213"/>
      <c r="L66" s="213"/>
      <c r="M66" s="213"/>
      <c r="N66" s="213"/>
      <c r="O66" s="214"/>
      <c r="P66" s="210" t="s">
        <v>43</v>
      </c>
      <c r="Q66" s="211"/>
      <c r="R66" s="211"/>
      <c r="S66" s="211"/>
      <c r="T66" s="211"/>
      <c r="U66" s="211"/>
      <c r="V66" s="212"/>
      <c r="W66" s="43" t="s">
        <v>0</v>
      </c>
      <c r="X66" s="44">
        <f>IFERROR(SUMPRODUCT(X52:X64*H52:H64),"0")</f>
        <v>0</v>
      </c>
      <c r="Y66" s="44">
        <f>IFERROR(SUMPRODUCT(Y52:Y64*H52:H64),"0")</f>
        <v>0</v>
      </c>
      <c r="Z66" s="43"/>
      <c r="AA66" s="68"/>
      <c r="AB66" s="68"/>
      <c r="AC66" s="68"/>
    </row>
    <row r="67" spans="1:68" ht="16.5" customHeight="1" x14ac:dyDescent="0.25">
      <c r="A67" s="249" t="s">
        <v>152</v>
      </c>
      <c r="B67" s="249"/>
      <c r="C67" s="249"/>
      <c r="D67" s="249"/>
      <c r="E67" s="249"/>
      <c r="F67" s="249"/>
      <c r="G67" s="249"/>
      <c r="H67" s="249"/>
      <c r="I67" s="249"/>
      <c r="J67" s="249"/>
      <c r="K67" s="249"/>
      <c r="L67" s="249"/>
      <c r="M67" s="249"/>
      <c r="N67" s="249"/>
      <c r="O67" s="249"/>
      <c r="P67" s="249"/>
      <c r="Q67" s="249"/>
      <c r="R67" s="249"/>
      <c r="S67" s="249"/>
      <c r="T67" s="249"/>
      <c r="U67" s="249"/>
      <c r="V67" s="249"/>
      <c r="W67" s="249"/>
      <c r="X67" s="249"/>
      <c r="Y67" s="249"/>
      <c r="Z67" s="249"/>
      <c r="AA67" s="66"/>
      <c r="AB67" s="66"/>
      <c r="AC67" s="83"/>
    </row>
    <row r="68" spans="1:68" ht="14.25" customHeight="1" x14ac:dyDescent="0.25">
      <c r="A68" s="237" t="s">
        <v>83</v>
      </c>
      <c r="B68" s="237"/>
      <c r="C68" s="237"/>
      <c r="D68" s="237"/>
      <c r="E68" s="237"/>
      <c r="F68" s="237"/>
      <c r="G68" s="237"/>
      <c r="H68" s="237"/>
      <c r="I68" s="237"/>
      <c r="J68" s="237"/>
      <c r="K68" s="237"/>
      <c r="L68" s="237"/>
      <c r="M68" s="237"/>
      <c r="N68" s="237"/>
      <c r="O68" s="237"/>
      <c r="P68" s="237"/>
      <c r="Q68" s="237"/>
      <c r="R68" s="237"/>
      <c r="S68" s="237"/>
      <c r="T68" s="237"/>
      <c r="U68" s="237"/>
      <c r="V68" s="237"/>
      <c r="W68" s="237"/>
      <c r="X68" s="237"/>
      <c r="Y68" s="237"/>
      <c r="Z68" s="237"/>
      <c r="AA68" s="67"/>
      <c r="AB68" s="67"/>
      <c r="AC68" s="84"/>
    </row>
    <row r="69" spans="1:68" ht="27" customHeight="1" x14ac:dyDescent="0.25">
      <c r="A69" s="64" t="s">
        <v>153</v>
      </c>
      <c r="B69" s="64" t="s">
        <v>154</v>
      </c>
      <c r="C69" s="37">
        <v>4301070977</v>
      </c>
      <c r="D69" s="219">
        <v>4607111037411</v>
      </c>
      <c r="E69" s="219"/>
      <c r="F69" s="63">
        <v>2.7</v>
      </c>
      <c r="G69" s="38">
        <v>1</v>
      </c>
      <c r="H69" s="63">
        <v>2.7</v>
      </c>
      <c r="I69" s="63">
        <v>2.8132000000000001</v>
      </c>
      <c r="J69" s="38">
        <v>234</v>
      </c>
      <c r="K69" s="38" t="s">
        <v>155</v>
      </c>
      <c r="L69" s="38" t="s">
        <v>88</v>
      </c>
      <c r="M69" s="39" t="s">
        <v>86</v>
      </c>
      <c r="N69" s="39"/>
      <c r="O69" s="38">
        <v>180</v>
      </c>
      <c r="P69" s="31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9" s="221"/>
      <c r="R69" s="221"/>
      <c r="S69" s="221"/>
      <c r="T69" s="222"/>
      <c r="U69" s="40" t="s">
        <v>49</v>
      </c>
      <c r="V69" s="40" t="s">
        <v>49</v>
      </c>
      <c r="W69" s="41" t="s">
        <v>42</v>
      </c>
      <c r="X69" s="59">
        <v>0</v>
      </c>
      <c r="Y69" s="56">
        <f>IFERROR(IF(X69="","",X69),"")</f>
        <v>0</v>
      </c>
      <c r="Z69" s="42">
        <f>IFERROR(IF(X69="","",X69*0.00502),"")</f>
        <v>0</v>
      </c>
      <c r="AA69" s="69" t="s">
        <v>49</v>
      </c>
      <c r="AB69" s="70" t="s">
        <v>49</v>
      </c>
      <c r="AC69" s="85"/>
      <c r="AG69" s="82"/>
      <c r="AJ69" s="87" t="s">
        <v>89</v>
      </c>
      <c r="AK69" s="87">
        <v>1</v>
      </c>
      <c r="BB69" s="114" t="s">
        <v>73</v>
      </c>
      <c r="BM69" s="82">
        <f>IFERROR(X69*I69,"0")</f>
        <v>0</v>
      </c>
      <c r="BN69" s="82">
        <f>IFERROR(Y69*I69,"0")</f>
        <v>0</v>
      </c>
      <c r="BO69" s="82">
        <f>IFERROR(X69/J69,"0")</f>
        <v>0</v>
      </c>
      <c r="BP69" s="82">
        <f>IFERROR(Y69/J69,"0")</f>
        <v>0</v>
      </c>
    </row>
    <row r="70" spans="1:68" ht="27" customHeight="1" x14ac:dyDescent="0.25">
      <c r="A70" s="64" t="s">
        <v>156</v>
      </c>
      <c r="B70" s="64" t="s">
        <v>157</v>
      </c>
      <c r="C70" s="37">
        <v>4301070981</v>
      </c>
      <c r="D70" s="219">
        <v>4607111036728</v>
      </c>
      <c r="E70" s="219"/>
      <c r="F70" s="63">
        <v>5</v>
      </c>
      <c r="G70" s="38">
        <v>1</v>
      </c>
      <c r="H70" s="63">
        <v>5</v>
      </c>
      <c r="I70" s="63">
        <v>5.2131999999999996</v>
      </c>
      <c r="J70" s="38">
        <v>144</v>
      </c>
      <c r="K70" s="38" t="s">
        <v>87</v>
      </c>
      <c r="L70" s="38" t="s">
        <v>88</v>
      </c>
      <c r="M70" s="39" t="s">
        <v>86</v>
      </c>
      <c r="N70" s="39"/>
      <c r="O70" s="38">
        <v>180</v>
      </c>
      <c r="P70" s="31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0" s="221"/>
      <c r="R70" s="221"/>
      <c r="S70" s="221"/>
      <c r="T70" s="222"/>
      <c r="U70" s="40" t="s">
        <v>49</v>
      </c>
      <c r="V70" s="40" t="s">
        <v>49</v>
      </c>
      <c r="W70" s="41" t="s">
        <v>42</v>
      </c>
      <c r="X70" s="59">
        <v>0</v>
      </c>
      <c r="Y70" s="56">
        <f>IFERROR(IF(X70="","",X70),"")</f>
        <v>0</v>
      </c>
      <c r="Z70" s="42">
        <f>IFERROR(IF(X70="","",X70*0.00866),"")</f>
        <v>0</v>
      </c>
      <c r="AA70" s="69" t="s">
        <v>49</v>
      </c>
      <c r="AB70" s="70" t="s">
        <v>49</v>
      </c>
      <c r="AC70" s="85"/>
      <c r="AG70" s="82"/>
      <c r="AJ70" s="87" t="s">
        <v>89</v>
      </c>
      <c r="AK70" s="87">
        <v>1</v>
      </c>
      <c r="BB70" s="115" t="s">
        <v>73</v>
      </c>
      <c r="BM70" s="82">
        <f>IFERROR(X70*I70,"0")</f>
        <v>0</v>
      </c>
      <c r="BN70" s="82">
        <f>IFERROR(Y70*I70,"0")</f>
        <v>0</v>
      </c>
      <c r="BO70" s="82">
        <f>IFERROR(X70/J70,"0")</f>
        <v>0</v>
      </c>
      <c r="BP70" s="82">
        <f>IFERROR(Y70/J70,"0")</f>
        <v>0</v>
      </c>
    </row>
    <row r="71" spans="1:68" x14ac:dyDescent="0.2">
      <c r="A71" s="213"/>
      <c r="B71" s="213"/>
      <c r="C71" s="213"/>
      <c r="D71" s="213"/>
      <c r="E71" s="213"/>
      <c r="F71" s="213"/>
      <c r="G71" s="213"/>
      <c r="H71" s="213"/>
      <c r="I71" s="213"/>
      <c r="J71" s="213"/>
      <c r="K71" s="213"/>
      <c r="L71" s="213"/>
      <c r="M71" s="213"/>
      <c r="N71" s="213"/>
      <c r="O71" s="214"/>
      <c r="P71" s="210" t="s">
        <v>43</v>
      </c>
      <c r="Q71" s="211"/>
      <c r="R71" s="211"/>
      <c r="S71" s="211"/>
      <c r="T71" s="211"/>
      <c r="U71" s="211"/>
      <c r="V71" s="212"/>
      <c r="W71" s="43" t="s">
        <v>42</v>
      </c>
      <c r="X71" s="44">
        <f>IFERROR(SUM(X69:X70),"0")</f>
        <v>0</v>
      </c>
      <c r="Y71" s="44">
        <f>IFERROR(SUM(Y69:Y70),"0")</f>
        <v>0</v>
      </c>
      <c r="Z71" s="44">
        <f>IFERROR(IF(Z69="",0,Z69),"0")+IFERROR(IF(Z70="",0,Z70),"0")</f>
        <v>0</v>
      </c>
      <c r="AA71" s="68"/>
      <c r="AB71" s="68"/>
      <c r="AC71" s="68"/>
    </row>
    <row r="72" spans="1:68" x14ac:dyDescent="0.2">
      <c r="A72" s="213"/>
      <c r="B72" s="213"/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  <c r="N72" s="213"/>
      <c r="O72" s="214"/>
      <c r="P72" s="210" t="s">
        <v>43</v>
      </c>
      <c r="Q72" s="211"/>
      <c r="R72" s="211"/>
      <c r="S72" s="211"/>
      <c r="T72" s="211"/>
      <c r="U72" s="211"/>
      <c r="V72" s="212"/>
      <c r="W72" s="43" t="s">
        <v>0</v>
      </c>
      <c r="X72" s="44">
        <f>IFERROR(SUMPRODUCT(X69:X70*H69:H70),"0")</f>
        <v>0</v>
      </c>
      <c r="Y72" s="44">
        <f>IFERROR(SUMPRODUCT(Y69:Y70*H69:H70),"0")</f>
        <v>0</v>
      </c>
      <c r="Z72" s="43"/>
      <c r="AA72" s="68"/>
      <c r="AB72" s="68"/>
      <c r="AC72" s="68"/>
    </row>
    <row r="73" spans="1:68" ht="16.5" customHeight="1" x14ac:dyDescent="0.25">
      <c r="A73" s="249" t="s">
        <v>158</v>
      </c>
      <c r="B73" s="249"/>
      <c r="C73" s="249"/>
      <c r="D73" s="249"/>
      <c r="E73" s="249"/>
      <c r="F73" s="249"/>
      <c r="G73" s="249"/>
      <c r="H73" s="249"/>
      <c r="I73" s="249"/>
      <c r="J73" s="249"/>
      <c r="K73" s="249"/>
      <c r="L73" s="249"/>
      <c r="M73" s="249"/>
      <c r="N73" s="249"/>
      <c r="O73" s="249"/>
      <c r="P73" s="249"/>
      <c r="Q73" s="249"/>
      <c r="R73" s="249"/>
      <c r="S73" s="249"/>
      <c r="T73" s="249"/>
      <c r="U73" s="249"/>
      <c r="V73" s="249"/>
      <c r="W73" s="249"/>
      <c r="X73" s="249"/>
      <c r="Y73" s="249"/>
      <c r="Z73" s="249"/>
      <c r="AA73" s="66"/>
      <c r="AB73" s="66"/>
      <c r="AC73" s="83"/>
    </row>
    <row r="74" spans="1:68" ht="14.25" customHeight="1" x14ac:dyDescent="0.25">
      <c r="A74" s="237" t="s">
        <v>159</v>
      </c>
      <c r="B74" s="237"/>
      <c r="C74" s="237"/>
      <c r="D74" s="237"/>
      <c r="E74" s="237"/>
      <c r="F74" s="237"/>
      <c r="G74" s="237"/>
      <c r="H74" s="237"/>
      <c r="I74" s="237"/>
      <c r="J74" s="237"/>
      <c r="K74" s="237"/>
      <c r="L74" s="237"/>
      <c r="M74" s="237"/>
      <c r="N74" s="237"/>
      <c r="O74" s="237"/>
      <c r="P74" s="237"/>
      <c r="Q74" s="237"/>
      <c r="R74" s="237"/>
      <c r="S74" s="237"/>
      <c r="T74" s="237"/>
      <c r="U74" s="237"/>
      <c r="V74" s="237"/>
      <c r="W74" s="237"/>
      <c r="X74" s="237"/>
      <c r="Y74" s="237"/>
      <c r="Z74" s="237"/>
      <c r="AA74" s="67"/>
      <c r="AB74" s="67"/>
      <c r="AC74" s="84"/>
    </row>
    <row r="75" spans="1:68" ht="27" customHeight="1" x14ac:dyDescent="0.25">
      <c r="A75" s="64" t="s">
        <v>160</v>
      </c>
      <c r="B75" s="64" t="s">
        <v>161</v>
      </c>
      <c r="C75" s="37">
        <v>4301135271</v>
      </c>
      <c r="D75" s="219">
        <v>4607111033659</v>
      </c>
      <c r="E75" s="219"/>
      <c r="F75" s="63">
        <v>0.3</v>
      </c>
      <c r="G75" s="38">
        <v>12</v>
      </c>
      <c r="H75" s="63">
        <v>3.6</v>
      </c>
      <c r="I75" s="63">
        <v>4.3036000000000003</v>
      </c>
      <c r="J75" s="38">
        <v>70</v>
      </c>
      <c r="K75" s="38" t="s">
        <v>95</v>
      </c>
      <c r="L75" s="38" t="s">
        <v>88</v>
      </c>
      <c r="M75" s="39" t="s">
        <v>86</v>
      </c>
      <c r="N75" s="39"/>
      <c r="O75" s="38">
        <v>180</v>
      </c>
      <c r="P75" s="31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5" s="221"/>
      <c r="R75" s="221"/>
      <c r="S75" s="221"/>
      <c r="T75" s="222"/>
      <c r="U75" s="40" t="s">
        <v>49</v>
      </c>
      <c r="V75" s="40" t="s">
        <v>49</v>
      </c>
      <c r="W75" s="41" t="s">
        <v>42</v>
      </c>
      <c r="X75" s="59">
        <v>0</v>
      </c>
      <c r="Y75" s="56">
        <f>IFERROR(IF(X75="","",X75),"")</f>
        <v>0</v>
      </c>
      <c r="Z75" s="42">
        <f>IFERROR(IF(X75="","",X75*0.01788),"")</f>
        <v>0</v>
      </c>
      <c r="AA75" s="69" t="s">
        <v>49</v>
      </c>
      <c r="AB75" s="70" t="s">
        <v>49</v>
      </c>
      <c r="AC75" s="85"/>
      <c r="AG75" s="82"/>
      <c r="AJ75" s="87" t="s">
        <v>89</v>
      </c>
      <c r="AK75" s="87">
        <v>1</v>
      </c>
      <c r="BB75" s="116" t="s">
        <v>94</v>
      </c>
      <c r="BM75" s="82">
        <f>IFERROR(X75*I75,"0")</f>
        <v>0</v>
      </c>
      <c r="BN75" s="82">
        <f>IFERROR(Y75*I75,"0")</f>
        <v>0</v>
      </c>
      <c r="BO75" s="82">
        <f>IFERROR(X75/J75,"0")</f>
        <v>0</v>
      </c>
      <c r="BP75" s="82">
        <f>IFERROR(Y75/J75,"0")</f>
        <v>0</v>
      </c>
    </row>
    <row r="76" spans="1:68" x14ac:dyDescent="0.2">
      <c r="A76" s="213"/>
      <c r="B76" s="213"/>
      <c r="C76" s="213"/>
      <c r="D76" s="213"/>
      <c r="E76" s="213"/>
      <c r="F76" s="213"/>
      <c r="G76" s="213"/>
      <c r="H76" s="213"/>
      <c r="I76" s="213"/>
      <c r="J76" s="213"/>
      <c r="K76" s="213"/>
      <c r="L76" s="213"/>
      <c r="M76" s="213"/>
      <c r="N76" s="213"/>
      <c r="O76" s="214"/>
      <c r="P76" s="210" t="s">
        <v>43</v>
      </c>
      <c r="Q76" s="211"/>
      <c r="R76" s="211"/>
      <c r="S76" s="211"/>
      <c r="T76" s="211"/>
      <c r="U76" s="211"/>
      <c r="V76" s="212"/>
      <c r="W76" s="43" t="s">
        <v>42</v>
      </c>
      <c r="X76" s="44">
        <f>IFERROR(SUM(X75:X75),"0")</f>
        <v>0</v>
      </c>
      <c r="Y76" s="44">
        <f>IFERROR(SUM(Y75:Y75),"0")</f>
        <v>0</v>
      </c>
      <c r="Z76" s="44">
        <f>IFERROR(IF(Z75="",0,Z75),"0")</f>
        <v>0</v>
      </c>
      <c r="AA76" s="68"/>
      <c r="AB76" s="68"/>
      <c r="AC76" s="68"/>
    </row>
    <row r="77" spans="1:68" x14ac:dyDescent="0.2">
      <c r="A77" s="213"/>
      <c r="B77" s="213"/>
      <c r="C77" s="213"/>
      <c r="D77" s="213"/>
      <c r="E77" s="213"/>
      <c r="F77" s="213"/>
      <c r="G77" s="213"/>
      <c r="H77" s="213"/>
      <c r="I77" s="213"/>
      <c r="J77" s="213"/>
      <c r="K77" s="213"/>
      <c r="L77" s="213"/>
      <c r="M77" s="213"/>
      <c r="N77" s="213"/>
      <c r="O77" s="214"/>
      <c r="P77" s="210" t="s">
        <v>43</v>
      </c>
      <c r="Q77" s="211"/>
      <c r="R77" s="211"/>
      <c r="S77" s="211"/>
      <c r="T77" s="211"/>
      <c r="U77" s="211"/>
      <c r="V77" s="212"/>
      <c r="W77" s="43" t="s">
        <v>0</v>
      </c>
      <c r="X77" s="44">
        <f>IFERROR(SUMPRODUCT(X75:X75*H75:H75),"0")</f>
        <v>0</v>
      </c>
      <c r="Y77" s="44">
        <f>IFERROR(SUMPRODUCT(Y75:Y75*H75:H75),"0")</f>
        <v>0</v>
      </c>
      <c r="Z77" s="43"/>
      <c r="AA77" s="68"/>
      <c r="AB77" s="68"/>
      <c r="AC77" s="68"/>
    </row>
    <row r="78" spans="1:68" ht="16.5" customHeight="1" x14ac:dyDescent="0.25">
      <c r="A78" s="249" t="s">
        <v>162</v>
      </c>
      <c r="B78" s="249"/>
      <c r="C78" s="249"/>
      <c r="D78" s="249"/>
      <c r="E78" s="249"/>
      <c r="F78" s="249"/>
      <c r="G78" s="249"/>
      <c r="H78" s="249"/>
      <c r="I78" s="249"/>
      <c r="J78" s="249"/>
      <c r="K78" s="249"/>
      <c r="L78" s="249"/>
      <c r="M78" s="249"/>
      <c r="N78" s="249"/>
      <c r="O78" s="249"/>
      <c r="P78" s="249"/>
      <c r="Q78" s="249"/>
      <c r="R78" s="249"/>
      <c r="S78" s="249"/>
      <c r="T78" s="249"/>
      <c r="U78" s="249"/>
      <c r="V78" s="249"/>
      <c r="W78" s="249"/>
      <c r="X78" s="249"/>
      <c r="Y78" s="249"/>
      <c r="Z78" s="249"/>
      <c r="AA78" s="66"/>
      <c r="AB78" s="66"/>
      <c r="AC78" s="83"/>
    </row>
    <row r="79" spans="1:68" ht="14.25" customHeight="1" x14ac:dyDescent="0.25">
      <c r="A79" s="237" t="s">
        <v>163</v>
      </c>
      <c r="B79" s="237"/>
      <c r="C79" s="237"/>
      <c r="D79" s="237"/>
      <c r="E79" s="237"/>
      <c r="F79" s="237"/>
      <c r="G79" s="237"/>
      <c r="H79" s="237"/>
      <c r="I79" s="237"/>
      <c r="J79" s="237"/>
      <c r="K79" s="237"/>
      <c r="L79" s="237"/>
      <c r="M79" s="237"/>
      <c r="N79" s="237"/>
      <c r="O79" s="237"/>
      <c r="P79" s="237"/>
      <c r="Q79" s="237"/>
      <c r="R79" s="237"/>
      <c r="S79" s="237"/>
      <c r="T79" s="237"/>
      <c r="U79" s="237"/>
      <c r="V79" s="237"/>
      <c r="W79" s="237"/>
      <c r="X79" s="237"/>
      <c r="Y79" s="237"/>
      <c r="Z79" s="237"/>
      <c r="AA79" s="67"/>
      <c r="AB79" s="67"/>
      <c r="AC79" s="84"/>
    </row>
    <row r="80" spans="1:68" ht="27" customHeight="1" x14ac:dyDescent="0.25">
      <c r="A80" s="64" t="s">
        <v>164</v>
      </c>
      <c r="B80" s="64" t="s">
        <v>165</v>
      </c>
      <c r="C80" s="37">
        <v>4301131021</v>
      </c>
      <c r="D80" s="219">
        <v>4607111034137</v>
      </c>
      <c r="E80" s="219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95</v>
      </c>
      <c r="L80" s="38" t="s">
        <v>88</v>
      </c>
      <c r="M80" s="39" t="s">
        <v>86</v>
      </c>
      <c r="N80" s="39"/>
      <c r="O80" s="38">
        <v>180</v>
      </c>
      <c r="P80" s="31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0" s="221"/>
      <c r="R80" s="221"/>
      <c r="S80" s="221"/>
      <c r="T80" s="222"/>
      <c r="U80" s="40" t="s">
        <v>49</v>
      </c>
      <c r="V80" s="40" t="s">
        <v>49</v>
      </c>
      <c r="W80" s="41" t="s">
        <v>42</v>
      </c>
      <c r="X80" s="59">
        <v>0</v>
      </c>
      <c r="Y80" s="56">
        <f>IFERROR(IF(X80="","",X80),"")</f>
        <v>0</v>
      </c>
      <c r="Z80" s="42">
        <f>IFERROR(IF(X80="","",X80*0.01788),"")</f>
        <v>0</v>
      </c>
      <c r="AA80" s="69" t="s">
        <v>49</v>
      </c>
      <c r="AB80" s="70" t="s">
        <v>49</v>
      </c>
      <c r="AC80" s="85"/>
      <c r="AG80" s="82"/>
      <c r="AJ80" s="87" t="s">
        <v>89</v>
      </c>
      <c r="AK80" s="87">
        <v>1</v>
      </c>
      <c r="BB80" s="117" t="s">
        <v>94</v>
      </c>
      <c r="BM80" s="82">
        <f>IFERROR(X80*I80,"0")</f>
        <v>0</v>
      </c>
      <c r="BN80" s="82">
        <f>IFERROR(Y80*I80,"0")</f>
        <v>0</v>
      </c>
      <c r="BO80" s="82">
        <f>IFERROR(X80/J80,"0")</f>
        <v>0</v>
      </c>
      <c r="BP80" s="82">
        <f>IFERROR(Y80/J80,"0")</f>
        <v>0</v>
      </c>
    </row>
    <row r="81" spans="1:68" ht="27" customHeight="1" x14ac:dyDescent="0.25">
      <c r="A81" s="64" t="s">
        <v>166</v>
      </c>
      <c r="B81" s="64" t="s">
        <v>167</v>
      </c>
      <c r="C81" s="37">
        <v>4301131022</v>
      </c>
      <c r="D81" s="219">
        <v>4607111034120</v>
      </c>
      <c r="E81" s="219"/>
      <c r="F81" s="63">
        <v>0.3</v>
      </c>
      <c r="G81" s="38">
        <v>12</v>
      </c>
      <c r="H81" s="63">
        <v>3.6</v>
      </c>
      <c r="I81" s="63">
        <v>4.3036000000000003</v>
      </c>
      <c r="J81" s="38">
        <v>70</v>
      </c>
      <c r="K81" s="38" t="s">
        <v>95</v>
      </c>
      <c r="L81" s="38" t="s">
        <v>88</v>
      </c>
      <c r="M81" s="39" t="s">
        <v>86</v>
      </c>
      <c r="N81" s="39"/>
      <c r="O81" s="38">
        <v>180</v>
      </c>
      <c r="P81" s="31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1" s="221"/>
      <c r="R81" s="221"/>
      <c r="S81" s="221"/>
      <c r="T81" s="222"/>
      <c r="U81" s="40" t="s">
        <v>49</v>
      </c>
      <c r="V81" s="40" t="s">
        <v>49</v>
      </c>
      <c r="W81" s="41" t="s">
        <v>42</v>
      </c>
      <c r="X81" s="59">
        <v>0</v>
      </c>
      <c r="Y81" s="56">
        <f>IFERROR(IF(X81="","",X81),"")</f>
        <v>0</v>
      </c>
      <c r="Z81" s="42">
        <f>IFERROR(IF(X81="","",X81*0.01788),"")</f>
        <v>0</v>
      </c>
      <c r="AA81" s="69" t="s">
        <v>49</v>
      </c>
      <c r="AB81" s="70" t="s">
        <v>49</v>
      </c>
      <c r="AC81" s="85"/>
      <c r="AG81" s="82"/>
      <c r="AJ81" s="87" t="s">
        <v>89</v>
      </c>
      <c r="AK81" s="87">
        <v>1</v>
      </c>
      <c r="BB81" s="118" t="s">
        <v>94</v>
      </c>
      <c r="BM81" s="82">
        <f>IFERROR(X81*I81,"0")</f>
        <v>0</v>
      </c>
      <c r="BN81" s="82">
        <f>IFERROR(Y81*I81,"0")</f>
        <v>0</v>
      </c>
      <c r="BO81" s="82">
        <f>IFERROR(X81/J81,"0")</f>
        <v>0</v>
      </c>
      <c r="BP81" s="82">
        <f>IFERROR(Y81/J81,"0")</f>
        <v>0</v>
      </c>
    </row>
    <row r="82" spans="1:68" x14ac:dyDescent="0.2">
      <c r="A82" s="213"/>
      <c r="B82" s="213"/>
      <c r="C82" s="213"/>
      <c r="D82" s="213"/>
      <c r="E82" s="213"/>
      <c r="F82" s="213"/>
      <c r="G82" s="213"/>
      <c r="H82" s="213"/>
      <c r="I82" s="213"/>
      <c r="J82" s="213"/>
      <c r="K82" s="213"/>
      <c r="L82" s="213"/>
      <c r="M82" s="213"/>
      <c r="N82" s="213"/>
      <c r="O82" s="214"/>
      <c r="P82" s="210" t="s">
        <v>43</v>
      </c>
      <c r="Q82" s="211"/>
      <c r="R82" s="211"/>
      <c r="S82" s="211"/>
      <c r="T82" s="211"/>
      <c r="U82" s="211"/>
      <c r="V82" s="212"/>
      <c r="W82" s="43" t="s">
        <v>42</v>
      </c>
      <c r="X82" s="44">
        <f>IFERROR(SUM(X80:X81),"0")</f>
        <v>0</v>
      </c>
      <c r="Y82" s="44">
        <f>IFERROR(SUM(Y80:Y81),"0")</f>
        <v>0</v>
      </c>
      <c r="Z82" s="44">
        <f>IFERROR(IF(Z80="",0,Z80),"0")+IFERROR(IF(Z81="",0,Z81),"0")</f>
        <v>0</v>
      </c>
      <c r="AA82" s="68"/>
      <c r="AB82" s="68"/>
      <c r="AC82" s="68"/>
    </row>
    <row r="83" spans="1:68" x14ac:dyDescent="0.2">
      <c r="A83" s="213"/>
      <c r="B83" s="213"/>
      <c r="C83" s="213"/>
      <c r="D83" s="213"/>
      <c r="E83" s="213"/>
      <c r="F83" s="213"/>
      <c r="G83" s="213"/>
      <c r="H83" s="213"/>
      <c r="I83" s="213"/>
      <c r="J83" s="213"/>
      <c r="K83" s="213"/>
      <c r="L83" s="213"/>
      <c r="M83" s="213"/>
      <c r="N83" s="213"/>
      <c r="O83" s="214"/>
      <c r="P83" s="210" t="s">
        <v>43</v>
      </c>
      <c r="Q83" s="211"/>
      <c r="R83" s="211"/>
      <c r="S83" s="211"/>
      <c r="T83" s="211"/>
      <c r="U83" s="211"/>
      <c r="V83" s="212"/>
      <c r="W83" s="43" t="s">
        <v>0</v>
      </c>
      <c r="X83" s="44">
        <f>IFERROR(SUMPRODUCT(X80:X81*H80:H81),"0")</f>
        <v>0</v>
      </c>
      <c r="Y83" s="44">
        <f>IFERROR(SUMPRODUCT(Y80:Y81*H80:H81),"0")</f>
        <v>0</v>
      </c>
      <c r="Z83" s="43"/>
      <c r="AA83" s="68"/>
      <c r="AB83" s="68"/>
      <c r="AC83" s="68"/>
    </row>
    <row r="84" spans="1:68" ht="16.5" customHeight="1" x14ac:dyDescent="0.25">
      <c r="A84" s="249" t="s">
        <v>168</v>
      </c>
      <c r="B84" s="249"/>
      <c r="C84" s="249"/>
      <c r="D84" s="249"/>
      <c r="E84" s="249"/>
      <c r="F84" s="249"/>
      <c r="G84" s="249"/>
      <c r="H84" s="249"/>
      <c r="I84" s="249"/>
      <c r="J84" s="249"/>
      <c r="K84" s="249"/>
      <c r="L84" s="249"/>
      <c r="M84" s="249"/>
      <c r="N84" s="249"/>
      <c r="O84" s="249"/>
      <c r="P84" s="249"/>
      <c r="Q84" s="249"/>
      <c r="R84" s="249"/>
      <c r="S84" s="249"/>
      <c r="T84" s="249"/>
      <c r="U84" s="249"/>
      <c r="V84" s="249"/>
      <c r="W84" s="249"/>
      <c r="X84" s="249"/>
      <c r="Y84" s="249"/>
      <c r="Z84" s="249"/>
      <c r="AA84" s="66"/>
      <c r="AB84" s="66"/>
      <c r="AC84" s="83"/>
    </row>
    <row r="85" spans="1:68" ht="14.25" customHeight="1" x14ac:dyDescent="0.25">
      <c r="A85" s="237" t="s">
        <v>159</v>
      </c>
      <c r="B85" s="237"/>
      <c r="C85" s="237"/>
      <c r="D85" s="237"/>
      <c r="E85" s="237"/>
      <c r="F85" s="237"/>
      <c r="G85" s="237"/>
      <c r="H85" s="237"/>
      <c r="I85" s="237"/>
      <c r="J85" s="237"/>
      <c r="K85" s="237"/>
      <c r="L85" s="237"/>
      <c r="M85" s="237"/>
      <c r="N85" s="237"/>
      <c r="O85" s="237"/>
      <c r="P85" s="237"/>
      <c r="Q85" s="237"/>
      <c r="R85" s="237"/>
      <c r="S85" s="237"/>
      <c r="T85" s="237"/>
      <c r="U85" s="237"/>
      <c r="V85" s="237"/>
      <c r="W85" s="237"/>
      <c r="X85" s="237"/>
      <c r="Y85" s="237"/>
      <c r="Z85" s="237"/>
      <c r="AA85" s="67"/>
      <c r="AB85" s="67"/>
      <c r="AC85" s="84"/>
    </row>
    <row r="86" spans="1:68" ht="27" customHeight="1" x14ac:dyDescent="0.25">
      <c r="A86" s="64" t="s">
        <v>169</v>
      </c>
      <c r="B86" s="64" t="s">
        <v>170</v>
      </c>
      <c r="C86" s="37">
        <v>4301135285</v>
      </c>
      <c r="D86" s="219">
        <v>4607111036407</v>
      </c>
      <c r="E86" s="219"/>
      <c r="F86" s="63">
        <v>0.3</v>
      </c>
      <c r="G86" s="38">
        <v>14</v>
      </c>
      <c r="H86" s="63">
        <v>4.2</v>
      </c>
      <c r="I86" s="63">
        <v>4.5292000000000003</v>
      </c>
      <c r="J86" s="38">
        <v>70</v>
      </c>
      <c r="K86" s="38" t="s">
        <v>95</v>
      </c>
      <c r="L86" s="38" t="s">
        <v>88</v>
      </c>
      <c r="M86" s="39" t="s">
        <v>86</v>
      </c>
      <c r="N86" s="39"/>
      <c r="O86" s="38">
        <v>180</v>
      </c>
      <c r="P86" s="31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6" s="221"/>
      <c r="R86" s="221"/>
      <c r="S86" s="221"/>
      <c r="T86" s="222"/>
      <c r="U86" s="40" t="s">
        <v>49</v>
      </c>
      <c r="V86" s="40" t="s">
        <v>49</v>
      </c>
      <c r="W86" s="41" t="s">
        <v>42</v>
      </c>
      <c r="X86" s="59">
        <v>0</v>
      </c>
      <c r="Y86" s="56">
        <f t="shared" ref="Y86:Y91" si="6">IFERROR(IF(X86="","",X86),"")</f>
        <v>0</v>
      </c>
      <c r="Z86" s="42">
        <f t="shared" ref="Z86:Z91" si="7">IFERROR(IF(X86="","",X86*0.01788),"")</f>
        <v>0</v>
      </c>
      <c r="AA86" s="69" t="s">
        <v>49</v>
      </c>
      <c r="AB86" s="70" t="s">
        <v>49</v>
      </c>
      <c r="AC86" s="85"/>
      <c r="AG86" s="82"/>
      <c r="AJ86" s="87" t="s">
        <v>89</v>
      </c>
      <c r="AK86" s="87">
        <v>1</v>
      </c>
      <c r="BB86" s="119" t="s">
        <v>94</v>
      </c>
      <c r="BM86" s="82">
        <f t="shared" ref="BM86:BM91" si="8">IFERROR(X86*I86,"0")</f>
        <v>0</v>
      </c>
      <c r="BN86" s="82">
        <f t="shared" ref="BN86:BN91" si="9">IFERROR(Y86*I86,"0")</f>
        <v>0</v>
      </c>
      <c r="BO86" s="82">
        <f t="shared" ref="BO86:BO91" si="10">IFERROR(X86/J86,"0")</f>
        <v>0</v>
      </c>
      <c r="BP86" s="82">
        <f t="shared" ref="BP86:BP91" si="11">IFERROR(Y86/J86,"0")</f>
        <v>0</v>
      </c>
    </row>
    <row r="87" spans="1:68" ht="27" customHeight="1" x14ac:dyDescent="0.25">
      <c r="A87" s="64" t="s">
        <v>171</v>
      </c>
      <c r="B87" s="64" t="s">
        <v>172</v>
      </c>
      <c r="C87" s="37">
        <v>4301135286</v>
      </c>
      <c r="D87" s="219">
        <v>4607111033628</v>
      </c>
      <c r="E87" s="219"/>
      <c r="F87" s="63">
        <v>0.3</v>
      </c>
      <c r="G87" s="38">
        <v>12</v>
      </c>
      <c r="H87" s="63">
        <v>3.6</v>
      </c>
      <c r="I87" s="63">
        <v>4.3036000000000003</v>
      </c>
      <c r="J87" s="38">
        <v>70</v>
      </c>
      <c r="K87" s="38" t="s">
        <v>95</v>
      </c>
      <c r="L87" s="38" t="s">
        <v>88</v>
      </c>
      <c r="M87" s="39" t="s">
        <v>86</v>
      </c>
      <c r="N87" s="39"/>
      <c r="O87" s="38">
        <v>180</v>
      </c>
      <c r="P87" s="311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7" s="221"/>
      <c r="R87" s="221"/>
      <c r="S87" s="221"/>
      <c r="T87" s="222"/>
      <c r="U87" s="40" t="s">
        <v>49</v>
      </c>
      <c r="V87" s="40" t="s">
        <v>49</v>
      </c>
      <c r="W87" s="41" t="s">
        <v>42</v>
      </c>
      <c r="X87" s="59">
        <v>0</v>
      </c>
      <c r="Y87" s="56">
        <f t="shared" si="6"/>
        <v>0</v>
      </c>
      <c r="Z87" s="42">
        <f t="shared" si="7"/>
        <v>0</v>
      </c>
      <c r="AA87" s="69" t="s">
        <v>49</v>
      </c>
      <c r="AB87" s="70" t="s">
        <v>49</v>
      </c>
      <c r="AC87" s="85"/>
      <c r="AG87" s="82"/>
      <c r="AJ87" s="87" t="s">
        <v>89</v>
      </c>
      <c r="AK87" s="87">
        <v>1</v>
      </c>
      <c r="BB87" s="120" t="s">
        <v>94</v>
      </c>
      <c r="BM87" s="82">
        <f t="shared" si="8"/>
        <v>0</v>
      </c>
      <c r="BN87" s="82">
        <f t="shared" si="9"/>
        <v>0</v>
      </c>
      <c r="BO87" s="82">
        <f t="shared" si="10"/>
        <v>0</v>
      </c>
      <c r="BP87" s="82">
        <f t="shared" si="11"/>
        <v>0</v>
      </c>
    </row>
    <row r="88" spans="1:68" ht="27" customHeight="1" x14ac:dyDescent="0.25">
      <c r="A88" s="64" t="s">
        <v>173</v>
      </c>
      <c r="B88" s="64" t="s">
        <v>174</v>
      </c>
      <c r="C88" s="37">
        <v>4301135292</v>
      </c>
      <c r="D88" s="219">
        <v>4607111033451</v>
      </c>
      <c r="E88" s="219"/>
      <c r="F88" s="63">
        <v>0.3</v>
      </c>
      <c r="G88" s="38">
        <v>12</v>
      </c>
      <c r="H88" s="63">
        <v>3.6</v>
      </c>
      <c r="I88" s="63">
        <v>4.3036000000000003</v>
      </c>
      <c r="J88" s="38">
        <v>70</v>
      </c>
      <c r="K88" s="38" t="s">
        <v>95</v>
      </c>
      <c r="L88" s="38" t="s">
        <v>88</v>
      </c>
      <c r="M88" s="39" t="s">
        <v>86</v>
      </c>
      <c r="N88" s="39"/>
      <c r="O88" s="38">
        <v>180</v>
      </c>
      <c r="P88" s="306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8" s="221"/>
      <c r="R88" s="221"/>
      <c r="S88" s="221"/>
      <c r="T88" s="222"/>
      <c r="U88" s="40" t="s">
        <v>49</v>
      </c>
      <c r="V88" s="40" t="s">
        <v>49</v>
      </c>
      <c r="W88" s="41" t="s">
        <v>42</v>
      </c>
      <c r="X88" s="59">
        <v>0</v>
      </c>
      <c r="Y88" s="56">
        <f t="shared" si="6"/>
        <v>0</v>
      </c>
      <c r="Z88" s="42">
        <f t="shared" si="7"/>
        <v>0</v>
      </c>
      <c r="AA88" s="69" t="s">
        <v>49</v>
      </c>
      <c r="AB88" s="70" t="s">
        <v>49</v>
      </c>
      <c r="AC88" s="85"/>
      <c r="AG88" s="82"/>
      <c r="AJ88" s="87" t="s">
        <v>89</v>
      </c>
      <c r="AK88" s="87">
        <v>1</v>
      </c>
      <c r="BB88" s="121" t="s">
        <v>94</v>
      </c>
      <c r="BM88" s="82">
        <f t="shared" si="8"/>
        <v>0</v>
      </c>
      <c r="BN88" s="82">
        <f t="shared" si="9"/>
        <v>0</v>
      </c>
      <c r="BO88" s="82">
        <f t="shared" si="10"/>
        <v>0</v>
      </c>
      <c r="BP88" s="82">
        <f t="shared" si="11"/>
        <v>0</v>
      </c>
    </row>
    <row r="89" spans="1:68" ht="27" customHeight="1" x14ac:dyDescent="0.25">
      <c r="A89" s="64" t="s">
        <v>175</v>
      </c>
      <c r="B89" s="64" t="s">
        <v>176</v>
      </c>
      <c r="C89" s="37">
        <v>4301135295</v>
      </c>
      <c r="D89" s="219">
        <v>4607111035141</v>
      </c>
      <c r="E89" s="219"/>
      <c r="F89" s="63">
        <v>0.3</v>
      </c>
      <c r="G89" s="38">
        <v>12</v>
      </c>
      <c r="H89" s="63">
        <v>3.6</v>
      </c>
      <c r="I89" s="63">
        <v>4.3036000000000003</v>
      </c>
      <c r="J89" s="38">
        <v>70</v>
      </c>
      <c r="K89" s="38" t="s">
        <v>95</v>
      </c>
      <c r="L89" s="38" t="s">
        <v>88</v>
      </c>
      <c r="M89" s="39" t="s">
        <v>86</v>
      </c>
      <c r="N89" s="39"/>
      <c r="O89" s="38">
        <v>180</v>
      </c>
      <c r="P89" s="307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9" s="221"/>
      <c r="R89" s="221"/>
      <c r="S89" s="221"/>
      <c r="T89" s="222"/>
      <c r="U89" s="40" t="s">
        <v>49</v>
      </c>
      <c r="V89" s="40" t="s">
        <v>49</v>
      </c>
      <c r="W89" s="41" t="s">
        <v>42</v>
      </c>
      <c r="X89" s="59">
        <v>0</v>
      </c>
      <c r="Y89" s="56">
        <f t="shared" si="6"/>
        <v>0</v>
      </c>
      <c r="Z89" s="42">
        <f t="shared" si="7"/>
        <v>0</v>
      </c>
      <c r="AA89" s="69" t="s">
        <v>49</v>
      </c>
      <c r="AB89" s="70" t="s">
        <v>49</v>
      </c>
      <c r="AC89" s="85"/>
      <c r="AG89" s="82"/>
      <c r="AJ89" s="87" t="s">
        <v>89</v>
      </c>
      <c r="AK89" s="87">
        <v>1</v>
      </c>
      <c r="BB89" s="122" t="s">
        <v>94</v>
      </c>
      <c r="BM89" s="82">
        <f t="shared" si="8"/>
        <v>0</v>
      </c>
      <c r="BN89" s="82">
        <f t="shared" si="9"/>
        <v>0</v>
      </c>
      <c r="BO89" s="82">
        <f t="shared" si="10"/>
        <v>0</v>
      </c>
      <c r="BP89" s="82">
        <f t="shared" si="11"/>
        <v>0</v>
      </c>
    </row>
    <row r="90" spans="1:68" ht="27" customHeight="1" x14ac:dyDescent="0.25">
      <c r="A90" s="64" t="s">
        <v>177</v>
      </c>
      <c r="B90" s="64" t="s">
        <v>178</v>
      </c>
      <c r="C90" s="37">
        <v>4301135296</v>
      </c>
      <c r="D90" s="219">
        <v>4607111033444</v>
      </c>
      <c r="E90" s="219"/>
      <c r="F90" s="63">
        <v>0.3</v>
      </c>
      <c r="G90" s="38">
        <v>12</v>
      </c>
      <c r="H90" s="63">
        <v>3.6</v>
      </c>
      <c r="I90" s="63">
        <v>4.3036000000000003</v>
      </c>
      <c r="J90" s="38">
        <v>70</v>
      </c>
      <c r="K90" s="38" t="s">
        <v>95</v>
      </c>
      <c r="L90" s="38" t="s">
        <v>88</v>
      </c>
      <c r="M90" s="39" t="s">
        <v>86</v>
      </c>
      <c r="N90" s="39"/>
      <c r="O90" s="38">
        <v>180</v>
      </c>
      <c r="P90" s="308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90" s="221"/>
      <c r="R90" s="221"/>
      <c r="S90" s="221"/>
      <c r="T90" s="222"/>
      <c r="U90" s="40" t="s">
        <v>49</v>
      </c>
      <c r="V90" s="40" t="s">
        <v>49</v>
      </c>
      <c r="W90" s="41" t="s">
        <v>42</v>
      </c>
      <c r="X90" s="59">
        <v>0</v>
      </c>
      <c r="Y90" s="56">
        <f t="shared" si="6"/>
        <v>0</v>
      </c>
      <c r="Z90" s="42">
        <f t="shared" si="7"/>
        <v>0</v>
      </c>
      <c r="AA90" s="69" t="s">
        <v>49</v>
      </c>
      <c r="AB90" s="70" t="s">
        <v>49</v>
      </c>
      <c r="AC90" s="85"/>
      <c r="AG90" s="82"/>
      <c r="AJ90" s="87" t="s">
        <v>89</v>
      </c>
      <c r="AK90" s="87">
        <v>1</v>
      </c>
      <c r="BB90" s="123" t="s">
        <v>94</v>
      </c>
      <c r="BM90" s="82">
        <f t="shared" si="8"/>
        <v>0</v>
      </c>
      <c r="BN90" s="82">
        <f t="shared" si="9"/>
        <v>0</v>
      </c>
      <c r="BO90" s="82">
        <f t="shared" si="10"/>
        <v>0</v>
      </c>
      <c r="BP90" s="82">
        <f t="shared" si="11"/>
        <v>0</v>
      </c>
    </row>
    <row r="91" spans="1:68" ht="27" customHeight="1" x14ac:dyDescent="0.25">
      <c r="A91" s="64" t="s">
        <v>179</v>
      </c>
      <c r="B91" s="64" t="s">
        <v>180</v>
      </c>
      <c r="C91" s="37">
        <v>4301135290</v>
      </c>
      <c r="D91" s="219">
        <v>4607111035028</v>
      </c>
      <c r="E91" s="219"/>
      <c r="F91" s="63">
        <v>0.48</v>
      </c>
      <c r="G91" s="38">
        <v>8</v>
      </c>
      <c r="H91" s="63">
        <v>3.84</v>
      </c>
      <c r="I91" s="63">
        <v>4.4488000000000003</v>
      </c>
      <c r="J91" s="38">
        <v>70</v>
      </c>
      <c r="K91" s="38" t="s">
        <v>95</v>
      </c>
      <c r="L91" s="38" t="s">
        <v>88</v>
      </c>
      <c r="M91" s="39" t="s">
        <v>86</v>
      </c>
      <c r="N91" s="39"/>
      <c r="O91" s="38">
        <v>180</v>
      </c>
      <c r="P91" s="30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1" s="221"/>
      <c r="R91" s="221"/>
      <c r="S91" s="221"/>
      <c r="T91" s="222"/>
      <c r="U91" s="40" t="s">
        <v>49</v>
      </c>
      <c r="V91" s="40" t="s">
        <v>49</v>
      </c>
      <c r="W91" s="41" t="s">
        <v>42</v>
      </c>
      <c r="X91" s="59">
        <v>0</v>
      </c>
      <c r="Y91" s="56">
        <f t="shared" si="6"/>
        <v>0</v>
      </c>
      <c r="Z91" s="42">
        <f t="shared" si="7"/>
        <v>0</v>
      </c>
      <c r="AA91" s="69" t="s">
        <v>49</v>
      </c>
      <c r="AB91" s="70" t="s">
        <v>49</v>
      </c>
      <c r="AC91" s="85"/>
      <c r="AG91" s="82"/>
      <c r="AJ91" s="87" t="s">
        <v>89</v>
      </c>
      <c r="AK91" s="87">
        <v>1</v>
      </c>
      <c r="BB91" s="124" t="s">
        <v>94</v>
      </c>
      <c r="BM91" s="82">
        <f t="shared" si="8"/>
        <v>0</v>
      </c>
      <c r="BN91" s="82">
        <f t="shared" si="9"/>
        <v>0</v>
      </c>
      <c r="BO91" s="82">
        <f t="shared" si="10"/>
        <v>0</v>
      </c>
      <c r="BP91" s="82">
        <f t="shared" si="11"/>
        <v>0</v>
      </c>
    </row>
    <row r="92" spans="1:68" x14ac:dyDescent="0.2">
      <c r="A92" s="213"/>
      <c r="B92" s="213"/>
      <c r="C92" s="213"/>
      <c r="D92" s="213"/>
      <c r="E92" s="213"/>
      <c r="F92" s="213"/>
      <c r="G92" s="213"/>
      <c r="H92" s="213"/>
      <c r="I92" s="213"/>
      <c r="J92" s="213"/>
      <c r="K92" s="213"/>
      <c r="L92" s="213"/>
      <c r="M92" s="213"/>
      <c r="N92" s="213"/>
      <c r="O92" s="214"/>
      <c r="P92" s="210" t="s">
        <v>43</v>
      </c>
      <c r="Q92" s="211"/>
      <c r="R92" s="211"/>
      <c r="S92" s="211"/>
      <c r="T92" s="211"/>
      <c r="U92" s="211"/>
      <c r="V92" s="212"/>
      <c r="W92" s="43" t="s">
        <v>42</v>
      </c>
      <c r="X92" s="44">
        <f>IFERROR(SUM(X86:X91),"0")</f>
        <v>0</v>
      </c>
      <c r="Y92" s="44">
        <f>IFERROR(SUM(Y86:Y91),"0")</f>
        <v>0</v>
      </c>
      <c r="Z92" s="44">
        <f>IFERROR(IF(Z86="",0,Z86),"0")+IFERROR(IF(Z87="",0,Z87),"0")+IFERROR(IF(Z88="",0,Z88),"0")+IFERROR(IF(Z89="",0,Z89),"0")+IFERROR(IF(Z90="",0,Z90),"0")+IFERROR(IF(Z91="",0,Z91),"0")</f>
        <v>0</v>
      </c>
      <c r="AA92" s="68"/>
      <c r="AB92" s="68"/>
      <c r="AC92" s="68"/>
    </row>
    <row r="93" spans="1:68" x14ac:dyDescent="0.2">
      <c r="A93" s="213"/>
      <c r="B93" s="213"/>
      <c r="C93" s="213"/>
      <c r="D93" s="213"/>
      <c r="E93" s="213"/>
      <c r="F93" s="213"/>
      <c r="G93" s="213"/>
      <c r="H93" s="213"/>
      <c r="I93" s="213"/>
      <c r="J93" s="213"/>
      <c r="K93" s="213"/>
      <c r="L93" s="213"/>
      <c r="M93" s="213"/>
      <c r="N93" s="213"/>
      <c r="O93" s="214"/>
      <c r="P93" s="210" t="s">
        <v>43</v>
      </c>
      <c r="Q93" s="211"/>
      <c r="R93" s="211"/>
      <c r="S93" s="211"/>
      <c r="T93" s="211"/>
      <c r="U93" s="211"/>
      <c r="V93" s="212"/>
      <c r="W93" s="43" t="s">
        <v>0</v>
      </c>
      <c r="X93" s="44">
        <f>IFERROR(SUMPRODUCT(X86:X91*H86:H91),"0")</f>
        <v>0</v>
      </c>
      <c r="Y93" s="44">
        <f>IFERROR(SUMPRODUCT(Y86:Y91*H86:H91),"0")</f>
        <v>0</v>
      </c>
      <c r="Z93" s="43"/>
      <c r="AA93" s="68"/>
      <c r="AB93" s="68"/>
      <c r="AC93" s="68"/>
    </row>
    <row r="94" spans="1:68" ht="16.5" customHeight="1" x14ac:dyDescent="0.25">
      <c r="A94" s="249" t="s">
        <v>181</v>
      </c>
      <c r="B94" s="249"/>
      <c r="C94" s="249"/>
      <c r="D94" s="249"/>
      <c r="E94" s="249"/>
      <c r="F94" s="249"/>
      <c r="G94" s="249"/>
      <c r="H94" s="249"/>
      <c r="I94" s="249"/>
      <c r="J94" s="249"/>
      <c r="K94" s="249"/>
      <c r="L94" s="249"/>
      <c r="M94" s="249"/>
      <c r="N94" s="249"/>
      <c r="O94" s="249"/>
      <c r="P94" s="249"/>
      <c r="Q94" s="249"/>
      <c r="R94" s="249"/>
      <c r="S94" s="249"/>
      <c r="T94" s="249"/>
      <c r="U94" s="249"/>
      <c r="V94" s="249"/>
      <c r="W94" s="249"/>
      <c r="X94" s="249"/>
      <c r="Y94" s="249"/>
      <c r="Z94" s="249"/>
      <c r="AA94" s="66"/>
      <c r="AB94" s="66"/>
      <c r="AC94" s="83"/>
    </row>
    <row r="95" spans="1:68" ht="14.25" customHeight="1" x14ac:dyDescent="0.25">
      <c r="A95" s="237" t="s">
        <v>182</v>
      </c>
      <c r="B95" s="237"/>
      <c r="C95" s="237"/>
      <c r="D95" s="237"/>
      <c r="E95" s="237"/>
      <c r="F95" s="237"/>
      <c r="G95" s="237"/>
      <c r="H95" s="237"/>
      <c r="I95" s="237"/>
      <c r="J95" s="237"/>
      <c r="K95" s="237"/>
      <c r="L95" s="237"/>
      <c r="M95" s="237"/>
      <c r="N95" s="237"/>
      <c r="O95" s="237"/>
      <c r="P95" s="237"/>
      <c r="Q95" s="237"/>
      <c r="R95" s="237"/>
      <c r="S95" s="237"/>
      <c r="T95" s="237"/>
      <c r="U95" s="237"/>
      <c r="V95" s="237"/>
      <c r="W95" s="237"/>
      <c r="X95" s="237"/>
      <c r="Y95" s="237"/>
      <c r="Z95" s="237"/>
      <c r="AA95" s="67"/>
      <c r="AB95" s="67"/>
      <c r="AC95" s="84"/>
    </row>
    <row r="96" spans="1:68" ht="27" customHeight="1" x14ac:dyDescent="0.25">
      <c r="A96" s="64" t="s">
        <v>183</v>
      </c>
      <c r="B96" s="64" t="s">
        <v>184</v>
      </c>
      <c r="C96" s="37">
        <v>4301136042</v>
      </c>
      <c r="D96" s="219">
        <v>4607025784012</v>
      </c>
      <c r="E96" s="219"/>
      <c r="F96" s="63">
        <v>0.09</v>
      </c>
      <c r="G96" s="38">
        <v>24</v>
      </c>
      <c r="H96" s="63">
        <v>2.16</v>
      </c>
      <c r="I96" s="63">
        <v>2.4912000000000001</v>
      </c>
      <c r="J96" s="38">
        <v>126</v>
      </c>
      <c r="K96" s="38" t="s">
        <v>95</v>
      </c>
      <c r="L96" s="38" t="s">
        <v>88</v>
      </c>
      <c r="M96" s="39" t="s">
        <v>86</v>
      </c>
      <c r="N96" s="39"/>
      <c r="O96" s="38">
        <v>180</v>
      </c>
      <c r="P96" s="303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221"/>
      <c r="R96" s="221"/>
      <c r="S96" s="221"/>
      <c r="T96" s="222"/>
      <c r="U96" s="40" t="s">
        <v>49</v>
      </c>
      <c r="V96" s="40" t="s">
        <v>49</v>
      </c>
      <c r="W96" s="41" t="s">
        <v>42</v>
      </c>
      <c r="X96" s="59">
        <v>0</v>
      </c>
      <c r="Y96" s="56">
        <f>IFERROR(IF(X96="","",X96),"")</f>
        <v>0</v>
      </c>
      <c r="Z96" s="42">
        <f>IFERROR(IF(X96="","",X96*0.00936),"")</f>
        <v>0</v>
      </c>
      <c r="AA96" s="69" t="s">
        <v>49</v>
      </c>
      <c r="AB96" s="70" t="s">
        <v>49</v>
      </c>
      <c r="AC96" s="85"/>
      <c r="AG96" s="82"/>
      <c r="AJ96" s="87" t="s">
        <v>89</v>
      </c>
      <c r="AK96" s="87">
        <v>1</v>
      </c>
      <c r="BB96" s="125" t="s">
        <v>94</v>
      </c>
      <c r="BM96" s="82">
        <f>IFERROR(X96*I96,"0")</f>
        <v>0</v>
      </c>
      <c r="BN96" s="82">
        <f>IFERROR(Y96*I96,"0")</f>
        <v>0</v>
      </c>
      <c r="BO96" s="82">
        <f>IFERROR(X96/J96,"0")</f>
        <v>0</v>
      </c>
      <c r="BP96" s="82">
        <f>IFERROR(Y96/J96,"0")</f>
        <v>0</v>
      </c>
    </row>
    <row r="97" spans="1:68" ht="27" customHeight="1" x14ac:dyDescent="0.25">
      <c r="A97" s="64" t="s">
        <v>185</v>
      </c>
      <c r="B97" s="64" t="s">
        <v>186</v>
      </c>
      <c r="C97" s="37">
        <v>4301136040</v>
      </c>
      <c r="D97" s="219">
        <v>4607025784319</v>
      </c>
      <c r="E97" s="219"/>
      <c r="F97" s="63">
        <v>0.36</v>
      </c>
      <c r="G97" s="38">
        <v>10</v>
      </c>
      <c r="H97" s="63">
        <v>3.6</v>
      </c>
      <c r="I97" s="63">
        <v>4.2439999999999998</v>
      </c>
      <c r="J97" s="38">
        <v>70</v>
      </c>
      <c r="K97" s="38" t="s">
        <v>95</v>
      </c>
      <c r="L97" s="38" t="s">
        <v>88</v>
      </c>
      <c r="M97" s="39" t="s">
        <v>86</v>
      </c>
      <c r="N97" s="39"/>
      <c r="O97" s="38">
        <v>180</v>
      </c>
      <c r="P97" s="304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7" s="221"/>
      <c r="R97" s="221"/>
      <c r="S97" s="221"/>
      <c r="T97" s="222"/>
      <c r="U97" s="40" t="s">
        <v>49</v>
      </c>
      <c r="V97" s="40" t="s">
        <v>49</v>
      </c>
      <c r="W97" s="41" t="s">
        <v>42</v>
      </c>
      <c r="X97" s="59">
        <v>0</v>
      </c>
      <c r="Y97" s="56">
        <f>IFERROR(IF(X97="","",X97),"")</f>
        <v>0</v>
      </c>
      <c r="Z97" s="42">
        <f>IFERROR(IF(X97="","",X97*0.01788),"")</f>
        <v>0</v>
      </c>
      <c r="AA97" s="69" t="s">
        <v>49</v>
      </c>
      <c r="AB97" s="70" t="s">
        <v>49</v>
      </c>
      <c r="AC97" s="85"/>
      <c r="AG97" s="82"/>
      <c r="AJ97" s="87" t="s">
        <v>89</v>
      </c>
      <c r="AK97" s="87">
        <v>1</v>
      </c>
      <c r="BB97" s="126" t="s">
        <v>94</v>
      </c>
      <c r="BM97" s="82">
        <f>IFERROR(X97*I97,"0")</f>
        <v>0</v>
      </c>
      <c r="BN97" s="82">
        <f>IFERROR(Y97*I97,"0")</f>
        <v>0</v>
      </c>
      <c r="BO97" s="82">
        <f>IFERROR(X97/J97,"0")</f>
        <v>0</v>
      </c>
      <c r="BP97" s="82">
        <f>IFERROR(Y97/J97,"0")</f>
        <v>0</v>
      </c>
    </row>
    <row r="98" spans="1:68" ht="16.5" customHeight="1" x14ac:dyDescent="0.25">
      <c r="A98" s="64" t="s">
        <v>187</v>
      </c>
      <c r="B98" s="64" t="s">
        <v>188</v>
      </c>
      <c r="C98" s="37">
        <v>4301136039</v>
      </c>
      <c r="D98" s="219">
        <v>4607111035370</v>
      </c>
      <c r="E98" s="219"/>
      <c r="F98" s="63">
        <v>0.14000000000000001</v>
      </c>
      <c r="G98" s="38">
        <v>22</v>
      </c>
      <c r="H98" s="63">
        <v>3.08</v>
      </c>
      <c r="I98" s="63">
        <v>3.464</v>
      </c>
      <c r="J98" s="38">
        <v>84</v>
      </c>
      <c r="K98" s="38" t="s">
        <v>87</v>
      </c>
      <c r="L98" s="38" t="s">
        <v>88</v>
      </c>
      <c r="M98" s="39" t="s">
        <v>86</v>
      </c>
      <c r="N98" s="39"/>
      <c r="O98" s="38">
        <v>180</v>
      </c>
      <c r="P98" s="305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8" s="221"/>
      <c r="R98" s="221"/>
      <c r="S98" s="221"/>
      <c r="T98" s="222"/>
      <c r="U98" s="40" t="s">
        <v>49</v>
      </c>
      <c r="V98" s="40" t="s">
        <v>49</v>
      </c>
      <c r="W98" s="41" t="s">
        <v>42</v>
      </c>
      <c r="X98" s="59">
        <v>0</v>
      </c>
      <c r="Y98" s="56">
        <f>IFERROR(IF(X98="","",X98),"")</f>
        <v>0</v>
      </c>
      <c r="Z98" s="42">
        <f>IFERROR(IF(X98="","",X98*0.0155),"")</f>
        <v>0</v>
      </c>
      <c r="AA98" s="69" t="s">
        <v>49</v>
      </c>
      <c r="AB98" s="70" t="s">
        <v>49</v>
      </c>
      <c r="AC98" s="85"/>
      <c r="AG98" s="82"/>
      <c r="AJ98" s="87" t="s">
        <v>89</v>
      </c>
      <c r="AK98" s="87">
        <v>1</v>
      </c>
      <c r="BB98" s="127" t="s">
        <v>94</v>
      </c>
      <c r="BM98" s="82">
        <f>IFERROR(X98*I98,"0")</f>
        <v>0</v>
      </c>
      <c r="BN98" s="82">
        <f>IFERROR(Y98*I98,"0")</f>
        <v>0</v>
      </c>
      <c r="BO98" s="82">
        <f>IFERROR(X98/J98,"0")</f>
        <v>0</v>
      </c>
      <c r="BP98" s="82">
        <f>IFERROR(Y98/J98,"0")</f>
        <v>0</v>
      </c>
    </row>
    <row r="99" spans="1:68" x14ac:dyDescent="0.2">
      <c r="A99" s="213"/>
      <c r="B99" s="213"/>
      <c r="C99" s="213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4"/>
      <c r="P99" s="210" t="s">
        <v>43</v>
      </c>
      <c r="Q99" s="211"/>
      <c r="R99" s="211"/>
      <c r="S99" s="211"/>
      <c r="T99" s="211"/>
      <c r="U99" s="211"/>
      <c r="V99" s="212"/>
      <c r="W99" s="43" t="s">
        <v>42</v>
      </c>
      <c r="X99" s="44">
        <f>IFERROR(SUM(X96:X98),"0")</f>
        <v>0</v>
      </c>
      <c r="Y99" s="44">
        <f>IFERROR(SUM(Y96:Y98),"0")</f>
        <v>0</v>
      </c>
      <c r="Z99" s="44">
        <f>IFERROR(IF(Z96="",0,Z96),"0")+IFERROR(IF(Z97="",0,Z97),"0")+IFERROR(IF(Z98="",0,Z98),"0")</f>
        <v>0</v>
      </c>
      <c r="AA99" s="68"/>
      <c r="AB99" s="68"/>
      <c r="AC99" s="68"/>
    </row>
    <row r="100" spans="1:68" x14ac:dyDescent="0.2">
      <c r="A100" s="213"/>
      <c r="B100" s="213"/>
      <c r="C100" s="213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4"/>
      <c r="P100" s="210" t="s">
        <v>43</v>
      </c>
      <c r="Q100" s="211"/>
      <c r="R100" s="211"/>
      <c r="S100" s="211"/>
      <c r="T100" s="211"/>
      <c r="U100" s="211"/>
      <c r="V100" s="212"/>
      <c r="W100" s="43" t="s">
        <v>0</v>
      </c>
      <c r="X100" s="44">
        <f>IFERROR(SUMPRODUCT(X96:X98*H96:H98),"0")</f>
        <v>0</v>
      </c>
      <c r="Y100" s="44">
        <f>IFERROR(SUMPRODUCT(Y96:Y98*H96:H98),"0")</f>
        <v>0</v>
      </c>
      <c r="Z100" s="43"/>
      <c r="AA100" s="68"/>
      <c r="AB100" s="68"/>
      <c r="AC100" s="68"/>
    </row>
    <row r="101" spans="1:68" ht="16.5" customHeight="1" x14ac:dyDescent="0.25">
      <c r="A101" s="249" t="s">
        <v>189</v>
      </c>
      <c r="B101" s="249"/>
      <c r="C101" s="249"/>
      <c r="D101" s="249"/>
      <c r="E101" s="249"/>
      <c r="F101" s="249"/>
      <c r="G101" s="249"/>
      <c r="H101" s="249"/>
      <c r="I101" s="249"/>
      <c r="J101" s="249"/>
      <c r="K101" s="249"/>
      <c r="L101" s="249"/>
      <c r="M101" s="249"/>
      <c r="N101" s="249"/>
      <c r="O101" s="249"/>
      <c r="P101" s="249"/>
      <c r="Q101" s="249"/>
      <c r="R101" s="249"/>
      <c r="S101" s="249"/>
      <c r="T101" s="249"/>
      <c r="U101" s="249"/>
      <c r="V101" s="249"/>
      <c r="W101" s="249"/>
      <c r="X101" s="249"/>
      <c r="Y101" s="249"/>
      <c r="Z101" s="249"/>
      <c r="AA101" s="66"/>
      <c r="AB101" s="66"/>
      <c r="AC101" s="83"/>
    </row>
    <row r="102" spans="1:68" ht="14.25" customHeight="1" x14ac:dyDescent="0.25">
      <c r="A102" s="237" t="s">
        <v>83</v>
      </c>
      <c r="B102" s="237"/>
      <c r="C102" s="237"/>
      <c r="D102" s="237"/>
      <c r="E102" s="237"/>
      <c r="F102" s="237"/>
      <c r="G102" s="237"/>
      <c r="H102" s="237"/>
      <c r="I102" s="237"/>
      <c r="J102" s="237"/>
      <c r="K102" s="237"/>
      <c r="L102" s="237"/>
      <c r="M102" s="237"/>
      <c r="N102" s="237"/>
      <c r="O102" s="237"/>
      <c r="P102" s="237"/>
      <c r="Q102" s="237"/>
      <c r="R102" s="237"/>
      <c r="S102" s="237"/>
      <c r="T102" s="237"/>
      <c r="U102" s="237"/>
      <c r="V102" s="237"/>
      <c r="W102" s="237"/>
      <c r="X102" s="237"/>
      <c r="Y102" s="237"/>
      <c r="Z102" s="237"/>
      <c r="AA102" s="67"/>
      <c r="AB102" s="67"/>
      <c r="AC102" s="84"/>
    </row>
    <row r="103" spans="1:68" ht="27" customHeight="1" x14ac:dyDescent="0.25">
      <c r="A103" s="64" t="s">
        <v>190</v>
      </c>
      <c r="B103" s="64" t="s">
        <v>191</v>
      </c>
      <c r="C103" s="37">
        <v>4301070975</v>
      </c>
      <c r="D103" s="219">
        <v>4607111033970</v>
      </c>
      <c r="E103" s="219"/>
      <c r="F103" s="63">
        <v>0.43</v>
      </c>
      <c r="G103" s="38">
        <v>16</v>
      </c>
      <c r="H103" s="63">
        <v>6.88</v>
      </c>
      <c r="I103" s="63">
        <v>7.1996000000000002</v>
      </c>
      <c r="J103" s="38">
        <v>84</v>
      </c>
      <c r="K103" s="38" t="s">
        <v>87</v>
      </c>
      <c r="L103" s="38" t="s">
        <v>88</v>
      </c>
      <c r="M103" s="39" t="s">
        <v>86</v>
      </c>
      <c r="N103" s="39"/>
      <c r="O103" s="38">
        <v>180</v>
      </c>
      <c r="P103" s="29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3" s="221"/>
      <c r="R103" s="221"/>
      <c r="S103" s="221"/>
      <c r="T103" s="222"/>
      <c r="U103" s="40" t="s">
        <v>49</v>
      </c>
      <c r="V103" s="40" t="s">
        <v>49</v>
      </c>
      <c r="W103" s="41" t="s">
        <v>42</v>
      </c>
      <c r="X103" s="59">
        <v>0</v>
      </c>
      <c r="Y103" s="56">
        <f t="shared" ref="Y103:Y112" si="12">IFERROR(IF(X103="","",X103),"")</f>
        <v>0</v>
      </c>
      <c r="Z103" s="42">
        <f t="shared" ref="Z103:Z112" si="13">IFERROR(IF(X103="","",X103*0.0155),"")</f>
        <v>0</v>
      </c>
      <c r="AA103" s="69" t="s">
        <v>49</v>
      </c>
      <c r="AB103" s="70" t="s">
        <v>49</v>
      </c>
      <c r="AC103" s="85"/>
      <c r="AG103" s="82"/>
      <c r="AJ103" s="87" t="s">
        <v>89</v>
      </c>
      <c r="AK103" s="87">
        <v>1</v>
      </c>
      <c r="BB103" s="128" t="s">
        <v>73</v>
      </c>
      <c r="BM103" s="82">
        <f t="shared" ref="BM103:BM112" si="14">IFERROR(X103*I103,"0")</f>
        <v>0</v>
      </c>
      <c r="BN103" s="82">
        <f t="shared" ref="BN103:BN112" si="15">IFERROR(Y103*I103,"0")</f>
        <v>0</v>
      </c>
      <c r="BO103" s="82">
        <f t="shared" ref="BO103:BO112" si="16">IFERROR(X103/J103,"0")</f>
        <v>0</v>
      </c>
      <c r="BP103" s="82">
        <f t="shared" ref="BP103:BP112" si="17">IFERROR(Y103/J103,"0")</f>
        <v>0</v>
      </c>
    </row>
    <row r="104" spans="1:68" ht="27" customHeight="1" x14ac:dyDescent="0.25">
      <c r="A104" s="64" t="s">
        <v>192</v>
      </c>
      <c r="B104" s="64" t="s">
        <v>193</v>
      </c>
      <c r="C104" s="37">
        <v>4301071051</v>
      </c>
      <c r="D104" s="219">
        <v>4607111039262</v>
      </c>
      <c r="E104" s="219"/>
      <c r="F104" s="63">
        <v>0.4</v>
      </c>
      <c r="G104" s="38">
        <v>16</v>
      </c>
      <c r="H104" s="63">
        <v>6.4</v>
      </c>
      <c r="I104" s="63">
        <v>6.7195999999999998</v>
      </c>
      <c r="J104" s="38">
        <v>84</v>
      </c>
      <c r="K104" s="38" t="s">
        <v>87</v>
      </c>
      <c r="L104" s="38" t="s">
        <v>88</v>
      </c>
      <c r="M104" s="39" t="s">
        <v>86</v>
      </c>
      <c r="N104" s="39"/>
      <c r="O104" s="38">
        <v>180</v>
      </c>
      <c r="P104" s="30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4" s="221"/>
      <c r="R104" s="221"/>
      <c r="S104" s="221"/>
      <c r="T104" s="222"/>
      <c r="U104" s="40" t="s">
        <v>49</v>
      </c>
      <c r="V104" s="40" t="s">
        <v>49</v>
      </c>
      <c r="W104" s="41" t="s">
        <v>42</v>
      </c>
      <c r="X104" s="59">
        <v>0</v>
      </c>
      <c r="Y104" s="56">
        <f t="shared" si="12"/>
        <v>0</v>
      </c>
      <c r="Z104" s="42">
        <f t="shared" si="13"/>
        <v>0</v>
      </c>
      <c r="AA104" s="69" t="s">
        <v>49</v>
      </c>
      <c r="AB104" s="70" t="s">
        <v>49</v>
      </c>
      <c r="AC104" s="85"/>
      <c r="AG104" s="82"/>
      <c r="AJ104" s="87" t="s">
        <v>89</v>
      </c>
      <c r="AK104" s="87">
        <v>1</v>
      </c>
      <c r="BB104" s="129" t="s">
        <v>73</v>
      </c>
      <c r="BM104" s="82">
        <f t="shared" si="14"/>
        <v>0</v>
      </c>
      <c r="BN104" s="82">
        <f t="shared" si="15"/>
        <v>0</v>
      </c>
      <c r="BO104" s="82">
        <f t="shared" si="16"/>
        <v>0</v>
      </c>
      <c r="BP104" s="82">
        <f t="shared" si="17"/>
        <v>0</v>
      </c>
    </row>
    <row r="105" spans="1:68" ht="27" customHeight="1" x14ac:dyDescent="0.25">
      <c r="A105" s="64" t="s">
        <v>194</v>
      </c>
      <c r="B105" s="64" t="s">
        <v>195</v>
      </c>
      <c r="C105" s="37">
        <v>4301070976</v>
      </c>
      <c r="D105" s="219">
        <v>4607111034144</v>
      </c>
      <c r="E105" s="219"/>
      <c r="F105" s="63">
        <v>0.9</v>
      </c>
      <c r="G105" s="38">
        <v>8</v>
      </c>
      <c r="H105" s="63">
        <v>7.2</v>
      </c>
      <c r="I105" s="63">
        <v>7.4859999999999998</v>
      </c>
      <c r="J105" s="38">
        <v>84</v>
      </c>
      <c r="K105" s="38" t="s">
        <v>87</v>
      </c>
      <c r="L105" s="38" t="s">
        <v>88</v>
      </c>
      <c r="M105" s="39" t="s">
        <v>86</v>
      </c>
      <c r="N105" s="39"/>
      <c r="O105" s="38">
        <v>180</v>
      </c>
      <c r="P105" s="30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5" s="221"/>
      <c r="R105" s="221"/>
      <c r="S105" s="221"/>
      <c r="T105" s="222"/>
      <c r="U105" s="40" t="s">
        <v>49</v>
      </c>
      <c r="V105" s="40" t="s">
        <v>49</v>
      </c>
      <c r="W105" s="41" t="s">
        <v>42</v>
      </c>
      <c r="X105" s="59">
        <v>0</v>
      </c>
      <c r="Y105" s="56">
        <f t="shared" si="12"/>
        <v>0</v>
      </c>
      <c r="Z105" s="42">
        <f t="shared" si="13"/>
        <v>0</v>
      </c>
      <c r="AA105" s="69" t="s">
        <v>49</v>
      </c>
      <c r="AB105" s="70" t="s">
        <v>49</v>
      </c>
      <c r="AC105" s="85"/>
      <c r="AG105" s="82"/>
      <c r="AJ105" s="87" t="s">
        <v>89</v>
      </c>
      <c r="AK105" s="87">
        <v>1</v>
      </c>
      <c r="BB105" s="130" t="s">
        <v>73</v>
      </c>
      <c r="BM105" s="82">
        <f t="shared" si="14"/>
        <v>0</v>
      </c>
      <c r="BN105" s="82">
        <f t="shared" si="15"/>
        <v>0</v>
      </c>
      <c r="BO105" s="82">
        <f t="shared" si="16"/>
        <v>0</v>
      </c>
      <c r="BP105" s="82">
        <f t="shared" si="17"/>
        <v>0</v>
      </c>
    </row>
    <row r="106" spans="1:68" ht="27" customHeight="1" x14ac:dyDescent="0.25">
      <c r="A106" s="64" t="s">
        <v>196</v>
      </c>
      <c r="B106" s="64" t="s">
        <v>197</v>
      </c>
      <c r="C106" s="37">
        <v>4301071038</v>
      </c>
      <c r="D106" s="219">
        <v>4607111039248</v>
      </c>
      <c r="E106" s="219"/>
      <c r="F106" s="63">
        <v>0.7</v>
      </c>
      <c r="G106" s="38">
        <v>10</v>
      </c>
      <c r="H106" s="63">
        <v>7</v>
      </c>
      <c r="I106" s="63">
        <v>7.3</v>
      </c>
      <c r="J106" s="38">
        <v>84</v>
      </c>
      <c r="K106" s="38" t="s">
        <v>87</v>
      </c>
      <c r="L106" s="38" t="s">
        <v>88</v>
      </c>
      <c r="M106" s="39" t="s">
        <v>86</v>
      </c>
      <c r="N106" s="39"/>
      <c r="O106" s="38">
        <v>180</v>
      </c>
      <c r="P106" s="30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6" s="221"/>
      <c r="R106" s="221"/>
      <c r="S106" s="221"/>
      <c r="T106" s="222"/>
      <c r="U106" s="40" t="s">
        <v>49</v>
      </c>
      <c r="V106" s="40" t="s">
        <v>49</v>
      </c>
      <c r="W106" s="41" t="s">
        <v>42</v>
      </c>
      <c r="X106" s="59">
        <v>0</v>
      </c>
      <c r="Y106" s="56">
        <f t="shared" si="12"/>
        <v>0</v>
      </c>
      <c r="Z106" s="42">
        <f t="shared" si="13"/>
        <v>0</v>
      </c>
      <c r="AA106" s="69" t="s">
        <v>49</v>
      </c>
      <c r="AB106" s="70" t="s">
        <v>49</v>
      </c>
      <c r="AC106" s="85"/>
      <c r="AG106" s="82"/>
      <c r="AJ106" s="87" t="s">
        <v>89</v>
      </c>
      <c r="AK106" s="87">
        <v>1</v>
      </c>
      <c r="BB106" s="131" t="s">
        <v>73</v>
      </c>
      <c r="BM106" s="82">
        <f t="shared" si="14"/>
        <v>0</v>
      </c>
      <c r="BN106" s="82">
        <f t="shared" si="15"/>
        <v>0</v>
      </c>
      <c r="BO106" s="82">
        <f t="shared" si="16"/>
        <v>0</v>
      </c>
      <c r="BP106" s="82">
        <f t="shared" si="17"/>
        <v>0</v>
      </c>
    </row>
    <row r="107" spans="1:68" ht="27" customHeight="1" x14ac:dyDescent="0.25">
      <c r="A107" s="64" t="s">
        <v>198</v>
      </c>
      <c r="B107" s="64" t="s">
        <v>199</v>
      </c>
      <c r="C107" s="37">
        <v>4301070973</v>
      </c>
      <c r="D107" s="219">
        <v>4607111033987</v>
      </c>
      <c r="E107" s="219"/>
      <c r="F107" s="63">
        <v>0.43</v>
      </c>
      <c r="G107" s="38">
        <v>16</v>
      </c>
      <c r="H107" s="63">
        <v>6.88</v>
      </c>
      <c r="I107" s="63">
        <v>7.1996000000000002</v>
      </c>
      <c r="J107" s="38">
        <v>84</v>
      </c>
      <c r="K107" s="38" t="s">
        <v>87</v>
      </c>
      <c r="L107" s="38" t="s">
        <v>88</v>
      </c>
      <c r="M107" s="39" t="s">
        <v>86</v>
      </c>
      <c r="N107" s="39"/>
      <c r="O107" s="38">
        <v>180</v>
      </c>
      <c r="P107" s="29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7" s="221"/>
      <c r="R107" s="221"/>
      <c r="S107" s="221"/>
      <c r="T107" s="222"/>
      <c r="U107" s="40" t="s">
        <v>49</v>
      </c>
      <c r="V107" s="40" t="s">
        <v>49</v>
      </c>
      <c r="W107" s="41" t="s">
        <v>42</v>
      </c>
      <c r="X107" s="59">
        <v>0</v>
      </c>
      <c r="Y107" s="56">
        <f t="shared" si="12"/>
        <v>0</v>
      </c>
      <c r="Z107" s="42">
        <f t="shared" si="13"/>
        <v>0</v>
      </c>
      <c r="AA107" s="69" t="s">
        <v>49</v>
      </c>
      <c r="AB107" s="70" t="s">
        <v>49</v>
      </c>
      <c r="AC107" s="85"/>
      <c r="AG107" s="82"/>
      <c r="AJ107" s="87" t="s">
        <v>89</v>
      </c>
      <c r="AK107" s="87">
        <v>1</v>
      </c>
      <c r="BB107" s="132" t="s">
        <v>73</v>
      </c>
      <c r="BM107" s="82">
        <f t="shared" si="14"/>
        <v>0</v>
      </c>
      <c r="BN107" s="82">
        <f t="shared" si="15"/>
        <v>0</v>
      </c>
      <c r="BO107" s="82">
        <f t="shared" si="16"/>
        <v>0</v>
      </c>
      <c r="BP107" s="82">
        <f t="shared" si="17"/>
        <v>0</v>
      </c>
    </row>
    <row r="108" spans="1:68" ht="27" customHeight="1" x14ac:dyDescent="0.25">
      <c r="A108" s="64" t="s">
        <v>200</v>
      </c>
      <c r="B108" s="64" t="s">
        <v>201</v>
      </c>
      <c r="C108" s="37">
        <v>4301071049</v>
      </c>
      <c r="D108" s="219">
        <v>4607111039293</v>
      </c>
      <c r="E108" s="219"/>
      <c r="F108" s="63">
        <v>0.4</v>
      </c>
      <c r="G108" s="38">
        <v>16</v>
      </c>
      <c r="H108" s="63">
        <v>6.4</v>
      </c>
      <c r="I108" s="63">
        <v>6.7195999999999998</v>
      </c>
      <c r="J108" s="38">
        <v>84</v>
      </c>
      <c r="K108" s="38" t="s">
        <v>87</v>
      </c>
      <c r="L108" s="38" t="s">
        <v>88</v>
      </c>
      <c r="M108" s="39" t="s">
        <v>86</v>
      </c>
      <c r="N108" s="39"/>
      <c r="O108" s="38">
        <v>180</v>
      </c>
      <c r="P108" s="295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8" s="221"/>
      <c r="R108" s="221"/>
      <c r="S108" s="221"/>
      <c r="T108" s="222"/>
      <c r="U108" s="40" t="s">
        <v>49</v>
      </c>
      <c r="V108" s="40" t="s">
        <v>49</v>
      </c>
      <c r="W108" s="41" t="s">
        <v>42</v>
      </c>
      <c r="X108" s="59">
        <v>0</v>
      </c>
      <c r="Y108" s="56">
        <f t="shared" si="12"/>
        <v>0</v>
      </c>
      <c r="Z108" s="42">
        <f t="shared" si="13"/>
        <v>0</v>
      </c>
      <c r="AA108" s="69" t="s">
        <v>49</v>
      </c>
      <c r="AB108" s="70" t="s">
        <v>49</v>
      </c>
      <c r="AC108" s="85"/>
      <c r="AG108" s="82"/>
      <c r="AJ108" s="87" t="s">
        <v>89</v>
      </c>
      <c r="AK108" s="87">
        <v>1</v>
      </c>
      <c r="BB108" s="133" t="s">
        <v>73</v>
      </c>
      <c r="BM108" s="82">
        <f t="shared" si="14"/>
        <v>0</v>
      </c>
      <c r="BN108" s="82">
        <f t="shared" si="15"/>
        <v>0</v>
      </c>
      <c r="BO108" s="82">
        <f t="shared" si="16"/>
        <v>0</v>
      </c>
      <c r="BP108" s="82">
        <f t="shared" si="17"/>
        <v>0</v>
      </c>
    </row>
    <row r="109" spans="1:68" ht="27" customHeight="1" x14ac:dyDescent="0.25">
      <c r="A109" s="64" t="s">
        <v>202</v>
      </c>
      <c r="B109" s="64" t="s">
        <v>203</v>
      </c>
      <c r="C109" s="37">
        <v>4301070974</v>
      </c>
      <c r="D109" s="219">
        <v>4607111034151</v>
      </c>
      <c r="E109" s="219"/>
      <c r="F109" s="63">
        <v>0.9</v>
      </c>
      <c r="G109" s="38">
        <v>8</v>
      </c>
      <c r="H109" s="63">
        <v>7.2</v>
      </c>
      <c r="I109" s="63">
        <v>7.4859999999999998</v>
      </c>
      <c r="J109" s="38">
        <v>84</v>
      </c>
      <c r="K109" s="38" t="s">
        <v>87</v>
      </c>
      <c r="L109" s="38" t="s">
        <v>88</v>
      </c>
      <c r="M109" s="39" t="s">
        <v>86</v>
      </c>
      <c r="N109" s="39"/>
      <c r="O109" s="38">
        <v>180</v>
      </c>
      <c r="P109" s="29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9" s="221"/>
      <c r="R109" s="221"/>
      <c r="S109" s="221"/>
      <c r="T109" s="222"/>
      <c r="U109" s="40" t="s">
        <v>49</v>
      </c>
      <c r="V109" s="40" t="s">
        <v>49</v>
      </c>
      <c r="W109" s="41" t="s">
        <v>42</v>
      </c>
      <c r="X109" s="59">
        <v>0</v>
      </c>
      <c r="Y109" s="56">
        <f t="shared" si="12"/>
        <v>0</v>
      </c>
      <c r="Z109" s="42">
        <f t="shared" si="13"/>
        <v>0</v>
      </c>
      <c r="AA109" s="69" t="s">
        <v>49</v>
      </c>
      <c r="AB109" s="70" t="s">
        <v>49</v>
      </c>
      <c r="AC109" s="85"/>
      <c r="AG109" s="82"/>
      <c r="AJ109" s="87" t="s">
        <v>89</v>
      </c>
      <c r="AK109" s="87">
        <v>1</v>
      </c>
      <c r="BB109" s="134" t="s">
        <v>73</v>
      </c>
      <c r="BM109" s="82">
        <f t="shared" si="14"/>
        <v>0</v>
      </c>
      <c r="BN109" s="82">
        <f t="shared" si="15"/>
        <v>0</v>
      </c>
      <c r="BO109" s="82">
        <f t="shared" si="16"/>
        <v>0</v>
      </c>
      <c r="BP109" s="82">
        <f t="shared" si="17"/>
        <v>0</v>
      </c>
    </row>
    <row r="110" spans="1:68" ht="27" customHeight="1" x14ac:dyDescent="0.25">
      <c r="A110" s="64" t="s">
        <v>204</v>
      </c>
      <c r="B110" s="64" t="s">
        <v>205</v>
      </c>
      <c r="C110" s="37">
        <v>4301071039</v>
      </c>
      <c r="D110" s="219">
        <v>4607111039279</v>
      </c>
      <c r="E110" s="219"/>
      <c r="F110" s="63">
        <v>0.7</v>
      </c>
      <c r="G110" s="38">
        <v>10</v>
      </c>
      <c r="H110" s="63">
        <v>7</v>
      </c>
      <c r="I110" s="63">
        <v>7.3</v>
      </c>
      <c r="J110" s="38">
        <v>84</v>
      </c>
      <c r="K110" s="38" t="s">
        <v>87</v>
      </c>
      <c r="L110" s="38" t="s">
        <v>88</v>
      </c>
      <c r="M110" s="39" t="s">
        <v>86</v>
      </c>
      <c r="N110" s="39"/>
      <c r="O110" s="38">
        <v>180</v>
      </c>
      <c r="P110" s="29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21"/>
      <c r="R110" s="221"/>
      <c r="S110" s="221"/>
      <c r="T110" s="222"/>
      <c r="U110" s="40" t="s">
        <v>49</v>
      </c>
      <c r="V110" s="40" t="s">
        <v>49</v>
      </c>
      <c r="W110" s="41" t="s">
        <v>42</v>
      </c>
      <c r="X110" s="59">
        <v>0</v>
      </c>
      <c r="Y110" s="56">
        <f t="shared" si="12"/>
        <v>0</v>
      </c>
      <c r="Z110" s="42">
        <f t="shared" si="13"/>
        <v>0</v>
      </c>
      <c r="AA110" s="69" t="s">
        <v>49</v>
      </c>
      <c r="AB110" s="70" t="s">
        <v>49</v>
      </c>
      <c r="AC110" s="85"/>
      <c r="AG110" s="82"/>
      <c r="AJ110" s="87" t="s">
        <v>89</v>
      </c>
      <c r="AK110" s="87">
        <v>1</v>
      </c>
      <c r="BB110" s="135" t="s">
        <v>73</v>
      </c>
      <c r="BM110" s="82">
        <f t="shared" si="14"/>
        <v>0</v>
      </c>
      <c r="BN110" s="82">
        <f t="shared" si="15"/>
        <v>0</v>
      </c>
      <c r="BO110" s="82">
        <f t="shared" si="16"/>
        <v>0</v>
      </c>
      <c r="BP110" s="82">
        <f t="shared" si="17"/>
        <v>0</v>
      </c>
    </row>
    <row r="111" spans="1:68" ht="27" customHeight="1" x14ac:dyDescent="0.25">
      <c r="A111" s="64" t="s">
        <v>206</v>
      </c>
      <c r="B111" s="64" t="s">
        <v>207</v>
      </c>
      <c r="C111" s="37">
        <v>4301070945</v>
      </c>
      <c r="D111" s="219">
        <v>4607111037435</v>
      </c>
      <c r="E111" s="219"/>
      <c r="F111" s="63">
        <v>0.8</v>
      </c>
      <c r="G111" s="38">
        <v>8</v>
      </c>
      <c r="H111" s="63">
        <v>6.4</v>
      </c>
      <c r="I111" s="63">
        <v>6.6859999999999999</v>
      </c>
      <c r="J111" s="38">
        <v>84</v>
      </c>
      <c r="K111" s="38" t="s">
        <v>87</v>
      </c>
      <c r="L111" s="38" t="s">
        <v>88</v>
      </c>
      <c r="M111" s="39" t="s">
        <v>86</v>
      </c>
      <c r="N111" s="39"/>
      <c r="O111" s="38">
        <v>150</v>
      </c>
      <c r="P111" s="298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11" s="221"/>
      <c r="R111" s="221"/>
      <c r="S111" s="221"/>
      <c r="T111" s="222"/>
      <c r="U111" s="40" t="s">
        <v>49</v>
      </c>
      <c r="V111" s="40" t="s">
        <v>49</v>
      </c>
      <c r="W111" s="41" t="s">
        <v>42</v>
      </c>
      <c r="X111" s="59">
        <v>0</v>
      </c>
      <c r="Y111" s="56">
        <f t="shared" si="12"/>
        <v>0</v>
      </c>
      <c r="Z111" s="42">
        <f t="shared" si="13"/>
        <v>0</v>
      </c>
      <c r="AA111" s="69" t="s">
        <v>49</v>
      </c>
      <c r="AB111" s="70" t="s">
        <v>49</v>
      </c>
      <c r="AC111" s="85"/>
      <c r="AG111" s="82"/>
      <c r="AJ111" s="87" t="s">
        <v>89</v>
      </c>
      <c r="AK111" s="87">
        <v>1</v>
      </c>
      <c r="BB111" s="136" t="s">
        <v>73</v>
      </c>
      <c r="BM111" s="82">
        <f t="shared" si="14"/>
        <v>0</v>
      </c>
      <c r="BN111" s="82">
        <f t="shared" si="15"/>
        <v>0</v>
      </c>
      <c r="BO111" s="82">
        <f t="shared" si="16"/>
        <v>0</v>
      </c>
      <c r="BP111" s="82">
        <f t="shared" si="17"/>
        <v>0</v>
      </c>
    </row>
    <row r="112" spans="1:68" ht="27" customHeight="1" x14ac:dyDescent="0.25">
      <c r="A112" s="64" t="s">
        <v>208</v>
      </c>
      <c r="B112" s="64" t="s">
        <v>209</v>
      </c>
      <c r="C112" s="37">
        <v>4301070958</v>
      </c>
      <c r="D112" s="219">
        <v>4607111038098</v>
      </c>
      <c r="E112" s="219"/>
      <c r="F112" s="63">
        <v>0.8</v>
      </c>
      <c r="G112" s="38">
        <v>8</v>
      </c>
      <c r="H112" s="63">
        <v>6.4</v>
      </c>
      <c r="I112" s="63">
        <v>6.6859999999999999</v>
      </c>
      <c r="J112" s="38">
        <v>84</v>
      </c>
      <c r="K112" s="38" t="s">
        <v>87</v>
      </c>
      <c r="L112" s="38" t="s">
        <v>88</v>
      </c>
      <c r="M112" s="39" t="s">
        <v>86</v>
      </c>
      <c r="N112" s="39"/>
      <c r="O112" s="38">
        <v>180</v>
      </c>
      <c r="P112" s="292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2" s="221"/>
      <c r="R112" s="221"/>
      <c r="S112" s="221"/>
      <c r="T112" s="222"/>
      <c r="U112" s="40" t="s">
        <v>49</v>
      </c>
      <c r="V112" s="40" t="s">
        <v>49</v>
      </c>
      <c r="W112" s="41" t="s">
        <v>42</v>
      </c>
      <c r="X112" s="59">
        <v>0</v>
      </c>
      <c r="Y112" s="56">
        <f t="shared" si="12"/>
        <v>0</v>
      </c>
      <c r="Z112" s="42">
        <f t="shared" si="13"/>
        <v>0</v>
      </c>
      <c r="AA112" s="69" t="s">
        <v>49</v>
      </c>
      <c r="AB112" s="70" t="s">
        <v>49</v>
      </c>
      <c r="AC112" s="85"/>
      <c r="AG112" s="82"/>
      <c r="AJ112" s="87" t="s">
        <v>89</v>
      </c>
      <c r="AK112" s="87">
        <v>1</v>
      </c>
      <c r="BB112" s="137" t="s">
        <v>73</v>
      </c>
      <c r="BM112" s="82">
        <f t="shared" si="14"/>
        <v>0</v>
      </c>
      <c r="BN112" s="82">
        <f t="shared" si="15"/>
        <v>0</v>
      </c>
      <c r="BO112" s="82">
        <f t="shared" si="16"/>
        <v>0</v>
      </c>
      <c r="BP112" s="82">
        <f t="shared" si="17"/>
        <v>0</v>
      </c>
    </row>
    <row r="113" spans="1:68" x14ac:dyDescent="0.2">
      <c r="A113" s="213"/>
      <c r="B113" s="213"/>
      <c r="C113" s="213"/>
      <c r="D113" s="213"/>
      <c r="E113" s="213"/>
      <c r="F113" s="213"/>
      <c r="G113" s="213"/>
      <c r="H113" s="213"/>
      <c r="I113" s="213"/>
      <c r="J113" s="213"/>
      <c r="K113" s="213"/>
      <c r="L113" s="213"/>
      <c r="M113" s="213"/>
      <c r="N113" s="213"/>
      <c r="O113" s="214"/>
      <c r="P113" s="210" t="s">
        <v>43</v>
      </c>
      <c r="Q113" s="211"/>
      <c r="R113" s="211"/>
      <c r="S113" s="211"/>
      <c r="T113" s="211"/>
      <c r="U113" s="211"/>
      <c r="V113" s="212"/>
      <c r="W113" s="43" t="s">
        <v>42</v>
      </c>
      <c r="X113" s="44">
        <f>IFERROR(SUM(X103:X112),"0")</f>
        <v>0</v>
      </c>
      <c r="Y113" s="44">
        <f>IFERROR(SUM(Y103:Y112),"0")</f>
        <v>0</v>
      </c>
      <c r="Z113" s="44">
        <f>IFERROR(IF(Z103="",0,Z103),"0")+IFERROR(IF(Z104="",0,Z104),"0")+IFERROR(IF(Z105="",0,Z105),"0")+IFERROR(IF(Z106="",0,Z106),"0")+IFERROR(IF(Z107="",0,Z107),"0")+IFERROR(IF(Z108="",0,Z108),"0")+IFERROR(IF(Z109="",0,Z109),"0")+IFERROR(IF(Z110="",0,Z110),"0")+IFERROR(IF(Z111="",0,Z111),"0")+IFERROR(IF(Z112="",0,Z112),"0")</f>
        <v>0</v>
      </c>
      <c r="AA113" s="68"/>
      <c r="AB113" s="68"/>
      <c r="AC113" s="68"/>
    </row>
    <row r="114" spans="1:68" x14ac:dyDescent="0.2">
      <c r="A114" s="213"/>
      <c r="B114" s="213"/>
      <c r="C114" s="213"/>
      <c r="D114" s="213"/>
      <c r="E114" s="213"/>
      <c r="F114" s="213"/>
      <c r="G114" s="213"/>
      <c r="H114" s="213"/>
      <c r="I114" s="213"/>
      <c r="J114" s="213"/>
      <c r="K114" s="213"/>
      <c r="L114" s="213"/>
      <c r="M114" s="213"/>
      <c r="N114" s="213"/>
      <c r="O114" s="214"/>
      <c r="P114" s="210" t="s">
        <v>43</v>
      </c>
      <c r="Q114" s="211"/>
      <c r="R114" s="211"/>
      <c r="S114" s="211"/>
      <c r="T114" s="211"/>
      <c r="U114" s="211"/>
      <c r="V114" s="212"/>
      <c r="W114" s="43" t="s">
        <v>0</v>
      </c>
      <c r="X114" s="44">
        <f>IFERROR(SUMPRODUCT(X103:X112*H103:H112),"0")</f>
        <v>0</v>
      </c>
      <c r="Y114" s="44">
        <f>IFERROR(SUMPRODUCT(Y103:Y112*H103:H112),"0")</f>
        <v>0</v>
      </c>
      <c r="Z114" s="43"/>
      <c r="AA114" s="68"/>
      <c r="AB114" s="68"/>
      <c r="AC114" s="68"/>
    </row>
    <row r="115" spans="1:68" ht="16.5" customHeight="1" x14ac:dyDescent="0.25">
      <c r="A115" s="249" t="s">
        <v>210</v>
      </c>
      <c r="B115" s="249"/>
      <c r="C115" s="249"/>
      <c r="D115" s="249"/>
      <c r="E115" s="249"/>
      <c r="F115" s="249"/>
      <c r="G115" s="249"/>
      <c r="H115" s="249"/>
      <c r="I115" s="249"/>
      <c r="J115" s="249"/>
      <c r="K115" s="249"/>
      <c r="L115" s="249"/>
      <c r="M115" s="249"/>
      <c r="N115" s="249"/>
      <c r="O115" s="249"/>
      <c r="P115" s="249"/>
      <c r="Q115" s="249"/>
      <c r="R115" s="249"/>
      <c r="S115" s="249"/>
      <c r="T115" s="249"/>
      <c r="U115" s="249"/>
      <c r="V115" s="249"/>
      <c r="W115" s="249"/>
      <c r="X115" s="249"/>
      <c r="Y115" s="249"/>
      <c r="Z115" s="249"/>
      <c r="AA115" s="66"/>
      <c r="AB115" s="66"/>
      <c r="AC115" s="83"/>
    </row>
    <row r="116" spans="1:68" ht="14.25" customHeight="1" x14ac:dyDescent="0.25">
      <c r="A116" s="237" t="s">
        <v>159</v>
      </c>
      <c r="B116" s="237"/>
      <c r="C116" s="237"/>
      <c r="D116" s="237"/>
      <c r="E116" s="237"/>
      <c r="F116" s="237"/>
      <c r="G116" s="237"/>
      <c r="H116" s="237"/>
      <c r="I116" s="237"/>
      <c r="J116" s="237"/>
      <c r="K116" s="237"/>
      <c r="L116" s="237"/>
      <c r="M116" s="237"/>
      <c r="N116" s="237"/>
      <c r="O116" s="237"/>
      <c r="P116" s="237"/>
      <c r="Q116" s="237"/>
      <c r="R116" s="237"/>
      <c r="S116" s="237"/>
      <c r="T116" s="237"/>
      <c r="U116" s="237"/>
      <c r="V116" s="237"/>
      <c r="W116" s="237"/>
      <c r="X116" s="237"/>
      <c r="Y116" s="237"/>
      <c r="Z116" s="237"/>
      <c r="AA116" s="67"/>
      <c r="AB116" s="67"/>
      <c r="AC116" s="84"/>
    </row>
    <row r="117" spans="1:68" ht="27" customHeight="1" x14ac:dyDescent="0.25">
      <c r="A117" s="64" t="s">
        <v>211</v>
      </c>
      <c r="B117" s="64" t="s">
        <v>212</v>
      </c>
      <c r="C117" s="37">
        <v>4301135289</v>
      </c>
      <c r="D117" s="219">
        <v>4607111034014</v>
      </c>
      <c r="E117" s="219"/>
      <c r="F117" s="63">
        <v>0.25</v>
      </c>
      <c r="G117" s="38">
        <v>12</v>
      </c>
      <c r="H117" s="63">
        <v>3</v>
      </c>
      <c r="I117" s="63">
        <v>3.7035999999999998</v>
      </c>
      <c r="J117" s="38">
        <v>70</v>
      </c>
      <c r="K117" s="38" t="s">
        <v>95</v>
      </c>
      <c r="L117" s="38" t="s">
        <v>88</v>
      </c>
      <c r="M117" s="39" t="s">
        <v>86</v>
      </c>
      <c r="N117" s="39"/>
      <c r="O117" s="38">
        <v>180</v>
      </c>
      <c r="P117" s="293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7" s="221"/>
      <c r="R117" s="221"/>
      <c r="S117" s="221"/>
      <c r="T117" s="222"/>
      <c r="U117" s="40" t="s">
        <v>49</v>
      </c>
      <c r="V117" s="40" t="s">
        <v>49</v>
      </c>
      <c r="W117" s="41" t="s">
        <v>42</v>
      </c>
      <c r="X117" s="59">
        <v>0</v>
      </c>
      <c r="Y117" s="56">
        <f>IFERROR(IF(X117="","",X117),"")</f>
        <v>0</v>
      </c>
      <c r="Z117" s="42">
        <f>IFERROR(IF(X117="","",X117*0.01788),"")</f>
        <v>0</v>
      </c>
      <c r="AA117" s="69" t="s">
        <v>49</v>
      </c>
      <c r="AB117" s="70" t="s">
        <v>49</v>
      </c>
      <c r="AC117" s="85"/>
      <c r="AG117" s="82"/>
      <c r="AJ117" s="87" t="s">
        <v>89</v>
      </c>
      <c r="AK117" s="87">
        <v>1</v>
      </c>
      <c r="BB117" s="138" t="s">
        <v>94</v>
      </c>
      <c r="BM117" s="82">
        <f>IFERROR(X117*I117,"0")</f>
        <v>0</v>
      </c>
      <c r="BN117" s="82">
        <f>IFERROR(Y117*I117,"0")</f>
        <v>0</v>
      </c>
      <c r="BO117" s="82">
        <f>IFERROR(X117/J117,"0")</f>
        <v>0</v>
      </c>
      <c r="BP117" s="82">
        <f>IFERROR(Y117/J117,"0")</f>
        <v>0</v>
      </c>
    </row>
    <row r="118" spans="1:68" ht="27" customHeight="1" x14ac:dyDescent="0.25">
      <c r="A118" s="64" t="s">
        <v>213</v>
      </c>
      <c r="B118" s="64" t="s">
        <v>214</v>
      </c>
      <c r="C118" s="37">
        <v>4301135299</v>
      </c>
      <c r="D118" s="219">
        <v>4607111033994</v>
      </c>
      <c r="E118" s="219"/>
      <c r="F118" s="63">
        <v>0.25</v>
      </c>
      <c r="G118" s="38">
        <v>12</v>
      </c>
      <c r="H118" s="63">
        <v>3</v>
      </c>
      <c r="I118" s="63">
        <v>3.7035999999999998</v>
      </c>
      <c r="J118" s="38">
        <v>70</v>
      </c>
      <c r="K118" s="38" t="s">
        <v>95</v>
      </c>
      <c r="L118" s="38" t="s">
        <v>88</v>
      </c>
      <c r="M118" s="39" t="s">
        <v>86</v>
      </c>
      <c r="N118" s="39"/>
      <c r="O118" s="38">
        <v>180</v>
      </c>
      <c r="P118" s="290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8" s="221"/>
      <c r="R118" s="221"/>
      <c r="S118" s="221"/>
      <c r="T118" s="222"/>
      <c r="U118" s="40" t="s">
        <v>49</v>
      </c>
      <c r="V118" s="40" t="s">
        <v>49</v>
      </c>
      <c r="W118" s="41" t="s">
        <v>42</v>
      </c>
      <c r="X118" s="59">
        <v>0</v>
      </c>
      <c r="Y118" s="56">
        <f>IFERROR(IF(X118="","",X118),"")</f>
        <v>0</v>
      </c>
      <c r="Z118" s="42">
        <f>IFERROR(IF(X118="","",X118*0.01788),"")</f>
        <v>0</v>
      </c>
      <c r="AA118" s="69" t="s">
        <v>49</v>
      </c>
      <c r="AB118" s="70" t="s">
        <v>49</v>
      </c>
      <c r="AC118" s="85"/>
      <c r="AG118" s="82"/>
      <c r="AJ118" s="87" t="s">
        <v>89</v>
      </c>
      <c r="AK118" s="87">
        <v>1</v>
      </c>
      <c r="BB118" s="139" t="s">
        <v>94</v>
      </c>
      <c r="BM118" s="82">
        <f>IFERROR(X118*I118,"0")</f>
        <v>0</v>
      </c>
      <c r="BN118" s="82">
        <f>IFERROR(Y118*I118,"0")</f>
        <v>0</v>
      </c>
      <c r="BO118" s="82">
        <f>IFERROR(X118/J118,"0")</f>
        <v>0</v>
      </c>
      <c r="BP118" s="82">
        <f>IFERROR(Y118/J118,"0")</f>
        <v>0</v>
      </c>
    </row>
    <row r="119" spans="1:68" x14ac:dyDescent="0.2">
      <c r="A119" s="213"/>
      <c r="B119" s="213"/>
      <c r="C119" s="213"/>
      <c r="D119" s="213"/>
      <c r="E119" s="213"/>
      <c r="F119" s="213"/>
      <c r="G119" s="213"/>
      <c r="H119" s="213"/>
      <c r="I119" s="213"/>
      <c r="J119" s="213"/>
      <c r="K119" s="213"/>
      <c r="L119" s="213"/>
      <c r="M119" s="213"/>
      <c r="N119" s="213"/>
      <c r="O119" s="214"/>
      <c r="P119" s="210" t="s">
        <v>43</v>
      </c>
      <c r="Q119" s="211"/>
      <c r="R119" s="211"/>
      <c r="S119" s="211"/>
      <c r="T119" s="211"/>
      <c r="U119" s="211"/>
      <c r="V119" s="212"/>
      <c r="W119" s="43" t="s">
        <v>42</v>
      </c>
      <c r="X119" s="44">
        <f>IFERROR(SUM(X117:X118),"0")</f>
        <v>0</v>
      </c>
      <c r="Y119" s="44">
        <f>IFERROR(SUM(Y117:Y118),"0")</f>
        <v>0</v>
      </c>
      <c r="Z119" s="44">
        <f>IFERROR(IF(Z117="",0,Z117),"0")+IFERROR(IF(Z118="",0,Z118),"0")</f>
        <v>0</v>
      </c>
      <c r="AA119" s="68"/>
      <c r="AB119" s="68"/>
      <c r="AC119" s="68"/>
    </row>
    <row r="120" spans="1:68" x14ac:dyDescent="0.2">
      <c r="A120" s="213"/>
      <c r="B120" s="213"/>
      <c r="C120" s="213"/>
      <c r="D120" s="213"/>
      <c r="E120" s="213"/>
      <c r="F120" s="213"/>
      <c r="G120" s="213"/>
      <c r="H120" s="213"/>
      <c r="I120" s="213"/>
      <c r="J120" s="213"/>
      <c r="K120" s="213"/>
      <c r="L120" s="213"/>
      <c r="M120" s="213"/>
      <c r="N120" s="213"/>
      <c r="O120" s="214"/>
      <c r="P120" s="210" t="s">
        <v>43</v>
      </c>
      <c r="Q120" s="211"/>
      <c r="R120" s="211"/>
      <c r="S120" s="211"/>
      <c r="T120" s="211"/>
      <c r="U120" s="211"/>
      <c r="V120" s="212"/>
      <c r="W120" s="43" t="s">
        <v>0</v>
      </c>
      <c r="X120" s="44">
        <f>IFERROR(SUMPRODUCT(X117:X118*H117:H118),"0")</f>
        <v>0</v>
      </c>
      <c r="Y120" s="44">
        <f>IFERROR(SUMPRODUCT(Y117:Y118*H117:H118),"0")</f>
        <v>0</v>
      </c>
      <c r="Z120" s="43"/>
      <c r="AA120" s="68"/>
      <c r="AB120" s="68"/>
      <c r="AC120" s="68"/>
    </row>
    <row r="121" spans="1:68" ht="16.5" customHeight="1" x14ac:dyDescent="0.25">
      <c r="A121" s="249" t="s">
        <v>215</v>
      </c>
      <c r="B121" s="249"/>
      <c r="C121" s="249"/>
      <c r="D121" s="249"/>
      <c r="E121" s="249"/>
      <c r="F121" s="249"/>
      <c r="G121" s="249"/>
      <c r="H121" s="249"/>
      <c r="I121" s="249"/>
      <c r="J121" s="249"/>
      <c r="K121" s="249"/>
      <c r="L121" s="249"/>
      <c r="M121" s="249"/>
      <c r="N121" s="249"/>
      <c r="O121" s="249"/>
      <c r="P121" s="249"/>
      <c r="Q121" s="249"/>
      <c r="R121" s="249"/>
      <c r="S121" s="249"/>
      <c r="T121" s="249"/>
      <c r="U121" s="249"/>
      <c r="V121" s="249"/>
      <c r="W121" s="249"/>
      <c r="X121" s="249"/>
      <c r="Y121" s="249"/>
      <c r="Z121" s="249"/>
      <c r="AA121" s="66"/>
      <c r="AB121" s="66"/>
      <c r="AC121" s="83"/>
    </row>
    <row r="122" spans="1:68" ht="14.25" customHeight="1" x14ac:dyDescent="0.25">
      <c r="A122" s="237" t="s">
        <v>159</v>
      </c>
      <c r="B122" s="237"/>
      <c r="C122" s="237"/>
      <c r="D122" s="237"/>
      <c r="E122" s="237"/>
      <c r="F122" s="237"/>
      <c r="G122" s="237"/>
      <c r="H122" s="237"/>
      <c r="I122" s="237"/>
      <c r="J122" s="237"/>
      <c r="K122" s="237"/>
      <c r="L122" s="237"/>
      <c r="M122" s="237"/>
      <c r="N122" s="237"/>
      <c r="O122" s="237"/>
      <c r="P122" s="237"/>
      <c r="Q122" s="237"/>
      <c r="R122" s="237"/>
      <c r="S122" s="237"/>
      <c r="T122" s="237"/>
      <c r="U122" s="237"/>
      <c r="V122" s="237"/>
      <c r="W122" s="237"/>
      <c r="X122" s="237"/>
      <c r="Y122" s="237"/>
      <c r="Z122" s="237"/>
      <c r="AA122" s="67"/>
      <c r="AB122" s="67"/>
      <c r="AC122" s="84"/>
    </row>
    <row r="123" spans="1:68" ht="27" customHeight="1" x14ac:dyDescent="0.25">
      <c r="A123" s="64" t="s">
        <v>216</v>
      </c>
      <c r="B123" s="64" t="s">
        <v>217</v>
      </c>
      <c r="C123" s="37">
        <v>4301135311</v>
      </c>
      <c r="D123" s="219">
        <v>4607111039095</v>
      </c>
      <c r="E123" s="219"/>
      <c r="F123" s="63">
        <v>0.25</v>
      </c>
      <c r="G123" s="38">
        <v>12</v>
      </c>
      <c r="H123" s="63">
        <v>3</v>
      </c>
      <c r="I123" s="63">
        <v>3.7480000000000002</v>
      </c>
      <c r="J123" s="38">
        <v>70</v>
      </c>
      <c r="K123" s="38" t="s">
        <v>95</v>
      </c>
      <c r="L123" s="38" t="s">
        <v>88</v>
      </c>
      <c r="M123" s="39" t="s">
        <v>86</v>
      </c>
      <c r="N123" s="39"/>
      <c r="O123" s="38">
        <v>180</v>
      </c>
      <c r="P123" s="29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3" s="221"/>
      <c r="R123" s="221"/>
      <c r="S123" s="221"/>
      <c r="T123" s="222"/>
      <c r="U123" s="40" t="s">
        <v>49</v>
      </c>
      <c r="V123" s="40" t="s">
        <v>49</v>
      </c>
      <c r="W123" s="41" t="s">
        <v>42</v>
      </c>
      <c r="X123" s="59">
        <v>0</v>
      </c>
      <c r="Y123" s="56">
        <f>IFERROR(IF(X123="","",X123),"")</f>
        <v>0</v>
      </c>
      <c r="Z123" s="42">
        <f>IFERROR(IF(X123="","",X123*0.01788),"")</f>
        <v>0</v>
      </c>
      <c r="AA123" s="69" t="s">
        <v>49</v>
      </c>
      <c r="AB123" s="70" t="s">
        <v>49</v>
      </c>
      <c r="AC123" s="85"/>
      <c r="AG123" s="82"/>
      <c r="AJ123" s="87" t="s">
        <v>89</v>
      </c>
      <c r="AK123" s="87">
        <v>1</v>
      </c>
      <c r="BB123" s="140" t="s">
        <v>94</v>
      </c>
      <c r="BM123" s="82">
        <f>IFERROR(X123*I123,"0")</f>
        <v>0</v>
      </c>
      <c r="BN123" s="82">
        <f>IFERROR(Y123*I123,"0")</f>
        <v>0</v>
      </c>
      <c r="BO123" s="82">
        <f>IFERROR(X123/J123,"0")</f>
        <v>0</v>
      </c>
      <c r="BP123" s="82">
        <f>IFERROR(Y123/J123,"0")</f>
        <v>0</v>
      </c>
    </row>
    <row r="124" spans="1:68" ht="27" customHeight="1" x14ac:dyDescent="0.25">
      <c r="A124" s="64" t="s">
        <v>218</v>
      </c>
      <c r="B124" s="64" t="s">
        <v>219</v>
      </c>
      <c r="C124" s="37">
        <v>4301135282</v>
      </c>
      <c r="D124" s="219">
        <v>4607111034199</v>
      </c>
      <c r="E124" s="219"/>
      <c r="F124" s="63">
        <v>0.25</v>
      </c>
      <c r="G124" s="38">
        <v>12</v>
      </c>
      <c r="H124" s="63">
        <v>3</v>
      </c>
      <c r="I124" s="63">
        <v>3.7035999999999998</v>
      </c>
      <c r="J124" s="38">
        <v>70</v>
      </c>
      <c r="K124" s="38" t="s">
        <v>95</v>
      </c>
      <c r="L124" s="38" t="s">
        <v>88</v>
      </c>
      <c r="M124" s="39" t="s">
        <v>86</v>
      </c>
      <c r="N124" s="39"/>
      <c r="O124" s="38">
        <v>180</v>
      </c>
      <c r="P124" s="28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4" s="221"/>
      <c r="R124" s="221"/>
      <c r="S124" s="221"/>
      <c r="T124" s="222"/>
      <c r="U124" s="40" t="s">
        <v>49</v>
      </c>
      <c r="V124" s="40" t="s">
        <v>49</v>
      </c>
      <c r="W124" s="41" t="s">
        <v>42</v>
      </c>
      <c r="X124" s="59">
        <v>0</v>
      </c>
      <c r="Y124" s="56">
        <f>IFERROR(IF(X124="","",X124),"")</f>
        <v>0</v>
      </c>
      <c r="Z124" s="42">
        <f>IFERROR(IF(X124="","",X124*0.01788),"")</f>
        <v>0</v>
      </c>
      <c r="AA124" s="69" t="s">
        <v>49</v>
      </c>
      <c r="AB124" s="70" t="s">
        <v>49</v>
      </c>
      <c r="AC124" s="85"/>
      <c r="AG124" s="82"/>
      <c r="AJ124" s="87" t="s">
        <v>89</v>
      </c>
      <c r="AK124" s="87">
        <v>1</v>
      </c>
      <c r="BB124" s="141" t="s">
        <v>94</v>
      </c>
      <c r="BM124" s="82">
        <f>IFERROR(X124*I124,"0")</f>
        <v>0</v>
      </c>
      <c r="BN124" s="82">
        <f>IFERROR(Y124*I124,"0")</f>
        <v>0</v>
      </c>
      <c r="BO124" s="82">
        <f>IFERROR(X124/J124,"0")</f>
        <v>0</v>
      </c>
      <c r="BP124" s="82">
        <f>IFERROR(Y124/J124,"0")</f>
        <v>0</v>
      </c>
    </row>
    <row r="125" spans="1:68" x14ac:dyDescent="0.2">
      <c r="A125" s="213"/>
      <c r="B125" s="213"/>
      <c r="C125" s="213"/>
      <c r="D125" s="213"/>
      <c r="E125" s="213"/>
      <c r="F125" s="213"/>
      <c r="G125" s="213"/>
      <c r="H125" s="213"/>
      <c r="I125" s="213"/>
      <c r="J125" s="213"/>
      <c r="K125" s="213"/>
      <c r="L125" s="213"/>
      <c r="M125" s="213"/>
      <c r="N125" s="213"/>
      <c r="O125" s="214"/>
      <c r="P125" s="210" t="s">
        <v>43</v>
      </c>
      <c r="Q125" s="211"/>
      <c r="R125" s="211"/>
      <c r="S125" s="211"/>
      <c r="T125" s="211"/>
      <c r="U125" s="211"/>
      <c r="V125" s="212"/>
      <c r="W125" s="43" t="s">
        <v>42</v>
      </c>
      <c r="X125" s="44">
        <f>IFERROR(SUM(X123:X124),"0")</f>
        <v>0</v>
      </c>
      <c r="Y125" s="44">
        <f>IFERROR(SUM(Y123:Y124),"0")</f>
        <v>0</v>
      </c>
      <c r="Z125" s="44">
        <f>IFERROR(IF(Z123="",0,Z123),"0")+IFERROR(IF(Z124="",0,Z124),"0")</f>
        <v>0</v>
      </c>
      <c r="AA125" s="68"/>
      <c r="AB125" s="68"/>
      <c r="AC125" s="68"/>
    </row>
    <row r="126" spans="1:68" x14ac:dyDescent="0.2">
      <c r="A126" s="213"/>
      <c r="B126" s="213"/>
      <c r="C126" s="213"/>
      <c r="D126" s="213"/>
      <c r="E126" s="213"/>
      <c r="F126" s="213"/>
      <c r="G126" s="213"/>
      <c r="H126" s="213"/>
      <c r="I126" s="213"/>
      <c r="J126" s="213"/>
      <c r="K126" s="213"/>
      <c r="L126" s="213"/>
      <c r="M126" s="213"/>
      <c r="N126" s="213"/>
      <c r="O126" s="214"/>
      <c r="P126" s="210" t="s">
        <v>43</v>
      </c>
      <c r="Q126" s="211"/>
      <c r="R126" s="211"/>
      <c r="S126" s="211"/>
      <c r="T126" s="211"/>
      <c r="U126" s="211"/>
      <c r="V126" s="212"/>
      <c r="W126" s="43" t="s">
        <v>0</v>
      </c>
      <c r="X126" s="44">
        <f>IFERROR(SUMPRODUCT(X123:X124*H123:H124),"0")</f>
        <v>0</v>
      </c>
      <c r="Y126" s="44">
        <f>IFERROR(SUMPRODUCT(Y123:Y124*H123:H124),"0")</f>
        <v>0</v>
      </c>
      <c r="Z126" s="43"/>
      <c r="AA126" s="68"/>
      <c r="AB126" s="68"/>
      <c r="AC126" s="68"/>
    </row>
    <row r="127" spans="1:68" ht="16.5" customHeight="1" x14ac:dyDescent="0.25">
      <c r="A127" s="249" t="s">
        <v>220</v>
      </c>
      <c r="B127" s="249"/>
      <c r="C127" s="249"/>
      <c r="D127" s="249"/>
      <c r="E127" s="249"/>
      <c r="F127" s="249"/>
      <c r="G127" s="249"/>
      <c r="H127" s="249"/>
      <c r="I127" s="249"/>
      <c r="J127" s="249"/>
      <c r="K127" s="249"/>
      <c r="L127" s="249"/>
      <c r="M127" s="249"/>
      <c r="N127" s="249"/>
      <c r="O127" s="249"/>
      <c r="P127" s="249"/>
      <c r="Q127" s="249"/>
      <c r="R127" s="249"/>
      <c r="S127" s="249"/>
      <c r="T127" s="249"/>
      <c r="U127" s="249"/>
      <c r="V127" s="249"/>
      <c r="W127" s="249"/>
      <c r="X127" s="249"/>
      <c r="Y127" s="249"/>
      <c r="Z127" s="249"/>
      <c r="AA127" s="66"/>
      <c r="AB127" s="66"/>
      <c r="AC127" s="83"/>
    </row>
    <row r="128" spans="1:68" ht="14.25" customHeight="1" x14ac:dyDescent="0.25">
      <c r="A128" s="237" t="s">
        <v>159</v>
      </c>
      <c r="B128" s="237"/>
      <c r="C128" s="237"/>
      <c r="D128" s="237"/>
      <c r="E128" s="237"/>
      <c r="F128" s="237"/>
      <c r="G128" s="237"/>
      <c r="H128" s="237"/>
      <c r="I128" s="237"/>
      <c r="J128" s="237"/>
      <c r="K128" s="237"/>
      <c r="L128" s="237"/>
      <c r="M128" s="237"/>
      <c r="N128" s="237"/>
      <c r="O128" s="237"/>
      <c r="P128" s="237"/>
      <c r="Q128" s="237"/>
      <c r="R128" s="237"/>
      <c r="S128" s="237"/>
      <c r="T128" s="237"/>
      <c r="U128" s="237"/>
      <c r="V128" s="237"/>
      <c r="W128" s="237"/>
      <c r="X128" s="237"/>
      <c r="Y128" s="237"/>
      <c r="Z128" s="237"/>
      <c r="AA128" s="67"/>
      <c r="AB128" s="67"/>
      <c r="AC128" s="84"/>
    </row>
    <row r="129" spans="1:68" ht="27" customHeight="1" x14ac:dyDescent="0.25">
      <c r="A129" s="64" t="s">
        <v>221</v>
      </c>
      <c r="B129" s="64" t="s">
        <v>222</v>
      </c>
      <c r="C129" s="37">
        <v>4301135178</v>
      </c>
      <c r="D129" s="219">
        <v>4607111034816</v>
      </c>
      <c r="E129" s="219"/>
      <c r="F129" s="63">
        <v>0.25</v>
      </c>
      <c r="G129" s="38">
        <v>6</v>
      </c>
      <c r="H129" s="63">
        <v>1.5</v>
      </c>
      <c r="I129" s="63">
        <v>1.9218</v>
      </c>
      <c r="J129" s="38">
        <v>126</v>
      </c>
      <c r="K129" s="38" t="s">
        <v>95</v>
      </c>
      <c r="L129" s="38" t="s">
        <v>88</v>
      </c>
      <c r="M129" s="39" t="s">
        <v>86</v>
      </c>
      <c r="N129" s="39"/>
      <c r="O129" s="38">
        <v>180</v>
      </c>
      <c r="P129" s="289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9" s="221"/>
      <c r="R129" s="221"/>
      <c r="S129" s="221"/>
      <c r="T129" s="222"/>
      <c r="U129" s="40" t="s">
        <v>49</v>
      </c>
      <c r="V129" s="40" t="s">
        <v>49</v>
      </c>
      <c r="W129" s="41" t="s">
        <v>42</v>
      </c>
      <c r="X129" s="59">
        <v>0</v>
      </c>
      <c r="Y129" s="56">
        <f>IFERROR(IF(X129="","",X129),"")</f>
        <v>0</v>
      </c>
      <c r="Z129" s="42">
        <f>IFERROR(IF(X129="","",X129*0.00936),"")</f>
        <v>0</v>
      </c>
      <c r="AA129" s="69" t="s">
        <v>49</v>
      </c>
      <c r="AB129" s="70" t="s">
        <v>49</v>
      </c>
      <c r="AC129" s="85"/>
      <c r="AG129" s="82"/>
      <c r="AJ129" s="87" t="s">
        <v>89</v>
      </c>
      <c r="AK129" s="87">
        <v>1</v>
      </c>
      <c r="BB129" s="142" t="s">
        <v>94</v>
      </c>
      <c r="BM129" s="82">
        <f>IFERROR(X129*I129,"0")</f>
        <v>0</v>
      </c>
      <c r="BN129" s="82">
        <f>IFERROR(Y129*I129,"0")</f>
        <v>0</v>
      </c>
      <c r="BO129" s="82">
        <f>IFERROR(X129/J129,"0")</f>
        <v>0</v>
      </c>
      <c r="BP129" s="82">
        <f>IFERROR(Y129/J129,"0")</f>
        <v>0</v>
      </c>
    </row>
    <row r="130" spans="1:68" ht="27" customHeight="1" x14ac:dyDescent="0.25">
      <c r="A130" s="64" t="s">
        <v>223</v>
      </c>
      <c r="B130" s="64" t="s">
        <v>224</v>
      </c>
      <c r="C130" s="37">
        <v>4301135275</v>
      </c>
      <c r="D130" s="219">
        <v>4607111034380</v>
      </c>
      <c r="E130" s="219"/>
      <c r="F130" s="63">
        <v>0.25</v>
      </c>
      <c r="G130" s="38">
        <v>12</v>
      </c>
      <c r="H130" s="63">
        <v>3</v>
      </c>
      <c r="I130" s="63">
        <v>3.28</v>
      </c>
      <c r="J130" s="38">
        <v>70</v>
      </c>
      <c r="K130" s="38" t="s">
        <v>95</v>
      </c>
      <c r="L130" s="38" t="s">
        <v>88</v>
      </c>
      <c r="M130" s="39" t="s">
        <v>86</v>
      </c>
      <c r="N130" s="39"/>
      <c r="O130" s="38">
        <v>180</v>
      </c>
      <c r="P130" s="28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0" s="221"/>
      <c r="R130" s="221"/>
      <c r="S130" s="221"/>
      <c r="T130" s="222"/>
      <c r="U130" s="40" t="s">
        <v>49</v>
      </c>
      <c r="V130" s="40" t="s">
        <v>49</v>
      </c>
      <c r="W130" s="41" t="s">
        <v>42</v>
      </c>
      <c r="X130" s="59">
        <v>0</v>
      </c>
      <c r="Y130" s="56">
        <f>IFERROR(IF(X130="","",X130),"")</f>
        <v>0</v>
      </c>
      <c r="Z130" s="42">
        <f>IFERROR(IF(X130="","",X130*0.01788),"")</f>
        <v>0</v>
      </c>
      <c r="AA130" s="69" t="s">
        <v>49</v>
      </c>
      <c r="AB130" s="70" t="s">
        <v>49</v>
      </c>
      <c r="AC130" s="85"/>
      <c r="AG130" s="82"/>
      <c r="AJ130" s="87" t="s">
        <v>89</v>
      </c>
      <c r="AK130" s="87">
        <v>1</v>
      </c>
      <c r="BB130" s="143" t="s">
        <v>94</v>
      </c>
      <c r="BM130" s="82">
        <f>IFERROR(X130*I130,"0")</f>
        <v>0</v>
      </c>
      <c r="BN130" s="82">
        <f>IFERROR(Y130*I130,"0")</f>
        <v>0</v>
      </c>
      <c r="BO130" s="82">
        <f>IFERROR(X130/J130,"0")</f>
        <v>0</v>
      </c>
      <c r="BP130" s="82">
        <f>IFERROR(Y130/J130,"0")</f>
        <v>0</v>
      </c>
    </row>
    <row r="131" spans="1:68" ht="27" customHeight="1" x14ac:dyDescent="0.25">
      <c r="A131" s="64" t="s">
        <v>225</v>
      </c>
      <c r="B131" s="64" t="s">
        <v>226</v>
      </c>
      <c r="C131" s="37">
        <v>4301135277</v>
      </c>
      <c r="D131" s="219">
        <v>4607111034397</v>
      </c>
      <c r="E131" s="219"/>
      <c r="F131" s="63">
        <v>0.25</v>
      </c>
      <c r="G131" s="38">
        <v>12</v>
      </c>
      <c r="H131" s="63">
        <v>3</v>
      </c>
      <c r="I131" s="63">
        <v>3.28</v>
      </c>
      <c r="J131" s="38">
        <v>70</v>
      </c>
      <c r="K131" s="38" t="s">
        <v>95</v>
      </c>
      <c r="L131" s="38" t="s">
        <v>88</v>
      </c>
      <c r="M131" s="39" t="s">
        <v>86</v>
      </c>
      <c r="N131" s="39"/>
      <c r="O131" s="38">
        <v>180</v>
      </c>
      <c r="P131" s="287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1" s="221"/>
      <c r="R131" s="221"/>
      <c r="S131" s="221"/>
      <c r="T131" s="222"/>
      <c r="U131" s="40" t="s">
        <v>49</v>
      </c>
      <c r="V131" s="40" t="s">
        <v>49</v>
      </c>
      <c r="W131" s="41" t="s">
        <v>42</v>
      </c>
      <c r="X131" s="59">
        <v>0</v>
      </c>
      <c r="Y131" s="56">
        <f>IFERROR(IF(X131="","",X131),"")</f>
        <v>0</v>
      </c>
      <c r="Z131" s="42">
        <f>IFERROR(IF(X131="","",X131*0.01788),"")</f>
        <v>0</v>
      </c>
      <c r="AA131" s="69" t="s">
        <v>49</v>
      </c>
      <c r="AB131" s="70" t="s">
        <v>49</v>
      </c>
      <c r="AC131" s="85"/>
      <c r="AG131" s="82"/>
      <c r="AJ131" s="87" t="s">
        <v>89</v>
      </c>
      <c r="AK131" s="87">
        <v>1</v>
      </c>
      <c r="BB131" s="144" t="s">
        <v>94</v>
      </c>
      <c r="BM131" s="82">
        <f>IFERROR(X131*I131,"0")</f>
        <v>0</v>
      </c>
      <c r="BN131" s="82">
        <f>IFERROR(Y131*I131,"0")</f>
        <v>0</v>
      </c>
      <c r="BO131" s="82">
        <f>IFERROR(X131/J131,"0")</f>
        <v>0</v>
      </c>
      <c r="BP131" s="82">
        <f>IFERROR(Y131/J131,"0")</f>
        <v>0</v>
      </c>
    </row>
    <row r="132" spans="1:68" x14ac:dyDescent="0.2">
      <c r="A132" s="213"/>
      <c r="B132" s="213"/>
      <c r="C132" s="213"/>
      <c r="D132" s="213"/>
      <c r="E132" s="213"/>
      <c r="F132" s="213"/>
      <c r="G132" s="213"/>
      <c r="H132" s="213"/>
      <c r="I132" s="213"/>
      <c r="J132" s="213"/>
      <c r="K132" s="213"/>
      <c r="L132" s="213"/>
      <c r="M132" s="213"/>
      <c r="N132" s="213"/>
      <c r="O132" s="214"/>
      <c r="P132" s="210" t="s">
        <v>43</v>
      </c>
      <c r="Q132" s="211"/>
      <c r="R132" s="211"/>
      <c r="S132" s="211"/>
      <c r="T132" s="211"/>
      <c r="U132" s="211"/>
      <c r="V132" s="212"/>
      <c r="W132" s="43" t="s">
        <v>42</v>
      </c>
      <c r="X132" s="44">
        <f>IFERROR(SUM(X129:X131),"0")</f>
        <v>0</v>
      </c>
      <c r="Y132" s="44">
        <f>IFERROR(SUM(Y129:Y131),"0")</f>
        <v>0</v>
      </c>
      <c r="Z132" s="44">
        <f>IFERROR(IF(Z129="",0,Z129),"0")+IFERROR(IF(Z130="",0,Z130),"0")+IFERROR(IF(Z131="",0,Z131),"0")</f>
        <v>0</v>
      </c>
      <c r="AA132" s="68"/>
      <c r="AB132" s="68"/>
      <c r="AC132" s="68"/>
    </row>
    <row r="133" spans="1:68" x14ac:dyDescent="0.2">
      <c r="A133" s="213"/>
      <c r="B133" s="213"/>
      <c r="C133" s="213"/>
      <c r="D133" s="213"/>
      <c r="E133" s="213"/>
      <c r="F133" s="213"/>
      <c r="G133" s="213"/>
      <c r="H133" s="213"/>
      <c r="I133" s="213"/>
      <c r="J133" s="213"/>
      <c r="K133" s="213"/>
      <c r="L133" s="213"/>
      <c r="M133" s="213"/>
      <c r="N133" s="213"/>
      <c r="O133" s="214"/>
      <c r="P133" s="210" t="s">
        <v>43</v>
      </c>
      <c r="Q133" s="211"/>
      <c r="R133" s="211"/>
      <c r="S133" s="211"/>
      <c r="T133" s="211"/>
      <c r="U133" s="211"/>
      <c r="V133" s="212"/>
      <c r="W133" s="43" t="s">
        <v>0</v>
      </c>
      <c r="X133" s="44">
        <f>IFERROR(SUMPRODUCT(X129:X131*H129:H131),"0")</f>
        <v>0</v>
      </c>
      <c r="Y133" s="44">
        <f>IFERROR(SUMPRODUCT(Y129:Y131*H129:H131),"0")</f>
        <v>0</v>
      </c>
      <c r="Z133" s="43"/>
      <c r="AA133" s="68"/>
      <c r="AB133" s="68"/>
      <c r="AC133" s="68"/>
    </row>
    <row r="134" spans="1:68" ht="16.5" customHeight="1" x14ac:dyDescent="0.25">
      <c r="A134" s="249" t="s">
        <v>227</v>
      </c>
      <c r="B134" s="249"/>
      <c r="C134" s="249"/>
      <c r="D134" s="249"/>
      <c r="E134" s="249"/>
      <c r="F134" s="249"/>
      <c r="G134" s="249"/>
      <c r="H134" s="249"/>
      <c r="I134" s="249"/>
      <c r="J134" s="249"/>
      <c r="K134" s="249"/>
      <c r="L134" s="249"/>
      <c r="M134" s="249"/>
      <c r="N134" s="249"/>
      <c r="O134" s="249"/>
      <c r="P134" s="249"/>
      <c r="Q134" s="249"/>
      <c r="R134" s="249"/>
      <c r="S134" s="249"/>
      <c r="T134" s="249"/>
      <c r="U134" s="249"/>
      <c r="V134" s="249"/>
      <c r="W134" s="249"/>
      <c r="X134" s="249"/>
      <c r="Y134" s="249"/>
      <c r="Z134" s="249"/>
      <c r="AA134" s="66"/>
      <c r="AB134" s="66"/>
      <c r="AC134" s="83"/>
    </row>
    <row r="135" spans="1:68" ht="14.25" customHeight="1" x14ac:dyDescent="0.25">
      <c r="A135" s="237" t="s">
        <v>159</v>
      </c>
      <c r="B135" s="237"/>
      <c r="C135" s="237"/>
      <c r="D135" s="237"/>
      <c r="E135" s="237"/>
      <c r="F135" s="237"/>
      <c r="G135" s="237"/>
      <c r="H135" s="237"/>
      <c r="I135" s="237"/>
      <c r="J135" s="237"/>
      <c r="K135" s="237"/>
      <c r="L135" s="237"/>
      <c r="M135" s="237"/>
      <c r="N135" s="237"/>
      <c r="O135" s="237"/>
      <c r="P135" s="237"/>
      <c r="Q135" s="237"/>
      <c r="R135" s="237"/>
      <c r="S135" s="237"/>
      <c r="T135" s="237"/>
      <c r="U135" s="237"/>
      <c r="V135" s="237"/>
      <c r="W135" s="237"/>
      <c r="X135" s="237"/>
      <c r="Y135" s="237"/>
      <c r="Z135" s="237"/>
      <c r="AA135" s="67"/>
      <c r="AB135" s="67"/>
      <c r="AC135" s="84"/>
    </row>
    <row r="136" spans="1:68" ht="27" customHeight="1" x14ac:dyDescent="0.25">
      <c r="A136" s="64" t="s">
        <v>228</v>
      </c>
      <c r="B136" s="64" t="s">
        <v>229</v>
      </c>
      <c r="C136" s="37">
        <v>4301135279</v>
      </c>
      <c r="D136" s="219">
        <v>4607111035806</v>
      </c>
      <c r="E136" s="219"/>
      <c r="F136" s="63">
        <v>0.25</v>
      </c>
      <c r="G136" s="38">
        <v>12</v>
      </c>
      <c r="H136" s="63">
        <v>3</v>
      </c>
      <c r="I136" s="63">
        <v>3.7035999999999998</v>
      </c>
      <c r="J136" s="38">
        <v>70</v>
      </c>
      <c r="K136" s="38" t="s">
        <v>95</v>
      </c>
      <c r="L136" s="38" t="s">
        <v>88</v>
      </c>
      <c r="M136" s="39" t="s">
        <v>86</v>
      </c>
      <c r="N136" s="39"/>
      <c r="O136" s="38">
        <v>180</v>
      </c>
      <c r="P136" s="284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6" s="221"/>
      <c r="R136" s="221"/>
      <c r="S136" s="221"/>
      <c r="T136" s="222"/>
      <c r="U136" s="40" t="s">
        <v>49</v>
      </c>
      <c r="V136" s="40" t="s">
        <v>49</v>
      </c>
      <c r="W136" s="41" t="s">
        <v>42</v>
      </c>
      <c r="X136" s="59">
        <v>0</v>
      </c>
      <c r="Y136" s="56">
        <f>IFERROR(IF(X136="","",X136),"")</f>
        <v>0</v>
      </c>
      <c r="Z136" s="42">
        <f>IFERROR(IF(X136="","",X136*0.01788),"")</f>
        <v>0</v>
      </c>
      <c r="AA136" s="69" t="s">
        <v>49</v>
      </c>
      <c r="AB136" s="70" t="s">
        <v>49</v>
      </c>
      <c r="AC136" s="85"/>
      <c r="AG136" s="82"/>
      <c r="AJ136" s="87" t="s">
        <v>89</v>
      </c>
      <c r="AK136" s="87">
        <v>1</v>
      </c>
      <c r="BB136" s="145" t="s">
        <v>94</v>
      </c>
      <c r="BM136" s="82">
        <f>IFERROR(X136*I136,"0")</f>
        <v>0</v>
      </c>
      <c r="BN136" s="82">
        <f>IFERROR(Y136*I136,"0")</f>
        <v>0</v>
      </c>
      <c r="BO136" s="82">
        <f>IFERROR(X136/J136,"0")</f>
        <v>0</v>
      </c>
      <c r="BP136" s="82">
        <f>IFERROR(Y136/J136,"0")</f>
        <v>0</v>
      </c>
    </row>
    <row r="137" spans="1:68" x14ac:dyDescent="0.2">
      <c r="A137" s="213"/>
      <c r="B137" s="213"/>
      <c r="C137" s="213"/>
      <c r="D137" s="213"/>
      <c r="E137" s="213"/>
      <c r="F137" s="213"/>
      <c r="G137" s="213"/>
      <c r="H137" s="213"/>
      <c r="I137" s="213"/>
      <c r="J137" s="213"/>
      <c r="K137" s="213"/>
      <c r="L137" s="213"/>
      <c r="M137" s="213"/>
      <c r="N137" s="213"/>
      <c r="O137" s="214"/>
      <c r="P137" s="210" t="s">
        <v>43</v>
      </c>
      <c r="Q137" s="211"/>
      <c r="R137" s="211"/>
      <c r="S137" s="211"/>
      <c r="T137" s="211"/>
      <c r="U137" s="211"/>
      <c r="V137" s="212"/>
      <c r="W137" s="43" t="s">
        <v>42</v>
      </c>
      <c r="X137" s="44">
        <f>IFERROR(SUM(X136:X136),"0")</f>
        <v>0</v>
      </c>
      <c r="Y137" s="44">
        <f>IFERROR(SUM(Y136:Y136),"0")</f>
        <v>0</v>
      </c>
      <c r="Z137" s="44">
        <f>IFERROR(IF(Z136="",0,Z136),"0")</f>
        <v>0</v>
      </c>
      <c r="AA137" s="68"/>
      <c r="AB137" s="68"/>
      <c r="AC137" s="68"/>
    </row>
    <row r="138" spans="1:68" x14ac:dyDescent="0.2">
      <c r="A138" s="213"/>
      <c r="B138" s="213"/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  <c r="N138" s="213"/>
      <c r="O138" s="214"/>
      <c r="P138" s="210" t="s">
        <v>43</v>
      </c>
      <c r="Q138" s="211"/>
      <c r="R138" s="211"/>
      <c r="S138" s="211"/>
      <c r="T138" s="211"/>
      <c r="U138" s="211"/>
      <c r="V138" s="212"/>
      <c r="W138" s="43" t="s">
        <v>0</v>
      </c>
      <c r="X138" s="44">
        <f>IFERROR(SUMPRODUCT(X136:X136*H136:H136),"0")</f>
        <v>0</v>
      </c>
      <c r="Y138" s="44">
        <f>IFERROR(SUMPRODUCT(Y136:Y136*H136:H136),"0")</f>
        <v>0</v>
      </c>
      <c r="Z138" s="43"/>
      <c r="AA138" s="68"/>
      <c r="AB138" s="68"/>
      <c r="AC138" s="68"/>
    </row>
    <row r="139" spans="1:68" ht="16.5" customHeight="1" x14ac:dyDescent="0.25">
      <c r="A139" s="249" t="s">
        <v>230</v>
      </c>
      <c r="B139" s="249"/>
      <c r="C139" s="249"/>
      <c r="D139" s="249"/>
      <c r="E139" s="249"/>
      <c r="F139" s="249"/>
      <c r="G139" s="249"/>
      <c r="H139" s="249"/>
      <c r="I139" s="249"/>
      <c r="J139" s="249"/>
      <c r="K139" s="249"/>
      <c r="L139" s="249"/>
      <c r="M139" s="249"/>
      <c r="N139" s="249"/>
      <c r="O139" s="249"/>
      <c r="P139" s="249"/>
      <c r="Q139" s="249"/>
      <c r="R139" s="249"/>
      <c r="S139" s="249"/>
      <c r="T139" s="249"/>
      <c r="U139" s="249"/>
      <c r="V139" s="249"/>
      <c r="W139" s="249"/>
      <c r="X139" s="249"/>
      <c r="Y139" s="249"/>
      <c r="Z139" s="249"/>
      <c r="AA139" s="66"/>
      <c r="AB139" s="66"/>
      <c r="AC139" s="83"/>
    </row>
    <row r="140" spans="1:68" ht="14.25" customHeight="1" x14ac:dyDescent="0.25">
      <c r="A140" s="237" t="s">
        <v>231</v>
      </c>
      <c r="B140" s="237"/>
      <c r="C140" s="237"/>
      <c r="D140" s="237"/>
      <c r="E140" s="237"/>
      <c r="F140" s="237"/>
      <c r="G140" s="237"/>
      <c r="H140" s="237"/>
      <c r="I140" s="237"/>
      <c r="J140" s="237"/>
      <c r="K140" s="237"/>
      <c r="L140" s="237"/>
      <c r="M140" s="237"/>
      <c r="N140" s="237"/>
      <c r="O140" s="237"/>
      <c r="P140" s="237"/>
      <c r="Q140" s="237"/>
      <c r="R140" s="237"/>
      <c r="S140" s="237"/>
      <c r="T140" s="237"/>
      <c r="U140" s="237"/>
      <c r="V140" s="237"/>
      <c r="W140" s="237"/>
      <c r="X140" s="237"/>
      <c r="Y140" s="237"/>
      <c r="Z140" s="237"/>
      <c r="AA140" s="67"/>
      <c r="AB140" s="67"/>
      <c r="AC140" s="84"/>
    </row>
    <row r="141" spans="1:68" ht="27" customHeight="1" x14ac:dyDescent="0.25">
      <c r="A141" s="64" t="s">
        <v>232</v>
      </c>
      <c r="B141" s="64" t="s">
        <v>233</v>
      </c>
      <c r="C141" s="37">
        <v>4301071054</v>
      </c>
      <c r="D141" s="219">
        <v>4607111035639</v>
      </c>
      <c r="E141" s="219"/>
      <c r="F141" s="63">
        <v>0.2</v>
      </c>
      <c r="G141" s="38">
        <v>8</v>
      </c>
      <c r="H141" s="63">
        <v>1.6</v>
      </c>
      <c r="I141" s="63">
        <v>2.12</v>
      </c>
      <c r="J141" s="38">
        <v>72</v>
      </c>
      <c r="K141" s="38" t="s">
        <v>235</v>
      </c>
      <c r="L141" s="38" t="s">
        <v>88</v>
      </c>
      <c r="M141" s="39" t="s">
        <v>86</v>
      </c>
      <c r="N141" s="39"/>
      <c r="O141" s="38">
        <v>180</v>
      </c>
      <c r="P141" s="285" t="s">
        <v>234</v>
      </c>
      <c r="Q141" s="221"/>
      <c r="R141" s="221"/>
      <c r="S141" s="221"/>
      <c r="T141" s="222"/>
      <c r="U141" s="40" t="s">
        <v>49</v>
      </c>
      <c r="V141" s="40" t="s">
        <v>49</v>
      </c>
      <c r="W141" s="41" t="s">
        <v>42</v>
      </c>
      <c r="X141" s="59">
        <v>0</v>
      </c>
      <c r="Y141" s="56">
        <f>IFERROR(IF(X141="","",X141),"")</f>
        <v>0</v>
      </c>
      <c r="Z141" s="42">
        <f>IFERROR(IF(X141="","",X141*0.01157),"")</f>
        <v>0</v>
      </c>
      <c r="AA141" s="69" t="s">
        <v>49</v>
      </c>
      <c r="AB141" s="70" t="s">
        <v>49</v>
      </c>
      <c r="AC141" s="85"/>
      <c r="AG141" s="82"/>
      <c r="AJ141" s="87" t="s">
        <v>89</v>
      </c>
      <c r="AK141" s="87">
        <v>1</v>
      </c>
      <c r="BB141" s="146" t="s">
        <v>94</v>
      </c>
      <c r="BM141" s="82">
        <f>IFERROR(X141*I141,"0")</f>
        <v>0</v>
      </c>
      <c r="BN141" s="82">
        <f>IFERROR(Y141*I141,"0")</f>
        <v>0</v>
      </c>
      <c r="BO141" s="82">
        <f>IFERROR(X141/J141,"0")</f>
        <v>0</v>
      </c>
      <c r="BP141" s="82">
        <f>IFERROR(Y141/J141,"0")</f>
        <v>0</v>
      </c>
    </row>
    <row r="142" spans="1:68" ht="27" customHeight="1" x14ac:dyDescent="0.25">
      <c r="A142" s="64" t="s">
        <v>236</v>
      </c>
      <c r="B142" s="64" t="s">
        <v>237</v>
      </c>
      <c r="C142" s="37">
        <v>4301135540</v>
      </c>
      <c r="D142" s="219">
        <v>4607111035646</v>
      </c>
      <c r="E142" s="219"/>
      <c r="F142" s="63">
        <v>0.2</v>
      </c>
      <c r="G142" s="38">
        <v>8</v>
      </c>
      <c r="H142" s="63">
        <v>1.6</v>
      </c>
      <c r="I142" s="63">
        <v>2.12</v>
      </c>
      <c r="J142" s="38">
        <v>72</v>
      </c>
      <c r="K142" s="38" t="s">
        <v>235</v>
      </c>
      <c r="L142" s="38" t="s">
        <v>88</v>
      </c>
      <c r="M142" s="39" t="s">
        <v>86</v>
      </c>
      <c r="N142" s="39"/>
      <c r="O142" s="38">
        <v>180</v>
      </c>
      <c r="P142" s="28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2" s="221"/>
      <c r="R142" s="221"/>
      <c r="S142" s="221"/>
      <c r="T142" s="222"/>
      <c r="U142" s="40" t="s">
        <v>49</v>
      </c>
      <c r="V142" s="40" t="s">
        <v>49</v>
      </c>
      <c r="W142" s="41" t="s">
        <v>42</v>
      </c>
      <c r="X142" s="59">
        <v>0</v>
      </c>
      <c r="Y142" s="56">
        <f>IFERROR(IF(X142="","",X142),"")</f>
        <v>0</v>
      </c>
      <c r="Z142" s="42">
        <f>IFERROR(IF(X142="","",X142*0.01157),"")</f>
        <v>0</v>
      </c>
      <c r="AA142" s="69" t="s">
        <v>49</v>
      </c>
      <c r="AB142" s="70" t="s">
        <v>49</v>
      </c>
      <c r="AC142" s="85"/>
      <c r="AG142" s="82"/>
      <c r="AJ142" s="87" t="s">
        <v>89</v>
      </c>
      <c r="AK142" s="87">
        <v>1</v>
      </c>
      <c r="BB142" s="147" t="s">
        <v>94</v>
      </c>
      <c r="BM142" s="82">
        <f>IFERROR(X142*I142,"0")</f>
        <v>0</v>
      </c>
      <c r="BN142" s="82">
        <f>IFERROR(Y142*I142,"0")</f>
        <v>0</v>
      </c>
      <c r="BO142" s="82">
        <f>IFERROR(X142/J142,"0")</f>
        <v>0</v>
      </c>
      <c r="BP142" s="82">
        <f>IFERROR(Y142/J142,"0")</f>
        <v>0</v>
      </c>
    </row>
    <row r="143" spans="1:68" x14ac:dyDescent="0.2">
      <c r="A143" s="213"/>
      <c r="B143" s="213"/>
      <c r="C143" s="213"/>
      <c r="D143" s="213"/>
      <c r="E143" s="213"/>
      <c r="F143" s="213"/>
      <c r="G143" s="213"/>
      <c r="H143" s="213"/>
      <c r="I143" s="213"/>
      <c r="J143" s="213"/>
      <c r="K143" s="213"/>
      <c r="L143" s="213"/>
      <c r="M143" s="213"/>
      <c r="N143" s="213"/>
      <c r="O143" s="214"/>
      <c r="P143" s="210" t="s">
        <v>43</v>
      </c>
      <c r="Q143" s="211"/>
      <c r="R143" s="211"/>
      <c r="S143" s="211"/>
      <c r="T143" s="211"/>
      <c r="U143" s="211"/>
      <c r="V143" s="212"/>
      <c r="W143" s="43" t="s">
        <v>42</v>
      </c>
      <c r="X143" s="44">
        <f>IFERROR(SUM(X141:X142),"0")</f>
        <v>0</v>
      </c>
      <c r="Y143" s="44">
        <f>IFERROR(SUM(Y141:Y142),"0")</f>
        <v>0</v>
      </c>
      <c r="Z143" s="44">
        <f>IFERROR(IF(Z141="",0,Z141),"0")+IFERROR(IF(Z142="",0,Z142),"0")</f>
        <v>0</v>
      </c>
      <c r="AA143" s="68"/>
      <c r="AB143" s="68"/>
      <c r="AC143" s="68"/>
    </row>
    <row r="144" spans="1:68" x14ac:dyDescent="0.2">
      <c r="A144" s="213"/>
      <c r="B144" s="213"/>
      <c r="C144" s="213"/>
      <c r="D144" s="213"/>
      <c r="E144" s="213"/>
      <c r="F144" s="213"/>
      <c r="G144" s="213"/>
      <c r="H144" s="213"/>
      <c r="I144" s="213"/>
      <c r="J144" s="213"/>
      <c r="K144" s="213"/>
      <c r="L144" s="213"/>
      <c r="M144" s="213"/>
      <c r="N144" s="213"/>
      <c r="O144" s="214"/>
      <c r="P144" s="210" t="s">
        <v>43</v>
      </c>
      <c r="Q144" s="211"/>
      <c r="R144" s="211"/>
      <c r="S144" s="211"/>
      <c r="T144" s="211"/>
      <c r="U144" s="211"/>
      <c r="V144" s="212"/>
      <c r="W144" s="43" t="s">
        <v>0</v>
      </c>
      <c r="X144" s="44">
        <f>IFERROR(SUMPRODUCT(X141:X142*H141:H142),"0")</f>
        <v>0</v>
      </c>
      <c r="Y144" s="44">
        <f>IFERROR(SUMPRODUCT(Y141:Y142*H141:H142),"0")</f>
        <v>0</v>
      </c>
      <c r="Z144" s="43"/>
      <c r="AA144" s="68"/>
      <c r="AB144" s="68"/>
      <c r="AC144" s="68"/>
    </row>
    <row r="145" spans="1:68" ht="16.5" customHeight="1" x14ac:dyDescent="0.25">
      <c r="A145" s="249" t="s">
        <v>238</v>
      </c>
      <c r="B145" s="249"/>
      <c r="C145" s="249"/>
      <c r="D145" s="249"/>
      <c r="E145" s="249"/>
      <c r="F145" s="249"/>
      <c r="G145" s="249"/>
      <c r="H145" s="249"/>
      <c r="I145" s="249"/>
      <c r="J145" s="249"/>
      <c r="K145" s="249"/>
      <c r="L145" s="249"/>
      <c r="M145" s="249"/>
      <c r="N145" s="249"/>
      <c r="O145" s="249"/>
      <c r="P145" s="249"/>
      <c r="Q145" s="249"/>
      <c r="R145" s="249"/>
      <c r="S145" s="249"/>
      <c r="T145" s="249"/>
      <c r="U145" s="249"/>
      <c r="V145" s="249"/>
      <c r="W145" s="249"/>
      <c r="X145" s="249"/>
      <c r="Y145" s="249"/>
      <c r="Z145" s="249"/>
      <c r="AA145" s="66"/>
      <c r="AB145" s="66"/>
      <c r="AC145" s="83"/>
    </row>
    <row r="146" spans="1:68" ht="14.25" customHeight="1" x14ac:dyDescent="0.25">
      <c r="A146" s="237" t="s">
        <v>159</v>
      </c>
      <c r="B146" s="237"/>
      <c r="C146" s="237"/>
      <c r="D146" s="237"/>
      <c r="E146" s="237"/>
      <c r="F146" s="237"/>
      <c r="G146" s="237"/>
      <c r="H146" s="237"/>
      <c r="I146" s="237"/>
      <c r="J146" s="237"/>
      <c r="K146" s="237"/>
      <c r="L146" s="237"/>
      <c r="M146" s="237"/>
      <c r="N146" s="237"/>
      <c r="O146" s="237"/>
      <c r="P146" s="237"/>
      <c r="Q146" s="237"/>
      <c r="R146" s="237"/>
      <c r="S146" s="237"/>
      <c r="T146" s="237"/>
      <c r="U146" s="237"/>
      <c r="V146" s="237"/>
      <c r="W146" s="237"/>
      <c r="X146" s="237"/>
      <c r="Y146" s="237"/>
      <c r="Z146" s="237"/>
      <c r="AA146" s="67"/>
      <c r="AB146" s="67"/>
      <c r="AC146" s="84"/>
    </row>
    <row r="147" spans="1:68" ht="27" customHeight="1" x14ac:dyDescent="0.25">
      <c r="A147" s="64" t="s">
        <v>239</v>
      </c>
      <c r="B147" s="64" t="s">
        <v>240</v>
      </c>
      <c r="C147" s="37">
        <v>4301135281</v>
      </c>
      <c r="D147" s="219">
        <v>4607111036568</v>
      </c>
      <c r="E147" s="219"/>
      <c r="F147" s="63">
        <v>0.28000000000000003</v>
      </c>
      <c r="G147" s="38">
        <v>6</v>
      </c>
      <c r="H147" s="63">
        <v>1.68</v>
      </c>
      <c r="I147" s="63">
        <v>2.1017999999999999</v>
      </c>
      <c r="J147" s="38">
        <v>126</v>
      </c>
      <c r="K147" s="38" t="s">
        <v>95</v>
      </c>
      <c r="L147" s="38" t="s">
        <v>88</v>
      </c>
      <c r="M147" s="39" t="s">
        <v>86</v>
      </c>
      <c r="N147" s="39"/>
      <c r="O147" s="38">
        <v>180</v>
      </c>
      <c r="P147" s="28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7" s="221"/>
      <c r="R147" s="221"/>
      <c r="S147" s="221"/>
      <c r="T147" s="222"/>
      <c r="U147" s="40" t="s">
        <v>49</v>
      </c>
      <c r="V147" s="40" t="s">
        <v>49</v>
      </c>
      <c r="W147" s="41" t="s">
        <v>42</v>
      </c>
      <c r="X147" s="59">
        <v>0</v>
      </c>
      <c r="Y147" s="56">
        <f>IFERROR(IF(X147="","",X147),"")</f>
        <v>0</v>
      </c>
      <c r="Z147" s="42">
        <f>IFERROR(IF(X147="","",X147*0.00936),"")</f>
        <v>0</v>
      </c>
      <c r="AA147" s="69" t="s">
        <v>49</v>
      </c>
      <c r="AB147" s="70" t="s">
        <v>49</v>
      </c>
      <c r="AC147" s="85"/>
      <c r="AG147" s="82"/>
      <c r="AJ147" s="87" t="s">
        <v>89</v>
      </c>
      <c r="AK147" s="87">
        <v>1</v>
      </c>
      <c r="BB147" s="148" t="s">
        <v>94</v>
      </c>
      <c r="BM147" s="82">
        <f>IFERROR(X147*I147,"0")</f>
        <v>0</v>
      </c>
      <c r="BN147" s="82">
        <f>IFERROR(Y147*I147,"0")</f>
        <v>0</v>
      </c>
      <c r="BO147" s="82">
        <f>IFERROR(X147/J147,"0")</f>
        <v>0</v>
      </c>
      <c r="BP147" s="82">
        <f>IFERROR(Y147/J147,"0")</f>
        <v>0</v>
      </c>
    </row>
    <row r="148" spans="1:68" x14ac:dyDescent="0.2">
      <c r="A148" s="213"/>
      <c r="B148" s="213"/>
      <c r="C148" s="213"/>
      <c r="D148" s="213"/>
      <c r="E148" s="213"/>
      <c r="F148" s="213"/>
      <c r="G148" s="213"/>
      <c r="H148" s="213"/>
      <c r="I148" s="213"/>
      <c r="J148" s="213"/>
      <c r="K148" s="213"/>
      <c r="L148" s="213"/>
      <c r="M148" s="213"/>
      <c r="N148" s="213"/>
      <c r="O148" s="214"/>
      <c r="P148" s="210" t="s">
        <v>43</v>
      </c>
      <c r="Q148" s="211"/>
      <c r="R148" s="211"/>
      <c r="S148" s="211"/>
      <c r="T148" s="211"/>
      <c r="U148" s="211"/>
      <c r="V148" s="212"/>
      <c r="W148" s="43" t="s">
        <v>42</v>
      </c>
      <c r="X148" s="44">
        <f>IFERROR(SUM(X147:X147),"0")</f>
        <v>0</v>
      </c>
      <c r="Y148" s="44">
        <f>IFERROR(SUM(Y147:Y147),"0")</f>
        <v>0</v>
      </c>
      <c r="Z148" s="44">
        <f>IFERROR(IF(Z147="",0,Z147),"0")</f>
        <v>0</v>
      </c>
      <c r="AA148" s="68"/>
      <c r="AB148" s="68"/>
      <c r="AC148" s="68"/>
    </row>
    <row r="149" spans="1:68" x14ac:dyDescent="0.2">
      <c r="A149" s="213"/>
      <c r="B149" s="213"/>
      <c r="C149" s="213"/>
      <c r="D149" s="213"/>
      <c r="E149" s="213"/>
      <c r="F149" s="213"/>
      <c r="G149" s="213"/>
      <c r="H149" s="213"/>
      <c r="I149" s="213"/>
      <c r="J149" s="213"/>
      <c r="K149" s="213"/>
      <c r="L149" s="213"/>
      <c r="M149" s="213"/>
      <c r="N149" s="213"/>
      <c r="O149" s="214"/>
      <c r="P149" s="210" t="s">
        <v>43</v>
      </c>
      <c r="Q149" s="211"/>
      <c r="R149" s="211"/>
      <c r="S149" s="211"/>
      <c r="T149" s="211"/>
      <c r="U149" s="211"/>
      <c r="V149" s="212"/>
      <c r="W149" s="43" t="s">
        <v>0</v>
      </c>
      <c r="X149" s="44">
        <f>IFERROR(SUMPRODUCT(X147:X147*H147:H147),"0")</f>
        <v>0</v>
      </c>
      <c r="Y149" s="44">
        <f>IFERROR(SUMPRODUCT(Y147:Y147*H147:H147),"0")</f>
        <v>0</v>
      </c>
      <c r="Z149" s="43"/>
      <c r="AA149" s="68"/>
      <c r="AB149" s="68"/>
      <c r="AC149" s="68"/>
    </row>
    <row r="150" spans="1:68" ht="27.75" customHeight="1" x14ac:dyDescent="0.2">
      <c r="A150" s="248" t="s">
        <v>241</v>
      </c>
      <c r="B150" s="248"/>
      <c r="C150" s="248"/>
      <c r="D150" s="248"/>
      <c r="E150" s="248"/>
      <c r="F150" s="248"/>
      <c r="G150" s="248"/>
      <c r="H150" s="248"/>
      <c r="I150" s="248"/>
      <c r="J150" s="248"/>
      <c r="K150" s="248"/>
      <c r="L150" s="248"/>
      <c r="M150" s="248"/>
      <c r="N150" s="248"/>
      <c r="O150" s="248"/>
      <c r="P150" s="248"/>
      <c r="Q150" s="248"/>
      <c r="R150" s="248"/>
      <c r="S150" s="248"/>
      <c r="T150" s="248"/>
      <c r="U150" s="248"/>
      <c r="V150" s="248"/>
      <c r="W150" s="248"/>
      <c r="X150" s="248"/>
      <c r="Y150" s="248"/>
      <c r="Z150" s="248"/>
      <c r="AA150" s="55"/>
      <c r="AB150" s="55"/>
      <c r="AC150" s="55"/>
    </row>
    <row r="151" spans="1:68" ht="16.5" customHeight="1" x14ac:dyDescent="0.25">
      <c r="A151" s="249" t="s">
        <v>242</v>
      </c>
      <c r="B151" s="249"/>
      <c r="C151" s="249"/>
      <c r="D151" s="249"/>
      <c r="E151" s="249"/>
      <c r="F151" s="249"/>
      <c r="G151" s="249"/>
      <c r="H151" s="249"/>
      <c r="I151" s="249"/>
      <c r="J151" s="249"/>
      <c r="K151" s="249"/>
      <c r="L151" s="249"/>
      <c r="M151" s="249"/>
      <c r="N151" s="249"/>
      <c r="O151" s="249"/>
      <c r="P151" s="249"/>
      <c r="Q151" s="249"/>
      <c r="R151" s="249"/>
      <c r="S151" s="249"/>
      <c r="T151" s="249"/>
      <c r="U151" s="249"/>
      <c r="V151" s="249"/>
      <c r="W151" s="249"/>
      <c r="X151" s="249"/>
      <c r="Y151" s="249"/>
      <c r="Z151" s="249"/>
      <c r="AA151" s="66"/>
      <c r="AB151" s="66"/>
      <c r="AC151" s="83"/>
    </row>
    <row r="152" spans="1:68" ht="14.25" customHeight="1" x14ac:dyDescent="0.25">
      <c r="A152" s="237" t="s">
        <v>159</v>
      </c>
      <c r="B152" s="237"/>
      <c r="C152" s="237"/>
      <c r="D152" s="237"/>
      <c r="E152" s="237"/>
      <c r="F152" s="237"/>
      <c r="G152" s="237"/>
      <c r="H152" s="237"/>
      <c r="I152" s="237"/>
      <c r="J152" s="237"/>
      <c r="K152" s="237"/>
      <c r="L152" s="237"/>
      <c r="M152" s="237"/>
      <c r="N152" s="237"/>
      <c r="O152" s="237"/>
      <c r="P152" s="237"/>
      <c r="Q152" s="237"/>
      <c r="R152" s="237"/>
      <c r="S152" s="237"/>
      <c r="T152" s="237"/>
      <c r="U152" s="237"/>
      <c r="V152" s="237"/>
      <c r="W152" s="237"/>
      <c r="X152" s="237"/>
      <c r="Y152" s="237"/>
      <c r="Z152" s="237"/>
      <c r="AA152" s="67"/>
      <c r="AB152" s="67"/>
      <c r="AC152" s="84"/>
    </row>
    <row r="153" spans="1:68" ht="27" customHeight="1" x14ac:dyDescent="0.25">
      <c r="A153" s="64" t="s">
        <v>243</v>
      </c>
      <c r="B153" s="64" t="s">
        <v>244</v>
      </c>
      <c r="C153" s="37">
        <v>4301135317</v>
      </c>
      <c r="D153" s="219">
        <v>4607111039057</v>
      </c>
      <c r="E153" s="219"/>
      <c r="F153" s="63">
        <v>1.8</v>
      </c>
      <c r="G153" s="38">
        <v>1</v>
      </c>
      <c r="H153" s="63">
        <v>1.8</v>
      </c>
      <c r="I153" s="63">
        <v>1.9</v>
      </c>
      <c r="J153" s="38">
        <v>234</v>
      </c>
      <c r="K153" s="38" t="s">
        <v>155</v>
      </c>
      <c r="L153" s="38" t="s">
        <v>88</v>
      </c>
      <c r="M153" s="39" t="s">
        <v>86</v>
      </c>
      <c r="N153" s="39"/>
      <c r="O153" s="38">
        <v>180</v>
      </c>
      <c r="P153" s="281" t="s">
        <v>245</v>
      </c>
      <c r="Q153" s="221"/>
      <c r="R153" s="221"/>
      <c r="S153" s="221"/>
      <c r="T153" s="222"/>
      <c r="U153" s="40" t="s">
        <v>49</v>
      </c>
      <c r="V153" s="40" t="s">
        <v>49</v>
      </c>
      <c r="W153" s="41" t="s">
        <v>42</v>
      </c>
      <c r="X153" s="59">
        <v>0</v>
      </c>
      <c r="Y153" s="56">
        <f>IFERROR(IF(X153="","",X153),"")</f>
        <v>0</v>
      </c>
      <c r="Z153" s="42">
        <f>IFERROR(IF(X153="","",X153*0.00502),"")</f>
        <v>0</v>
      </c>
      <c r="AA153" s="69" t="s">
        <v>49</v>
      </c>
      <c r="AB153" s="70" t="s">
        <v>49</v>
      </c>
      <c r="AC153" s="85"/>
      <c r="AG153" s="82"/>
      <c r="AJ153" s="87" t="s">
        <v>89</v>
      </c>
      <c r="AK153" s="87">
        <v>1</v>
      </c>
      <c r="BB153" s="149" t="s">
        <v>94</v>
      </c>
      <c r="BM153" s="82">
        <f>IFERROR(X153*I153,"0")</f>
        <v>0</v>
      </c>
      <c r="BN153" s="82">
        <f>IFERROR(Y153*I153,"0")</f>
        <v>0</v>
      </c>
      <c r="BO153" s="82">
        <f>IFERROR(X153/J153,"0")</f>
        <v>0</v>
      </c>
      <c r="BP153" s="82">
        <f>IFERROR(Y153/J153,"0")</f>
        <v>0</v>
      </c>
    </row>
    <row r="154" spans="1:68" x14ac:dyDescent="0.2">
      <c r="A154" s="213"/>
      <c r="B154" s="213"/>
      <c r="C154" s="213"/>
      <c r="D154" s="213"/>
      <c r="E154" s="213"/>
      <c r="F154" s="213"/>
      <c r="G154" s="213"/>
      <c r="H154" s="213"/>
      <c r="I154" s="213"/>
      <c r="J154" s="213"/>
      <c r="K154" s="213"/>
      <c r="L154" s="213"/>
      <c r="M154" s="213"/>
      <c r="N154" s="213"/>
      <c r="O154" s="214"/>
      <c r="P154" s="210" t="s">
        <v>43</v>
      </c>
      <c r="Q154" s="211"/>
      <c r="R154" s="211"/>
      <c r="S154" s="211"/>
      <c r="T154" s="211"/>
      <c r="U154" s="211"/>
      <c r="V154" s="212"/>
      <c r="W154" s="43" t="s">
        <v>42</v>
      </c>
      <c r="X154" s="44">
        <f>IFERROR(SUM(X153:X153),"0")</f>
        <v>0</v>
      </c>
      <c r="Y154" s="44">
        <f>IFERROR(SUM(Y153:Y153),"0")</f>
        <v>0</v>
      </c>
      <c r="Z154" s="44">
        <f>IFERROR(IF(Z153="",0,Z153),"0")</f>
        <v>0</v>
      </c>
      <c r="AA154" s="68"/>
      <c r="AB154" s="68"/>
      <c r="AC154" s="68"/>
    </row>
    <row r="155" spans="1:68" x14ac:dyDescent="0.2">
      <c r="A155" s="213"/>
      <c r="B155" s="213"/>
      <c r="C155" s="213"/>
      <c r="D155" s="213"/>
      <c r="E155" s="213"/>
      <c r="F155" s="213"/>
      <c r="G155" s="213"/>
      <c r="H155" s="213"/>
      <c r="I155" s="213"/>
      <c r="J155" s="213"/>
      <c r="K155" s="213"/>
      <c r="L155" s="213"/>
      <c r="M155" s="213"/>
      <c r="N155" s="213"/>
      <c r="O155" s="214"/>
      <c r="P155" s="210" t="s">
        <v>43</v>
      </c>
      <c r="Q155" s="211"/>
      <c r="R155" s="211"/>
      <c r="S155" s="211"/>
      <c r="T155" s="211"/>
      <c r="U155" s="211"/>
      <c r="V155" s="212"/>
      <c r="W155" s="43" t="s">
        <v>0</v>
      </c>
      <c r="X155" s="44">
        <f>IFERROR(SUMPRODUCT(X153:X153*H153:H153),"0")</f>
        <v>0</v>
      </c>
      <c r="Y155" s="44">
        <f>IFERROR(SUMPRODUCT(Y153:Y153*H153:H153),"0")</f>
        <v>0</v>
      </c>
      <c r="Z155" s="43"/>
      <c r="AA155" s="68"/>
      <c r="AB155" s="68"/>
      <c r="AC155" s="68"/>
    </row>
    <row r="156" spans="1:68" ht="16.5" customHeight="1" x14ac:dyDescent="0.25">
      <c r="A156" s="249" t="s">
        <v>246</v>
      </c>
      <c r="B156" s="249"/>
      <c r="C156" s="249"/>
      <c r="D156" s="249"/>
      <c r="E156" s="249"/>
      <c r="F156" s="249"/>
      <c r="G156" s="249"/>
      <c r="H156" s="249"/>
      <c r="I156" s="249"/>
      <c r="J156" s="249"/>
      <c r="K156" s="249"/>
      <c r="L156" s="249"/>
      <c r="M156" s="249"/>
      <c r="N156" s="249"/>
      <c r="O156" s="249"/>
      <c r="P156" s="249"/>
      <c r="Q156" s="249"/>
      <c r="R156" s="249"/>
      <c r="S156" s="249"/>
      <c r="T156" s="249"/>
      <c r="U156" s="249"/>
      <c r="V156" s="249"/>
      <c r="W156" s="249"/>
      <c r="X156" s="249"/>
      <c r="Y156" s="249"/>
      <c r="Z156" s="249"/>
      <c r="AA156" s="66"/>
      <c r="AB156" s="66"/>
      <c r="AC156" s="83"/>
    </row>
    <row r="157" spans="1:68" ht="14.25" customHeight="1" x14ac:dyDescent="0.25">
      <c r="A157" s="237" t="s">
        <v>83</v>
      </c>
      <c r="B157" s="237"/>
      <c r="C157" s="237"/>
      <c r="D157" s="237"/>
      <c r="E157" s="237"/>
      <c r="F157" s="237"/>
      <c r="G157" s="237"/>
      <c r="H157" s="237"/>
      <c r="I157" s="237"/>
      <c r="J157" s="237"/>
      <c r="K157" s="237"/>
      <c r="L157" s="237"/>
      <c r="M157" s="237"/>
      <c r="N157" s="237"/>
      <c r="O157" s="237"/>
      <c r="P157" s="237"/>
      <c r="Q157" s="237"/>
      <c r="R157" s="237"/>
      <c r="S157" s="237"/>
      <c r="T157" s="237"/>
      <c r="U157" s="237"/>
      <c r="V157" s="237"/>
      <c r="W157" s="237"/>
      <c r="X157" s="237"/>
      <c r="Y157" s="237"/>
      <c r="Z157" s="237"/>
      <c r="AA157" s="67"/>
      <c r="AB157" s="67"/>
      <c r="AC157" s="84"/>
    </row>
    <row r="158" spans="1:68" ht="16.5" customHeight="1" x14ac:dyDescent="0.25">
      <c r="A158" s="64" t="s">
        <v>247</v>
      </c>
      <c r="B158" s="64" t="s">
        <v>248</v>
      </c>
      <c r="C158" s="37">
        <v>4301071062</v>
      </c>
      <c r="D158" s="219">
        <v>4607111036384</v>
      </c>
      <c r="E158" s="219"/>
      <c r="F158" s="63">
        <v>5</v>
      </c>
      <c r="G158" s="38">
        <v>1</v>
      </c>
      <c r="H158" s="63">
        <v>5</v>
      </c>
      <c r="I158" s="63">
        <v>5.2106000000000003</v>
      </c>
      <c r="J158" s="38">
        <v>144</v>
      </c>
      <c r="K158" s="38" t="s">
        <v>87</v>
      </c>
      <c r="L158" s="38" t="s">
        <v>88</v>
      </c>
      <c r="M158" s="39" t="s">
        <v>86</v>
      </c>
      <c r="N158" s="39"/>
      <c r="O158" s="38">
        <v>180</v>
      </c>
      <c r="P158" s="277" t="s">
        <v>249</v>
      </c>
      <c r="Q158" s="221"/>
      <c r="R158" s="221"/>
      <c r="S158" s="221"/>
      <c r="T158" s="222"/>
      <c r="U158" s="40" t="s">
        <v>49</v>
      </c>
      <c r="V158" s="40" t="s">
        <v>49</v>
      </c>
      <c r="W158" s="41" t="s">
        <v>42</v>
      </c>
      <c r="X158" s="59">
        <v>0</v>
      </c>
      <c r="Y158" s="56">
        <f>IFERROR(IF(X158="","",X158),"")</f>
        <v>0</v>
      </c>
      <c r="Z158" s="42">
        <f>IFERROR(IF(X158="","",X158*0.00866),"")</f>
        <v>0</v>
      </c>
      <c r="AA158" s="69" t="s">
        <v>49</v>
      </c>
      <c r="AB158" s="70" t="s">
        <v>49</v>
      </c>
      <c r="AC158" s="85"/>
      <c r="AG158" s="82"/>
      <c r="AJ158" s="87" t="s">
        <v>89</v>
      </c>
      <c r="AK158" s="87">
        <v>1</v>
      </c>
      <c r="BB158" s="150" t="s">
        <v>73</v>
      </c>
      <c r="BM158" s="82">
        <f>IFERROR(X158*I158,"0")</f>
        <v>0</v>
      </c>
      <c r="BN158" s="82">
        <f>IFERROR(Y158*I158,"0")</f>
        <v>0</v>
      </c>
      <c r="BO158" s="82">
        <f>IFERROR(X158/J158,"0")</f>
        <v>0</v>
      </c>
      <c r="BP158" s="82">
        <f>IFERROR(Y158/J158,"0")</f>
        <v>0</v>
      </c>
    </row>
    <row r="159" spans="1:68" ht="16.5" customHeight="1" x14ac:dyDescent="0.25">
      <c r="A159" s="64" t="s">
        <v>250</v>
      </c>
      <c r="B159" s="64" t="s">
        <v>251</v>
      </c>
      <c r="C159" s="37">
        <v>4301070956</v>
      </c>
      <c r="D159" s="219">
        <v>4640242180250</v>
      </c>
      <c r="E159" s="219"/>
      <c r="F159" s="63">
        <v>5</v>
      </c>
      <c r="G159" s="38">
        <v>1</v>
      </c>
      <c r="H159" s="63">
        <v>5</v>
      </c>
      <c r="I159" s="63">
        <v>5.2131999999999996</v>
      </c>
      <c r="J159" s="38">
        <v>144</v>
      </c>
      <c r="K159" s="38" t="s">
        <v>87</v>
      </c>
      <c r="L159" s="38" t="s">
        <v>88</v>
      </c>
      <c r="M159" s="39" t="s">
        <v>86</v>
      </c>
      <c r="N159" s="39"/>
      <c r="O159" s="38">
        <v>180</v>
      </c>
      <c r="P159" s="278" t="s">
        <v>252</v>
      </c>
      <c r="Q159" s="221"/>
      <c r="R159" s="221"/>
      <c r="S159" s="221"/>
      <c r="T159" s="222"/>
      <c r="U159" s="40" t="s">
        <v>49</v>
      </c>
      <c r="V159" s="40" t="s">
        <v>49</v>
      </c>
      <c r="W159" s="41" t="s">
        <v>42</v>
      </c>
      <c r="X159" s="59">
        <v>0</v>
      </c>
      <c r="Y159" s="56">
        <f>IFERROR(IF(X159="","",X159),"")</f>
        <v>0</v>
      </c>
      <c r="Z159" s="42">
        <f>IFERROR(IF(X159="","",X159*0.00866),"")</f>
        <v>0</v>
      </c>
      <c r="AA159" s="69" t="s">
        <v>49</v>
      </c>
      <c r="AB159" s="70" t="s">
        <v>49</v>
      </c>
      <c r="AC159" s="85"/>
      <c r="AG159" s="82"/>
      <c r="AJ159" s="87" t="s">
        <v>89</v>
      </c>
      <c r="AK159" s="87">
        <v>1</v>
      </c>
      <c r="BB159" s="151" t="s">
        <v>73</v>
      </c>
      <c r="BM159" s="82">
        <f>IFERROR(X159*I159,"0")</f>
        <v>0</v>
      </c>
      <c r="BN159" s="82">
        <f>IFERROR(Y159*I159,"0")</f>
        <v>0</v>
      </c>
      <c r="BO159" s="82">
        <f>IFERROR(X159/J159,"0")</f>
        <v>0</v>
      </c>
      <c r="BP159" s="82">
        <f>IFERROR(Y159/J159,"0")</f>
        <v>0</v>
      </c>
    </row>
    <row r="160" spans="1:68" ht="27" customHeight="1" x14ac:dyDescent="0.25">
      <c r="A160" s="64" t="s">
        <v>253</v>
      </c>
      <c r="B160" s="64" t="s">
        <v>254</v>
      </c>
      <c r="C160" s="37">
        <v>4301071050</v>
      </c>
      <c r="D160" s="219">
        <v>4607111036216</v>
      </c>
      <c r="E160" s="219"/>
      <c r="F160" s="63">
        <v>5</v>
      </c>
      <c r="G160" s="38">
        <v>1</v>
      </c>
      <c r="H160" s="63">
        <v>5</v>
      </c>
      <c r="I160" s="63">
        <v>5.2131999999999996</v>
      </c>
      <c r="J160" s="38">
        <v>144</v>
      </c>
      <c r="K160" s="38" t="s">
        <v>87</v>
      </c>
      <c r="L160" s="38" t="s">
        <v>88</v>
      </c>
      <c r="M160" s="39" t="s">
        <v>86</v>
      </c>
      <c r="N160" s="39"/>
      <c r="O160" s="38">
        <v>180</v>
      </c>
      <c r="P160" s="279" t="s">
        <v>255</v>
      </c>
      <c r="Q160" s="221"/>
      <c r="R160" s="221"/>
      <c r="S160" s="221"/>
      <c r="T160" s="222"/>
      <c r="U160" s="40" t="s">
        <v>49</v>
      </c>
      <c r="V160" s="40" t="s">
        <v>49</v>
      </c>
      <c r="W160" s="41" t="s">
        <v>42</v>
      </c>
      <c r="X160" s="59">
        <v>0</v>
      </c>
      <c r="Y160" s="56">
        <f>IFERROR(IF(X160="","",X160),"")</f>
        <v>0</v>
      </c>
      <c r="Z160" s="42">
        <f>IFERROR(IF(X160="","",X160*0.00866),"")</f>
        <v>0</v>
      </c>
      <c r="AA160" s="69" t="s">
        <v>49</v>
      </c>
      <c r="AB160" s="70" t="s">
        <v>49</v>
      </c>
      <c r="AC160" s="85"/>
      <c r="AG160" s="82"/>
      <c r="AJ160" s="87" t="s">
        <v>89</v>
      </c>
      <c r="AK160" s="87">
        <v>1</v>
      </c>
      <c r="BB160" s="152" t="s">
        <v>73</v>
      </c>
      <c r="BM160" s="82">
        <f>IFERROR(X160*I160,"0")</f>
        <v>0</v>
      </c>
      <c r="BN160" s="82">
        <f>IFERROR(Y160*I160,"0")</f>
        <v>0</v>
      </c>
      <c r="BO160" s="82">
        <f>IFERROR(X160/J160,"0")</f>
        <v>0</v>
      </c>
      <c r="BP160" s="82">
        <f>IFERROR(Y160/J160,"0")</f>
        <v>0</v>
      </c>
    </row>
    <row r="161" spans="1:68" ht="27" customHeight="1" x14ac:dyDescent="0.25">
      <c r="A161" s="64" t="s">
        <v>256</v>
      </c>
      <c r="B161" s="64" t="s">
        <v>257</v>
      </c>
      <c r="C161" s="37">
        <v>4301071027</v>
      </c>
      <c r="D161" s="219">
        <v>4607111036278</v>
      </c>
      <c r="E161" s="219"/>
      <c r="F161" s="63">
        <v>1</v>
      </c>
      <c r="G161" s="38">
        <v>5</v>
      </c>
      <c r="H161" s="63">
        <v>5</v>
      </c>
      <c r="I161" s="63">
        <v>5.2830000000000004</v>
      </c>
      <c r="J161" s="38">
        <v>84</v>
      </c>
      <c r="K161" s="38" t="s">
        <v>87</v>
      </c>
      <c r="L161" s="38" t="s">
        <v>88</v>
      </c>
      <c r="M161" s="39" t="s">
        <v>86</v>
      </c>
      <c r="N161" s="39"/>
      <c r="O161" s="38">
        <v>180</v>
      </c>
      <c r="P161" s="280" t="s">
        <v>258</v>
      </c>
      <c r="Q161" s="221"/>
      <c r="R161" s="221"/>
      <c r="S161" s="221"/>
      <c r="T161" s="222"/>
      <c r="U161" s="40" t="s">
        <v>49</v>
      </c>
      <c r="V161" s="40" t="s">
        <v>49</v>
      </c>
      <c r="W161" s="41" t="s">
        <v>42</v>
      </c>
      <c r="X161" s="59">
        <v>0</v>
      </c>
      <c r="Y161" s="56">
        <f>IFERROR(IF(X161="","",X161),"")</f>
        <v>0</v>
      </c>
      <c r="Z161" s="42">
        <f>IFERROR(IF(X161="","",X161*0.0155),"")</f>
        <v>0</v>
      </c>
      <c r="AA161" s="69" t="s">
        <v>49</v>
      </c>
      <c r="AB161" s="70" t="s">
        <v>49</v>
      </c>
      <c r="AC161" s="85"/>
      <c r="AG161" s="82"/>
      <c r="AJ161" s="87" t="s">
        <v>89</v>
      </c>
      <c r="AK161" s="87">
        <v>1</v>
      </c>
      <c r="BB161" s="153" t="s">
        <v>73</v>
      </c>
      <c r="BM161" s="82">
        <f>IFERROR(X161*I161,"0")</f>
        <v>0</v>
      </c>
      <c r="BN161" s="82">
        <f>IFERROR(Y161*I161,"0")</f>
        <v>0</v>
      </c>
      <c r="BO161" s="82">
        <f>IFERROR(X161/J161,"0")</f>
        <v>0</v>
      </c>
      <c r="BP161" s="82">
        <f>IFERROR(Y161/J161,"0")</f>
        <v>0</v>
      </c>
    </row>
    <row r="162" spans="1:68" x14ac:dyDescent="0.2">
      <c r="A162" s="213"/>
      <c r="B162" s="213"/>
      <c r="C162" s="213"/>
      <c r="D162" s="213"/>
      <c r="E162" s="213"/>
      <c r="F162" s="213"/>
      <c r="G162" s="213"/>
      <c r="H162" s="213"/>
      <c r="I162" s="213"/>
      <c r="J162" s="213"/>
      <c r="K162" s="213"/>
      <c r="L162" s="213"/>
      <c r="M162" s="213"/>
      <c r="N162" s="213"/>
      <c r="O162" s="214"/>
      <c r="P162" s="210" t="s">
        <v>43</v>
      </c>
      <c r="Q162" s="211"/>
      <c r="R162" s="211"/>
      <c r="S162" s="211"/>
      <c r="T162" s="211"/>
      <c r="U162" s="211"/>
      <c r="V162" s="212"/>
      <c r="W162" s="43" t="s">
        <v>42</v>
      </c>
      <c r="X162" s="44">
        <f>IFERROR(SUM(X158:X161),"0")</f>
        <v>0</v>
      </c>
      <c r="Y162" s="44">
        <f>IFERROR(SUM(Y158:Y161),"0")</f>
        <v>0</v>
      </c>
      <c r="Z162" s="44">
        <f>IFERROR(IF(Z158="",0,Z158),"0")+IFERROR(IF(Z159="",0,Z159),"0")+IFERROR(IF(Z160="",0,Z160),"0")+IFERROR(IF(Z161="",0,Z161),"0")</f>
        <v>0</v>
      </c>
      <c r="AA162" s="68"/>
      <c r="AB162" s="68"/>
      <c r="AC162" s="68"/>
    </row>
    <row r="163" spans="1:68" x14ac:dyDescent="0.2">
      <c r="A163" s="213"/>
      <c r="B163" s="213"/>
      <c r="C163" s="213"/>
      <c r="D163" s="213"/>
      <c r="E163" s="213"/>
      <c r="F163" s="213"/>
      <c r="G163" s="213"/>
      <c r="H163" s="213"/>
      <c r="I163" s="213"/>
      <c r="J163" s="213"/>
      <c r="K163" s="213"/>
      <c r="L163" s="213"/>
      <c r="M163" s="213"/>
      <c r="N163" s="213"/>
      <c r="O163" s="214"/>
      <c r="P163" s="210" t="s">
        <v>43</v>
      </c>
      <c r="Q163" s="211"/>
      <c r="R163" s="211"/>
      <c r="S163" s="211"/>
      <c r="T163" s="211"/>
      <c r="U163" s="211"/>
      <c r="V163" s="212"/>
      <c r="W163" s="43" t="s">
        <v>0</v>
      </c>
      <c r="X163" s="44">
        <f>IFERROR(SUMPRODUCT(X158:X161*H158:H161),"0")</f>
        <v>0</v>
      </c>
      <c r="Y163" s="44">
        <f>IFERROR(SUMPRODUCT(Y158:Y161*H158:H161),"0")</f>
        <v>0</v>
      </c>
      <c r="Z163" s="43"/>
      <c r="AA163" s="68"/>
      <c r="AB163" s="68"/>
      <c r="AC163" s="68"/>
    </row>
    <row r="164" spans="1:68" ht="14.25" customHeight="1" x14ac:dyDescent="0.25">
      <c r="A164" s="237" t="s">
        <v>259</v>
      </c>
      <c r="B164" s="237"/>
      <c r="C164" s="237"/>
      <c r="D164" s="237"/>
      <c r="E164" s="237"/>
      <c r="F164" s="237"/>
      <c r="G164" s="237"/>
      <c r="H164" s="237"/>
      <c r="I164" s="237"/>
      <c r="J164" s="237"/>
      <c r="K164" s="237"/>
      <c r="L164" s="237"/>
      <c r="M164" s="237"/>
      <c r="N164" s="237"/>
      <c r="O164" s="237"/>
      <c r="P164" s="237"/>
      <c r="Q164" s="237"/>
      <c r="R164" s="237"/>
      <c r="S164" s="237"/>
      <c r="T164" s="237"/>
      <c r="U164" s="237"/>
      <c r="V164" s="237"/>
      <c r="W164" s="237"/>
      <c r="X164" s="237"/>
      <c r="Y164" s="237"/>
      <c r="Z164" s="237"/>
      <c r="AA164" s="67"/>
      <c r="AB164" s="67"/>
      <c r="AC164" s="84"/>
    </row>
    <row r="165" spans="1:68" ht="27" customHeight="1" x14ac:dyDescent="0.25">
      <c r="A165" s="64" t="s">
        <v>260</v>
      </c>
      <c r="B165" s="64" t="s">
        <v>261</v>
      </c>
      <c r="C165" s="37">
        <v>4301080153</v>
      </c>
      <c r="D165" s="219">
        <v>4607111036827</v>
      </c>
      <c r="E165" s="219"/>
      <c r="F165" s="63">
        <v>1</v>
      </c>
      <c r="G165" s="38">
        <v>5</v>
      </c>
      <c r="H165" s="63">
        <v>5</v>
      </c>
      <c r="I165" s="63">
        <v>5.2</v>
      </c>
      <c r="J165" s="38">
        <v>144</v>
      </c>
      <c r="K165" s="38" t="s">
        <v>87</v>
      </c>
      <c r="L165" s="38" t="s">
        <v>88</v>
      </c>
      <c r="M165" s="39" t="s">
        <v>86</v>
      </c>
      <c r="N165" s="39"/>
      <c r="O165" s="38">
        <v>90</v>
      </c>
      <c r="P165" s="27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5" s="221"/>
      <c r="R165" s="221"/>
      <c r="S165" s="221"/>
      <c r="T165" s="222"/>
      <c r="U165" s="40" t="s">
        <v>49</v>
      </c>
      <c r="V165" s="40" t="s">
        <v>49</v>
      </c>
      <c r="W165" s="41" t="s">
        <v>42</v>
      </c>
      <c r="X165" s="59">
        <v>0</v>
      </c>
      <c r="Y165" s="56">
        <f>IFERROR(IF(X165="","",X165),"")</f>
        <v>0</v>
      </c>
      <c r="Z165" s="42">
        <f>IFERROR(IF(X165="","",X165*0.00866),"")</f>
        <v>0</v>
      </c>
      <c r="AA165" s="69" t="s">
        <v>49</v>
      </c>
      <c r="AB165" s="70" t="s">
        <v>49</v>
      </c>
      <c r="AC165" s="85"/>
      <c r="AG165" s="82"/>
      <c r="AJ165" s="87" t="s">
        <v>89</v>
      </c>
      <c r="AK165" s="87">
        <v>1</v>
      </c>
      <c r="BB165" s="154" t="s">
        <v>73</v>
      </c>
      <c r="BM165" s="82">
        <f>IFERROR(X165*I165,"0")</f>
        <v>0</v>
      </c>
      <c r="BN165" s="82">
        <f>IFERROR(Y165*I165,"0")</f>
        <v>0</v>
      </c>
      <c r="BO165" s="82">
        <f>IFERROR(X165/J165,"0")</f>
        <v>0</v>
      </c>
      <c r="BP165" s="82">
        <f>IFERROR(Y165/J165,"0")</f>
        <v>0</v>
      </c>
    </row>
    <row r="166" spans="1:68" ht="27" customHeight="1" x14ac:dyDescent="0.25">
      <c r="A166" s="64" t="s">
        <v>262</v>
      </c>
      <c r="B166" s="64" t="s">
        <v>263</v>
      </c>
      <c r="C166" s="37">
        <v>4301080154</v>
      </c>
      <c r="D166" s="219">
        <v>4607111036834</v>
      </c>
      <c r="E166" s="219"/>
      <c r="F166" s="63">
        <v>1</v>
      </c>
      <c r="G166" s="38">
        <v>5</v>
      </c>
      <c r="H166" s="63">
        <v>5</v>
      </c>
      <c r="I166" s="63">
        <v>5.2530000000000001</v>
      </c>
      <c r="J166" s="38">
        <v>144</v>
      </c>
      <c r="K166" s="38" t="s">
        <v>87</v>
      </c>
      <c r="L166" s="38" t="s">
        <v>88</v>
      </c>
      <c r="M166" s="39" t="s">
        <v>86</v>
      </c>
      <c r="N166" s="39"/>
      <c r="O166" s="38">
        <v>90</v>
      </c>
      <c r="P166" s="27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6" s="221"/>
      <c r="R166" s="221"/>
      <c r="S166" s="221"/>
      <c r="T166" s="222"/>
      <c r="U166" s="40" t="s">
        <v>49</v>
      </c>
      <c r="V166" s="40" t="s">
        <v>49</v>
      </c>
      <c r="W166" s="41" t="s">
        <v>42</v>
      </c>
      <c r="X166" s="59">
        <v>0</v>
      </c>
      <c r="Y166" s="56">
        <f>IFERROR(IF(X166="","",X166),"")</f>
        <v>0</v>
      </c>
      <c r="Z166" s="42">
        <f>IFERROR(IF(X166="","",X166*0.00866),"")</f>
        <v>0</v>
      </c>
      <c r="AA166" s="69" t="s">
        <v>49</v>
      </c>
      <c r="AB166" s="70" t="s">
        <v>49</v>
      </c>
      <c r="AC166" s="85"/>
      <c r="AG166" s="82"/>
      <c r="AJ166" s="87" t="s">
        <v>89</v>
      </c>
      <c r="AK166" s="87">
        <v>1</v>
      </c>
      <c r="BB166" s="155" t="s">
        <v>73</v>
      </c>
      <c r="BM166" s="82">
        <f>IFERROR(X166*I166,"0")</f>
        <v>0</v>
      </c>
      <c r="BN166" s="82">
        <f>IFERROR(Y166*I166,"0")</f>
        <v>0</v>
      </c>
      <c r="BO166" s="82">
        <f>IFERROR(X166/J166,"0")</f>
        <v>0</v>
      </c>
      <c r="BP166" s="82">
        <f>IFERROR(Y166/J166,"0")</f>
        <v>0</v>
      </c>
    </row>
    <row r="167" spans="1:68" x14ac:dyDescent="0.2">
      <c r="A167" s="213"/>
      <c r="B167" s="213"/>
      <c r="C167" s="213"/>
      <c r="D167" s="213"/>
      <c r="E167" s="213"/>
      <c r="F167" s="213"/>
      <c r="G167" s="213"/>
      <c r="H167" s="213"/>
      <c r="I167" s="213"/>
      <c r="J167" s="213"/>
      <c r="K167" s="213"/>
      <c r="L167" s="213"/>
      <c r="M167" s="213"/>
      <c r="N167" s="213"/>
      <c r="O167" s="214"/>
      <c r="P167" s="210" t="s">
        <v>43</v>
      </c>
      <c r="Q167" s="211"/>
      <c r="R167" s="211"/>
      <c r="S167" s="211"/>
      <c r="T167" s="211"/>
      <c r="U167" s="211"/>
      <c r="V167" s="212"/>
      <c r="W167" s="43" t="s">
        <v>42</v>
      </c>
      <c r="X167" s="44">
        <f>IFERROR(SUM(X165:X166),"0")</f>
        <v>0</v>
      </c>
      <c r="Y167" s="44">
        <f>IFERROR(SUM(Y165:Y166),"0")</f>
        <v>0</v>
      </c>
      <c r="Z167" s="44">
        <f>IFERROR(IF(Z165="",0,Z165),"0")+IFERROR(IF(Z166="",0,Z166),"0")</f>
        <v>0</v>
      </c>
      <c r="AA167" s="68"/>
      <c r="AB167" s="68"/>
      <c r="AC167" s="68"/>
    </row>
    <row r="168" spans="1:68" x14ac:dyDescent="0.2">
      <c r="A168" s="213"/>
      <c r="B168" s="213"/>
      <c r="C168" s="213"/>
      <c r="D168" s="213"/>
      <c r="E168" s="213"/>
      <c r="F168" s="213"/>
      <c r="G168" s="213"/>
      <c r="H168" s="213"/>
      <c r="I168" s="213"/>
      <c r="J168" s="213"/>
      <c r="K168" s="213"/>
      <c r="L168" s="213"/>
      <c r="M168" s="213"/>
      <c r="N168" s="213"/>
      <c r="O168" s="214"/>
      <c r="P168" s="210" t="s">
        <v>43</v>
      </c>
      <c r="Q168" s="211"/>
      <c r="R168" s="211"/>
      <c r="S168" s="211"/>
      <c r="T168" s="211"/>
      <c r="U168" s="211"/>
      <c r="V168" s="212"/>
      <c r="W168" s="43" t="s">
        <v>0</v>
      </c>
      <c r="X168" s="44">
        <f>IFERROR(SUMPRODUCT(X165:X166*H165:H166),"0")</f>
        <v>0</v>
      </c>
      <c r="Y168" s="44">
        <f>IFERROR(SUMPRODUCT(Y165:Y166*H165:H166),"0")</f>
        <v>0</v>
      </c>
      <c r="Z168" s="43"/>
      <c r="AA168" s="68"/>
      <c r="AB168" s="68"/>
      <c r="AC168" s="68"/>
    </row>
    <row r="169" spans="1:68" ht="27.75" customHeight="1" x14ac:dyDescent="0.2">
      <c r="A169" s="248" t="s">
        <v>264</v>
      </c>
      <c r="B169" s="248"/>
      <c r="C169" s="248"/>
      <c r="D169" s="248"/>
      <c r="E169" s="248"/>
      <c r="F169" s="248"/>
      <c r="G169" s="248"/>
      <c r="H169" s="248"/>
      <c r="I169" s="248"/>
      <c r="J169" s="248"/>
      <c r="K169" s="248"/>
      <c r="L169" s="248"/>
      <c r="M169" s="248"/>
      <c r="N169" s="248"/>
      <c r="O169" s="248"/>
      <c r="P169" s="248"/>
      <c r="Q169" s="248"/>
      <c r="R169" s="248"/>
      <c r="S169" s="248"/>
      <c r="T169" s="248"/>
      <c r="U169" s="248"/>
      <c r="V169" s="248"/>
      <c r="W169" s="248"/>
      <c r="X169" s="248"/>
      <c r="Y169" s="248"/>
      <c r="Z169" s="248"/>
      <c r="AA169" s="55"/>
      <c r="AB169" s="55"/>
      <c r="AC169" s="55"/>
    </row>
    <row r="170" spans="1:68" ht="16.5" customHeight="1" x14ac:dyDescent="0.25">
      <c r="A170" s="249" t="s">
        <v>265</v>
      </c>
      <c r="B170" s="249"/>
      <c r="C170" s="249"/>
      <c r="D170" s="249"/>
      <c r="E170" s="249"/>
      <c r="F170" s="249"/>
      <c r="G170" s="249"/>
      <c r="H170" s="249"/>
      <c r="I170" s="249"/>
      <c r="J170" s="249"/>
      <c r="K170" s="249"/>
      <c r="L170" s="249"/>
      <c r="M170" s="249"/>
      <c r="N170" s="249"/>
      <c r="O170" s="249"/>
      <c r="P170" s="249"/>
      <c r="Q170" s="249"/>
      <c r="R170" s="249"/>
      <c r="S170" s="249"/>
      <c r="T170" s="249"/>
      <c r="U170" s="249"/>
      <c r="V170" s="249"/>
      <c r="W170" s="249"/>
      <c r="X170" s="249"/>
      <c r="Y170" s="249"/>
      <c r="Z170" s="249"/>
      <c r="AA170" s="66"/>
      <c r="AB170" s="66"/>
      <c r="AC170" s="83"/>
    </row>
    <row r="171" spans="1:68" ht="14.25" customHeight="1" x14ac:dyDescent="0.25">
      <c r="A171" s="237" t="s">
        <v>91</v>
      </c>
      <c r="B171" s="237"/>
      <c r="C171" s="237"/>
      <c r="D171" s="237"/>
      <c r="E171" s="237"/>
      <c r="F171" s="237"/>
      <c r="G171" s="237"/>
      <c r="H171" s="237"/>
      <c r="I171" s="237"/>
      <c r="J171" s="237"/>
      <c r="K171" s="237"/>
      <c r="L171" s="237"/>
      <c r="M171" s="237"/>
      <c r="N171" s="237"/>
      <c r="O171" s="237"/>
      <c r="P171" s="237"/>
      <c r="Q171" s="237"/>
      <c r="R171" s="237"/>
      <c r="S171" s="237"/>
      <c r="T171" s="237"/>
      <c r="U171" s="237"/>
      <c r="V171" s="237"/>
      <c r="W171" s="237"/>
      <c r="X171" s="237"/>
      <c r="Y171" s="237"/>
      <c r="Z171" s="237"/>
      <c r="AA171" s="67"/>
      <c r="AB171" s="67"/>
      <c r="AC171" s="84"/>
    </row>
    <row r="172" spans="1:68" ht="27" customHeight="1" x14ac:dyDescent="0.25">
      <c r="A172" s="64" t="s">
        <v>266</v>
      </c>
      <c r="B172" s="64" t="s">
        <v>267</v>
      </c>
      <c r="C172" s="37">
        <v>4301132097</v>
      </c>
      <c r="D172" s="219">
        <v>4607111035721</v>
      </c>
      <c r="E172" s="219"/>
      <c r="F172" s="63">
        <v>0.25</v>
      </c>
      <c r="G172" s="38">
        <v>12</v>
      </c>
      <c r="H172" s="63">
        <v>3</v>
      </c>
      <c r="I172" s="63">
        <v>3.3879999999999999</v>
      </c>
      <c r="J172" s="38">
        <v>70</v>
      </c>
      <c r="K172" s="38" t="s">
        <v>95</v>
      </c>
      <c r="L172" s="38" t="s">
        <v>88</v>
      </c>
      <c r="M172" s="39" t="s">
        <v>86</v>
      </c>
      <c r="N172" s="39"/>
      <c r="O172" s="38">
        <v>365</v>
      </c>
      <c r="P172" s="272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72" s="221"/>
      <c r="R172" s="221"/>
      <c r="S172" s="221"/>
      <c r="T172" s="222"/>
      <c r="U172" s="40" t="s">
        <v>49</v>
      </c>
      <c r="V172" s="40" t="s">
        <v>49</v>
      </c>
      <c r="W172" s="41" t="s">
        <v>42</v>
      </c>
      <c r="X172" s="59">
        <v>0</v>
      </c>
      <c r="Y172" s="56">
        <f>IFERROR(IF(X172="","",X172),"")</f>
        <v>0</v>
      </c>
      <c r="Z172" s="42">
        <f>IFERROR(IF(X172="","",X172*0.01788),"")</f>
        <v>0</v>
      </c>
      <c r="AA172" s="69" t="s">
        <v>49</v>
      </c>
      <c r="AB172" s="70" t="s">
        <v>49</v>
      </c>
      <c r="AC172" s="85"/>
      <c r="AG172" s="82"/>
      <c r="AJ172" s="87" t="s">
        <v>89</v>
      </c>
      <c r="AK172" s="87">
        <v>1</v>
      </c>
      <c r="BB172" s="156" t="s">
        <v>94</v>
      </c>
      <c r="BM172" s="82">
        <f>IFERROR(X172*I172,"0")</f>
        <v>0</v>
      </c>
      <c r="BN172" s="82">
        <f>IFERROR(Y172*I172,"0")</f>
        <v>0</v>
      </c>
      <c r="BO172" s="82">
        <f>IFERROR(X172/J172,"0")</f>
        <v>0</v>
      </c>
      <c r="BP172" s="82">
        <f>IFERROR(Y172/J172,"0")</f>
        <v>0</v>
      </c>
    </row>
    <row r="173" spans="1:68" ht="27" customHeight="1" x14ac:dyDescent="0.25">
      <c r="A173" s="64" t="s">
        <v>268</v>
      </c>
      <c r="B173" s="64" t="s">
        <v>269</v>
      </c>
      <c r="C173" s="37">
        <v>4301132100</v>
      </c>
      <c r="D173" s="219">
        <v>4607111035691</v>
      </c>
      <c r="E173" s="219"/>
      <c r="F173" s="63">
        <v>0.25</v>
      </c>
      <c r="G173" s="38">
        <v>12</v>
      </c>
      <c r="H173" s="63">
        <v>3</v>
      </c>
      <c r="I173" s="63">
        <v>3.3879999999999999</v>
      </c>
      <c r="J173" s="38">
        <v>70</v>
      </c>
      <c r="K173" s="38" t="s">
        <v>95</v>
      </c>
      <c r="L173" s="38" t="s">
        <v>88</v>
      </c>
      <c r="M173" s="39" t="s">
        <v>86</v>
      </c>
      <c r="N173" s="39"/>
      <c r="O173" s="38">
        <v>365</v>
      </c>
      <c r="P173" s="273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3" s="221"/>
      <c r="R173" s="221"/>
      <c r="S173" s="221"/>
      <c r="T173" s="222"/>
      <c r="U173" s="40" t="s">
        <v>49</v>
      </c>
      <c r="V173" s="40" t="s">
        <v>49</v>
      </c>
      <c r="W173" s="41" t="s">
        <v>42</v>
      </c>
      <c r="X173" s="59">
        <v>0</v>
      </c>
      <c r="Y173" s="56">
        <f>IFERROR(IF(X173="","",X173),"")</f>
        <v>0</v>
      </c>
      <c r="Z173" s="42">
        <f>IFERROR(IF(X173="","",X173*0.01788),"")</f>
        <v>0</v>
      </c>
      <c r="AA173" s="69" t="s">
        <v>49</v>
      </c>
      <c r="AB173" s="70" t="s">
        <v>49</v>
      </c>
      <c r="AC173" s="85"/>
      <c r="AG173" s="82"/>
      <c r="AJ173" s="87" t="s">
        <v>89</v>
      </c>
      <c r="AK173" s="87">
        <v>1</v>
      </c>
      <c r="BB173" s="157" t="s">
        <v>94</v>
      </c>
      <c r="BM173" s="82">
        <f>IFERROR(X173*I173,"0")</f>
        <v>0</v>
      </c>
      <c r="BN173" s="82">
        <f>IFERROR(Y173*I173,"0")</f>
        <v>0</v>
      </c>
      <c r="BO173" s="82">
        <f>IFERROR(X173/J173,"0")</f>
        <v>0</v>
      </c>
      <c r="BP173" s="82">
        <f>IFERROR(Y173/J173,"0")</f>
        <v>0</v>
      </c>
    </row>
    <row r="174" spans="1:68" ht="27" customHeight="1" x14ac:dyDescent="0.25">
      <c r="A174" s="64" t="s">
        <v>270</v>
      </c>
      <c r="B174" s="64" t="s">
        <v>271</v>
      </c>
      <c r="C174" s="37">
        <v>4301132079</v>
      </c>
      <c r="D174" s="219">
        <v>4607111038487</v>
      </c>
      <c r="E174" s="219"/>
      <c r="F174" s="63">
        <v>0.25</v>
      </c>
      <c r="G174" s="38">
        <v>12</v>
      </c>
      <c r="H174" s="63">
        <v>3</v>
      </c>
      <c r="I174" s="63">
        <v>3.7360000000000002</v>
      </c>
      <c r="J174" s="38">
        <v>70</v>
      </c>
      <c r="K174" s="38" t="s">
        <v>95</v>
      </c>
      <c r="L174" s="38" t="s">
        <v>88</v>
      </c>
      <c r="M174" s="39" t="s">
        <v>86</v>
      </c>
      <c r="N174" s="39"/>
      <c r="O174" s="38">
        <v>180</v>
      </c>
      <c r="P174" s="27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4" s="221"/>
      <c r="R174" s="221"/>
      <c r="S174" s="221"/>
      <c r="T174" s="222"/>
      <c r="U174" s="40" t="s">
        <v>49</v>
      </c>
      <c r="V174" s="40" t="s">
        <v>49</v>
      </c>
      <c r="W174" s="41" t="s">
        <v>42</v>
      </c>
      <c r="X174" s="59">
        <v>0</v>
      </c>
      <c r="Y174" s="56">
        <f>IFERROR(IF(X174="","",X174),"")</f>
        <v>0</v>
      </c>
      <c r="Z174" s="42">
        <f>IFERROR(IF(X174="","",X174*0.01788),"")</f>
        <v>0</v>
      </c>
      <c r="AA174" s="69" t="s">
        <v>49</v>
      </c>
      <c r="AB174" s="70" t="s">
        <v>49</v>
      </c>
      <c r="AC174" s="85"/>
      <c r="AG174" s="82"/>
      <c r="AJ174" s="87" t="s">
        <v>89</v>
      </c>
      <c r="AK174" s="87">
        <v>1</v>
      </c>
      <c r="BB174" s="158" t="s">
        <v>94</v>
      </c>
      <c r="BM174" s="82">
        <f>IFERROR(X174*I174,"0")</f>
        <v>0</v>
      </c>
      <c r="BN174" s="82">
        <f>IFERROR(Y174*I174,"0")</f>
        <v>0</v>
      </c>
      <c r="BO174" s="82">
        <f>IFERROR(X174/J174,"0")</f>
        <v>0</v>
      </c>
      <c r="BP174" s="82">
        <f>IFERROR(Y174/J174,"0")</f>
        <v>0</v>
      </c>
    </row>
    <row r="175" spans="1:68" x14ac:dyDescent="0.2">
      <c r="A175" s="213"/>
      <c r="B175" s="213"/>
      <c r="C175" s="213"/>
      <c r="D175" s="213"/>
      <c r="E175" s="213"/>
      <c r="F175" s="213"/>
      <c r="G175" s="213"/>
      <c r="H175" s="213"/>
      <c r="I175" s="213"/>
      <c r="J175" s="213"/>
      <c r="K175" s="213"/>
      <c r="L175" s="213"/>
      <c r="M175" s="213"/>
      <c r="N175" s="213"/>
      <c r="O175" s="214"/>
      <c r="P175" s="210" t="s">
        <v>43</v>
      </c>
      <c r="Q175" s="211"/>
      <c r="R175" s="211"/>
      <c r="S175" s="211"/>
      <c r="T175" s="211"/>
      <c r="U175" s="211"/>
      <c r="V175" s="212"/>
      <c r="W175" s="43" t="s">
        <v>42</v>
      </c>
      <c r="X175" s="44">
        <f>IFERROR(SUM(X172:X174),"0")</f>
        <v>0</v>
      </c>
      <c r="Y175" s="44">
        <f>IFERROR(SUM(Y172:Y174),"0")</f>
        <v>0</v>
      </c>
      <c r="Z175" s="44">
        <f>IFERROR(IF(Z172="",0,Z172),"0")+IFERROR(IF(Z173="",0,Z173),"0")+IFERROR(IF(Z174="",0,Z174),"0")</f>
        <v>0</v>
      </c>
      <c r="AA175" s="68"/>
      <c r="AB175" s="68"/>
      <c r="AC175" s="68"/>
    </row>
    <row r="176" spans="1:68" x14ac:dyDescent="0.2">
      <c r="A176" s="213"/>
      <c r="B176" s="213"/>
      <c r="C176" s="213"/>
      <c r="D176" s="213"/>
      <c r="E176" s="213"/>
      <c r="F176" s="213"/>
      <c r="G176" s="213"/>
      <c r="H176" s="213"/>
      <c r="I176" s="213"/>
      <c r="J176" s="213"/>
      <c r="K176" s="213"/>
      <c r="L176" s="213"/>
      <c r="M176" s="213"/>
      <c r="N176" s="213"/>
      <c r="O176" s="214"/>
      <c r="P176" s="210" t="s">
        <v>43</v>
      </c>
      <c r="Q176" s="211"/>
      <c r="R176" s="211"/>
      <c r="S176" s="211"/>
      <c r="T176" s="211"/>
      <c r="U176" s="211"/>
      <c r="V176" s="212"/>
      <c r="W176" s="43" t="s">
        <v>0</v>
      </c>
      <c r="X176" s="44">
        <f>IFERROR(SUMPRODUCT(X172:X174*H172:H174),"0")</f>
        <v>0</v>
      </c>
      <c r="Y176" s="44">
        <f>IFERROR(SUMPRODUCT(Y172:Y174*H172:H174),"0")</f>
        <v>0</v>
      </c>
      <c r="Z176" s="43"/>
      <c r="AA176" s="68"/>
      <c r="AB176" s="68"/>
      <c r="AC176" s="68"/>
    </row>
    <row r="177" spans="1:68" ht="14.25" customHeight="1" x14ac:dyDescent="0.25">
      <c r="A177" s="237" t="s">
        <v>272</v>
      </c>
      <c r="B177" s="237"/>
      <c r="C177" s="237"/>
      <c r="D177" s="237"/>
      <c r="E177" s="237"/>
      <c r="F177" s="237"/>
      <c r="G177" s="237"/>
      <c r="H177" s="237"/>
      <c r="I177" s="237"/>
      <c r="J177" s="237"/>
      <c r="K177" s="237"/>
      <c r="L177" s="237"/>
      <c r="M177" s="237"/>
      <c r="N177" s="237"/>
      <c r="O177" s="237"/>
      <c r="P177" s="237"/>
      <c r="Q177" s="237"/>
      <c r="R177" s="237"/>
      <c r="S177" s="237"/>
      <c r="T177" s="237"/>
      <c r="U177" s="237"/>
      <c r="V177" s="237"/>
      <c r="W177" s="237"/>
      <c r="X177" s="237"/>
      <c r="Y177" s="237"/>
      <c r="Z177" s="237"/>
      <c r="AA177" s="67"/>
      <c r="AB177" s="67"/>
      <c r="AC177" s="84"/>
    </row>
    <row r="178" spans="1:68" ht="27" customHeight="1" x14ac:dyDescent="0.25">
      <c r="A178" s="64" t="s">
        <v>273</v>
      </c>
      <c r="B178" s="64" t="s">
        <v>274</v>
      </c>
      <c r="C178" s="37">
        <v>4301051319</v>
      </c>
      <c r="D178" s="219">
        <v>4680115881204</v>
      </c>
      <c r="E178" s="219"/>
      <c r="F178" s="63">
        <v>0.33</v>
      </c>
      <c r="G178" s="38">
        <v>6</v>
      </c>
      <c r="H178" s="63">
        <v>1.98</v>
      </c>
      <c r="I178" s="63">
        <v>2.246</v>
      </c>
      <c r="J178" s="38">
        <v>156</v>
      </c>
      <c r="K178" s="38" t="s">
        <v>87</v>
      </c>
      <c r="L178" s="38" t="s">
        <v>88</v>
      </c>
      <c r="M178" s="39" t="s">
        <v>276</v>
      </c>
      <c r="N178" s="39"/>
      <c r="O178" s="38">
        <v>365</v>
      </c>
      <c r="P178" s="271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8" s="221"/>
      <c r="R178" s="221"/>
      <c r="S178" s="221"/>
      <c r="T178" s="222"/>
      <c r="U178" s="40" t="s">
        <v>49</v>
      </c>
      <c r="V178" s="40" t="s">
        <v>49</v>
      </c>
      <c r="W178" s="41" t="s">
        <v>42</v>
      </c>
      <c r="X178" s="59">
        <v>0</v>
      </c>
      <c r="Y178" s="56">
        <f>IFERROR(IF(X178="","",X178),"")</f>
        <v>0</v>
      </c>
      <c r="Z178" s="42">
        <f>IFERROR(IF(X178="","",X178*0.00753),"")</f>
        <v>0</v>
      </c>
      <c r="AA178" s="69" t="s">
        <v>49</v>
      </c>
      <c r="AB178" s="70" t="s">
        <v>49</v>
      </c>
      <c r="AC178" s="85"/>
      <c r="AG178" s="82"/>
      <c r="AJ178" s="87" t="s">
        <v>89</v>
      </c>
      <c r="AK178" s="87">
        <v>1</v>
      </c>
      <c r="BB178" s="159" t="s">
        <v>275</v>
      </c>
      <c r="BM178" s="82">
        <f>IFERROR(X178*I178,"0")</f>
        <v>0</v>
      </c>
      <c r="BN178" s="82">
        <f>IFERROR(Y178*I178,"0")</f>
        <v>0</v>
      </c>
      <c r="BO178" s="82">
        <f>IFERROR(X178/J178,"0")</f>
        <v>0</v>
      </c>
      <c r="BP178" s="82">
        <f>IFERROR(Y178/J178,"0")</f>
        <v>0</v>
      </c>
    </row>
    <row r="179" spans="1:68" x14ac:dyDescent="0.2">
      <c r="A179" s="213"/>
      <c r="B179" s="213"/>
      <c r="C179" s="213"/>
      <c r="D179" s="213"/>
      <c r="E179" s="213"/>
      <c r="F179" s="213"/>
      <c r="G179" s="213"/>
      <c r="H179" s="213"/>
      <c r="I179" s="213"/>
      <c r="J179" s="213"/>
      <c r="K179" s="213"/>
      <c r="L179" s="213"/>
      <c r="M179" s="213"/>
      <c r="N179" s="213"/>
      <c r="O179" s="214"/>
      <c r="P179" s="210" t="s">
        <v>43</v>
      </c>
      <c r="Q179" s="211"/>
      <c r="R179" s="211"/>
      <c r="S179" s="211"/>
      <c r="T179" s="211"/>
      <c r="U179" s="211"/>
      <c r="V179" s="212"/>
      <c r="W179" s="43" t="s">
        <v>42</v>
      </c>
      <c r="X179" s="44">
        <f>IFERROR(SUM(X178:X178),"0")</f>
        <v>0</v>
      </c>
      <c r="Y179" s="44">
        <f>IFERROR(SUM(Y178:Y178),"0")</f>
        <v>0</v>
      </c>
      <c r="Z179" s="44">
        <f>IFERROR(IF(Z178="",0,Z178),"0")</f>
        <v>0</v>
      </c>
      <c r="AA179" s="68"/>
      <c r="AB179" s="68"/>
      <c r="AC179" s="68"/>
    </row>
    <row r="180" spans="1:68" x14ac:dyDescent="0.2">
      <c r="A180" s="213"/>
      <c r="B180" s="213"/>
      <c r="C180" s="213"/>
      <c r="D180" s="213"/>
      <c r="E180" s="213"/>
      <c r="F180" s="213"/>
      <c r="G180" s="213"/>
      <c r="H180" s="213"/>
      <c r="I180" s="213"/>
      <c r="J180" s="213"/>
      <c r="K180" s="213"/>
      <c r="L180" s="213"/>
      <c r="M180" s="213"/>
      <c r="N180" s="213"/>
      <c r="O180" s="214"/>
      <c r="P180" s="210" t="s">
        <v>43</v>
      </c>
      <c r="Q180" s="211"/>
      <c r="R180" s="211"/>
      <c r="S180" s="211"/>
      <c r="T180" s="211"/>
      <c r="U180" s="211"/>
      <c r="V180" s="212"/>
      <c r="W180" s="43" t="s">
        <v>0</v>
      </c>
      <c r="X180" s="44">
        <f>IFERROR(SUMPRODUCT(X178:X178*H178:H178),"0")</f>
        <v>0</v>
      </c>
      <c r="Y180" s="44">
        <f>IFERROR(SUMPRODUCT(Y178:Y178*H178:H178),"0")</f>
        <v>0</v>
      </c>
      <c r="Z180" s="43"/>
      <c r="AA180" s="68"/>
      <c r="AB180" s="68"/>
      <c r="AC180" s="68"/>
    </row>
    <row r="181" spans="1:68" ht="27.75" customHeight="1" x14ac:dyDescent="0.2">
      <c r="A181" s="248" t="s">
        <v>277</v>
      </c>
      <c r="B181" s="248"/>
      <c r="C181" s="248"/>
      <c r="D181" s="248"/>
      <c r="E181" s="248"/>
      <c r="F181" s="248"/>
      <c r="G181" s="248"/>
      <c r="H181" s="248"/>
      <c r="I181" s="248"/>
      <c r="J181" s="248"/>
      <c r="K181" s="248"/>
      <c r="L181" s="248"/>
      <c r="M181" s="248"/>
      <c r="N181" s="248"/>
      <c r="O181" s="248"/>
      <c r="P181" s="248"/>
      <c r="Q181" s="248"/>
      <c r="R181" s="248"/>
      <c r="S181" s="248"/>
      <c r="T181" s="248"/>
      <c r="U181" s="248"/>
      <c r="V181" s="248"/>
      <c r="W181" s="248"/>
      <c r="X181" s="248"/>
      <c r="Y181" s="248"/>
      <c r="Z181" s="248"/>
      <c r="AA181" s="55"/>
      <c r="AB181" s="55"/>
      <c r="AC181" s="55"/>
    </row>
    <row r="182" spans="1:68" ht="16.5" customHeight="1" x14ac:dyDescent="0.25">
      <c r="A182" s="249" t="s">
        <v>278</v>
      </c>
      <c r="B182" s="249"/>
      <c r="C182" s="249"/>
      <c r="D182" s="249"/>
      <c r="E182" s="249"/>
      <c r="F182" s="249"/>
      <c r="G182" s="249"/>
      <c r="H182" s="249"/>
      <c r="I182" s="249"/>
      <c r="J182" s="249"/>
      <c r="K182" s="249"/>
      <c r="L182" s="249"/>
      <c r="M182" s="249"/>
      <c r="N182" s="249"/>
      <c r="O182" s="249"/>
      <c r="P182" s="249"/>
      <c r="Q182" s="249"/>
      <c r="R182" s="249"/>
      <c r="S182" s="249"/>
      <c r="T182" s="249"/>
      <c r="U182" s="249"/>
      <c r="V182" s="249"/>
      <c r="W182" s="249"/>
      <c r="X182" s="249"/>
      <c r="Y182" s="249"/>
      <c r="Z182" s="249"/>
      <c r="AA182" s="66"/>
      <c r="AB182" s="66"/>
      <c r="AC182" s="83"/>
    </row>
    <row r="183" spans="1:68" ht="14.25" customHeight="1" x14ac:dyDescent="0.25">
      <c r="A183" s="237" t="s">
        <v>83</v>
      </c>
      <c r="B183" s="237"/>
      <c r="C183" s="237"/>
      <c r="D183" s="237"/>
      <c r="E183" s="237"/>
      <c r="F183" s="237"/>
      <c r="G183" s="237"/>
      <c r="H183" s="237"/>
      <c r="I183" s="237"/>
      <c r="J183" s="237"/>
      <c r="K183" s="237"/>
      <c r="L183" s="237"/>
      <c r="M183" s="237"/>
      <c r="N183" s="237"/>
      <c r="O183" s="237"/>
      <c r="P183" s="237"/>
      <c r="Q183" s="237"/>
      <c r="R183" s="237"/>
      <c r="S183" s="237"/>
      <c r="T183" s="237"/>
      <c r="U183" s="237"/>
      <c r="V183" s="237"/>
      <c r="W183" s="237"/>
      <c r="X183" s="237"/>
      <c r="Y183" s="237"/>
      <c r="Z183" s="237"/>
      <c r="AA183" s="67"/>
      <c r="AB183" s="67"/>
      <c r="AC183" s="84"/>
    </row>
    <row r="184" spans="1:68" ht="16.5" customHeight="1" x14ac:dyDescent="0.25">
      <c r="A184" s="64" t="s">
        <v>279</v>
      </c>
      <c r="B184" s="64" t="s">
        <v>280</v>
      </c>
      <c r="C184" s="37">
        <v>4301070948</v>
      </c>
      <c r="D184" s="219">
        <v>4607111037022</v>
      </c>
      <c r="E184" s="219"/>
      <c r="F184" s="63">
        <v>0.7</v>
      </c>
      <c r="G184" s="38">
        <v>8</v>
      </c>
      <c r="H184" s="63">
        <v>5.6</v>
      </c>
      <c r="I184" s="63">
        <v>5.87</v>
      </c>
      <c r="J184" s="38">
        <v>84</v>
      </c>
      <c r="K184" s="38" t="s">
        <v>87</v>
      </c>
      <c r="L184" s="38" t="s">
        <v>88</v>
      </c>
      <c r="M184" s="39" t="s">
        <v>86</v>
      </c>
      <c r="N184" s="39"/>
      <c r="O184" s="38">
        <v>180</v>
      </c>
      <c r="P184" s="26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4" s="221"/>
      <c r="R184" s="221"/>
      <c r="S184" s="221"/>
      <c r="T184" s="222"/>
      <c r="U184" s="40" t="s">
        <v>49</v>
      </c>
      <c r="V184" s="40" t="s">
        <v>49</v>
      </c>
      <c r="W184" s="41" t="s">
        <v>42</v>
      </c>
      <c r="X184" s="59">
        <v>0</v>
      </c>
      <c r="Y184" s="56">
        <f>IFERROR(IF(X184="","",X184),"")</f>
        <v>0</v>
      </c>
      <c r="Z184" s="42">
        <f>IFERROR(IF(X184="","",X184*0.0155),"")</f>
        <v>0</v>
      </c>
      <c r="AA184" s="69" t="s">
        <v>49</v>
      </c>
      <c r="AB184" s="70" t="s">
        <v>49</v>
      </c>
      <c r="AC184" s="85"/>
      <c r="AG184" s="82"/>
      <c r="AJ184" s="87" t="s">
        <v>89</v>
      </c>
      <c r="AK184" s="87">
        <v>1</v>
      </c>
      <c r="BB184" s="160" t="s">
        <v>73</v>
      </c>
      <c r="BM184" s="82">
        <f>IFERROR(X184*I184,"0")</f>
        <v>0</v>
      </c>
      <c r="BN184" s="82">
        <f>IFERROR(Y184*I184,"0")</f>
        <v>0</v>
      </c>
      <c r="BO184" s="82">
        <f>IFERROR(X184/J184,"0")</f>
        <v>0</v>
      </c>
      <c r="BP184" s="82">
        <f>IFERROR(Y184/J184,"0")</f>
        <v>0</v>
      </c>
    </row>
    <row r="185" spans="1:68" ht="27" customHeight="1" x14ac:dyDescent="0.25">
      <c r="A185" s="64" t="s">
        <v>281</v>
      </c>
      <c r="B185" s="64" t="s">
        <v>282</v>
      </c>
      <c r="C185" s="37">
        <v>4301070990</v>
      </c>
      <c r="D185" s="219">
        <v>4607111038494</v>
      </c>
      <c r="E185" s="219"/>
      <c r="F185" s="63">
        <v>0.7</v>
      </c>
      <c r="G185" s="38">
        <v>8</v>
      </c>
      <c r="H185" s="63">
        <v>5.6</v>
      </c>
      <c r="I185" s="63">
        <v>5.87</v>
      </c>
      <c r="J185" s="38">
        <v>84</v>
      </c>
      <c r="K185" s="38" t="s">
        <v>87</v>
      </c>
      <c r="L185" s="38" t="s">
        <v>88</v>
      </c>
      <c r="M185" s="39" t="s">
        <v>86</v>
      </c>
      <c r="N185" s="39"/>
      <c r="O185" s="38">
        <v>180</v>
      </c>
      <c r="P185" s="26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5" s="221"/>
      <c r="R185" s="221"/>
      <c r="S185" s="221"/>
      <c r="T185" s="222"/>
      <c r="U185" s="40" t="s">
        <v>49</v>
      </c>
      <c r="V185" s="40" t="s">
        <v>49</v>
      </c>
      <c r="W185" s="41" t="s">
        <v>42</v>
      </c>
      <c r="X185" s="59">
        <v>0</v>
      </c>
      <c r="Y185" s="56">
        <f>IFERROR(IF(X185="","",X185),"")</f>
        <v>0</v>
      </c>
      <c r="Z185" s="42">
        <f>IFERROR(IF(X185="","",X185*0.0155),"")</f>
        <v>0</v>
      </c>
      <c r="AA185" s="69" t="s">
        <v>49</v>
      </c>
      <c r="AB185" s="70" t="s">
        <v>49</v>
      </c>
      <c r="AC185" s="85"/>
      <c r="AG185" s="82"/>
      <c r="AJ185" s="87" t="s">
        <v>89</v>
      </c>
      <c r="AK185" s="87">
        <v>1</v>
      </c>
      <c r="BB185" s="161" t="s">
        <v>73</v>
      </c>
      <c r="BM185" s="82">
        <f>IFERROR(X185*I185,"0")</f>
        <v>0</v>
      </c>
      <c r="BN185" s="82">
        <f>IFERROR(Y185*I185,"0")</f>
        <v>0</v>
      </c>
      <c r="BO185" s="82">
        <f>IFERROR(X185/J185,"0")</f>
        <v>0</v>
      </c>
      <c r="BP185" s="82">
        <f>IFERROR(Y185/J185,"0")</f>
        <v>0</v>
      </c>
    </row>
    <row r="186" spans="1:68" ht="27" customHeight="1" x14ac:dyDescent="0.25">
      <c r="A186" s="64" t="s">
        <v>283</v>
      </c>
      <c r="B186" s="64" t="s">
        <v>284</v>
      </c>
      <c r="C186" s="37">
        <v>4301070966</v>
      </c>
      <c r="D186" s="219">
        <v>4607111038135</v>
      </c>
      <c r="E186" s="219"/>
      <c r="F186" s="63">
        <v>0.7</v>
      </c>
      <c r="G186" s="38">
        <v>8</v>
      </c>
      <c r="H186" s="63">
        <v>5.6</v>
      </c>
      <c r="I186" s="63">
        <v>5.87</v>
      </c>
      <c r="J186" s="38">
        <v>84</v>
      </c>
      <c r="K186" s="38" t="s">
        <v>87</v>
      </c>
      <c r="L186" s="38" t="s">
        <v>88</v>
      </c>
      <c r="M186" s="39" t="s">
        <v>86</v>
      </c>
      <c r="N186" s="39"/>
      <c r="O186" s="38">
        <v>180</v>
      </c>
      <c r="P186" s="27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6" s="221"/>
      <c r="R186" s="221"/>
      <c r="S186" s="221"/>
      <c r="T186" s="222"/>
      <c r="U186" s="40" t="s">
        <v>49</v>
      </c>
      <c r="V186" s="40" t="s">
        <v>49</v>
      </c>
      <c r="W186" s="41" t="s">
        <v>42</v>
      </c>
      <c r="X186" s="59">
        <v>0</v>
      </c>
      <c r="Y186" s="56">
        <f>IFERROR(IF(X186="","",X186),"")</f>
        <v>0</v>
      </c>
      <c r="Z186" s="42">
        <f>IFERROR(IF(X186="","",X186*0.0155),"")</f>
        <v>0</v>
      </c>
      <c r="AA186" s="69" t="s">
        <v>49</v>
      </c>
      <c r="AB186" s="70" t="s">
        <v>49</v>
      </c>
      <c r="AC186" s="85"/>
      <c r="AG186" s="82"/>
      <c r="AJ186" s="87" t="s">
        <v>89</v>
      </c>
      <c r="AK186" s="87">
        <v>1</v>
      </c>
      <c r="BB186" s="162" t="s">
        <v>73</v>
      </c>
      <c r="BM186" s="82">
        <f>IFERROR(X186*I186,"0")</f>
        <v>0</v>
      </c>
      <c r="BN186" s="82">
        <f>IFERROR(Y186*I186,"0")</f>
        <v>0</v>
      </c>
      <c r="BO186" s="82">
        <f>IFERROR(X186/J186,"0")</f>
        <v>0</v>
      </c>
      <c r="BP186" s="82">
        <f>IFERROR(Y186/J186,"0")</f>
        <v>0</v>
      </c>
    </row>
    <row r="187" spans="1:68" x14ac:dyDescent="0.2">
      <c r="A187" s="213"/>
      <c r="B187" s="213"/>
      <c r="C187" s="213"/>
      <c r="D187" s="213"/>
      <c r="E187" s="213"/>
      <c r="F187" s="213"/>
      <c r="G187" s="213"/>
      <c r="H187" s="213"/>
      <c r="I187" s="213"/>
      <c r="J187" s="213"/>
      <c r="K187" s="213"/>
      <c r="L187" s="213"/>
      <c r="M187" s="213"/>
      <c r="N187" s="213"/>
      <c r="O187" s="214"/>
      <c r="P187" s="210" t="s">
        <v>43</v>
      </c>
      <c r="Q187" s="211"/>
      <c r="R187" s="211"/>
      <c r="S187" s="211"/>
      <c r="T187" s="211"/>
      <c r="U187" s="211"/>
      <c r="V187" s="212"/>
      <c r="W187" s="43" t="s">
        <v>42</v>
      </c>
      <c r="X187" s="44">
        <f>IFERROR(SUM(X184:X186),"0")</f>
        <v>0</v>
      </c>
      <c r="Y187" s="44">
        <f>IFERROR(SUM(Y184:Y186),"0")</f>
        <v>0</v>
      </c>
      <c r="Z187" s="44">
        <f>IFERROR(IF(Z184="",0,Z184),"0")+IFERROR(IF(Z185="",0,Z185),"0")+IFERROR(IF(Z186="",0,Z186),"0")</f>
        <v>0</v>
      </c>
      <c r="AA187" s="68"/>
      <c r="AB187" s="68"/>
      <c r="AC187" s="68"/>
    </row>
    <row r="188" spans="1:68" x14ac:dyDescent="0.2">
      <c r="A188" s="213"/>
      <c r="B188" s="213"/>
      <c r="C188" s="213"/>
      <c r="D188" s="213"/>
      <c r="E188" s="213"/>
      <c r="F188" s="213"/>
      <c r="G188" s="213"/>
      <c r="H188" s="213"/>
      <c r="I188" s="213"/>
      <c r="J188" s="213"/>
      <c r="K188" s="213"/>
      <c r="L188" s="213"/>
      <c r="M188" s="213"/>
      <c r="N188" s="213"/>
      <c r="O188" s="214"/>
      <c r="P188" s="210" t="s">
        <v>43</v>
      </c>
      <c r="Q188" s="211"/>
      <c r="R188" s="211"/>
      <c r="S188" s="211"/>
      <c r="T188" s="211"/>
      <c r="U188" s="211"/>
      <c r="V188" s="212"/>
      <c r="W188" s="43" t="s">
        <v>0</v>
      </c>
      <c r="X188" s="44">
        <f>IFERROR(SUMPRODUCT(X184:X186*H184:H186),"0")</f>
        <v>0</v>
      </c>
      <c r="Y188" s="44">
        <f>IFERROR(SUMPRODUCT(Y184:Y186*H184:H186),"0")</f>
        <v>0</v>
      </c>
      <c r="Z188" s="43"/>
      <c r="AA188" s="68"/>
      <c r="AB188" s="68"/>
      <c r="AC188" s="68"/>
    </row>
    <row r="189" spans="1:68" ht="16.5" customHeight="1" x14ac:dyDescent="0.25">
      <c r="A189" s="249" t="s">
        <v>285</v>
      </c>
      <c r="B189" s="249"/>
      <c r="C189" s="249"/>
      <c r="D189" s="249"/>
      <c r="E189" s="249"/>
      <c r="F189" s="249"/>
      <c r="G189" s="249"/>
      <c r="H189" s="249"/>
      <c r="I189" s="249"/>
      <c r="J189" s="249"/>
      <c r="K189" s="249"/>
      <c r="L189" s="249"/>
      <c r="M189" s="249"/>
      <c r="N189" s="249"/>
      <c r="O189" s="249"/>
      <c r="P189" s="249"/>
      <c r="Q189" s="249"/>
      <c r="R189" s="249"/>
      <c r="S189" s="249"/>
      <c r="T189" s="249"/>
      <c r="U189" s="249"/>
      <c r="V189" s="249"/>
      <c r="W189" s="249"/>
      <c r="X189" s="249"/>
      <c r="Y189" s="249"/>
      <c r="Z189" s="249"/>
      <c r="AA189" s="66"/>
      <c r="AB189" s="66"/>
      <c r="AC189" s="83"/>
    </row>
    <row r="190" spans="1:68" ht="14.25" customHeight="1" x14ac:dyDescent="0.25">
      <c r="A190" s="237" t="s">
        <v>83</v>
      </c>
      <c r="B190" s="237"/>
      <c r="C190" s="237"/>
      <c r="D190" s="237"/>
      <c r="E190" s="237"/>
      <c r="F190" s="237"/>
      <c r="G190" s="237"/>
      <c r="H190" s="237"/>
      <c r="I190" s="237"/>
      <c r="J190" s="237"/>
      <c r="K190" s="237"/>
      <c r="L190" s="237"/>
      <c r="M190" s="237"/>
      <c r="N190" s="237"/>
      <c r="O190" s="237"/>
      <c r="P190" s="237"/>
      <c r="Q190" s="237"/>
      <c r="R190" s="237"/>
      <c r="S190" s="237"/>
      <c r="T190" s="237"/>
      <c r="U190" s="237"/>
      <c r="V190" s="237"/>
      <c r="W190" s="237"/>
      <c r="X190" s="237"/>
      <c r="Y190" s="237"/>
      <c r="Z190" s="237"/>
      <c r="AA190" s="67"/>
      <c r="AB190" s="67"/>
      <c r="AC190" s="84"/>
    </row>
    <row r="191" spans="1:68" ht="27" customHeight="1" x14ac:dyDescent="0.25">
      <c r="A191" s="64" t="s">
        <v>286</v>
      </c>
      <c r="B191" s="64" t="s">
        <v>287</v>
      </c>
      <c r="C191" s="37">
        <v>4301070996</v>
      </c>
      <c r="D191" s="219">
        <v>4607111038654</v>
      </c>
      <c r="E191" s="219"/>
      <c r="F191" s="63">
        <v>0.4</v>
      </c>
      <c r="G191" s="38">
        <v>16</v>
      </c>
      <c r="H191" s="63">
        <v>6.4</v>
      </c>
      <c r="I191" s="63">
        <v>6.63</v>
      </c>
      <c r="J191" s="38">
        <v>84</v>
      </c>
      <c r="K191" s="38" t="s">
        <v>87</v>
      </c>
      <c r="L191" s="38" t="s">
        <v>88</v>
      </c>
      <c r="M191" s="39" t="s">
        <v>86</v>
      </c>
      <c r="N191" s="39"/>
      <c r="O191" s="38">
        <v>180</v>
      </c>
      <c r="P191" s="26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1" s="221"/>
      <c r="R191" s="221"/>
      <c r="S191" s="221"/>
      <c r="T191" s="222"/>
      <c r="U191" s="40" t="s">
        <v>49</v>
      </c>
      <c r="V191" s="40" t="s">
        <v>49</v>
      </c>
      <c r="W191" s="41" t="s">
        <v>42</v>
      </c>
      <c r="X191" s="59">
        <v>0</v>
      </c>
      <c r="Y191" s="56">
        <f t="shared" ref="Y191:Y196" si="18">IFERROR(IF(X191="","",X191),"")</f>
        <v>0</v>
      </c>
      <c r="Z191" s="42">
        <f t="shared" ref="Z191:Z196" si="19">IFERROR(IF(X191="","",X191*0.0155),"")</f>
        <v>0</v>
      </c>
      <c r="AA191" s="69" t="s">
        <v>49</v>
      </c>
      <c r="AB191" s="70" t="s">
        <v>49</v>
      </c>
      <c r="AC191" s="85"/>
      <c r="AG191" s="82"/>
      <c r="AJ191" s="87" t="s">
        <v>89</v>
      </c>
      <c r="AK191" s="87">
        <v>1</v>
      </c>
      <c r="BB191" s="163" t="s">
        <v>73</v>
      </c>
      <c r="BM191" s="82">
        <f t="shared" ref="BM191:BM196" si="20">IFERROR(X191*I191,"0")</f>
        <v>0</v>
      </c>
      <c r="BN191" s="82">
        <f t="shared" ref="BN191:BN196" si="21">IFERROR(Y191*I191,"0")</f>
        <v>0</v>
      </c>
      <c r="BO191" s="82">
        <f t="shared" ref="BO191:BO196" si="22">IFERROR(X191/J191,"0")</f>
        <v>0</v>
      </c>
      <c r="BP191" s="82">
        <f t="shared" ref="BP191:BP196" si="23">IFERROR(Y191/J191,"0")</f>
        <v>0</v>
      </c>
    </row>
    <row r="192" spans="1:68" ht="27" customHeight="1" x14ac:dyDescent="0.25">
      <c r="A192" s="64" t="s">
        <v>288</v>
      </c>
      <c r="B192" s="64" t="s">
        <v>289</v>
      </c>
      <c r="C192" s="37">
        <v>4301070997</v>
      </c>
      <c r="D192" s="219">
        <v>4607111038586</v>
      </c>
      <c r="E192" s="219"/>
      <c r="F192" s="63">
        <v>0.7</v>
      </c>
      <c r="G192" s="38">
        <v>8</v>
      </c>
      <c r="H192" s="63">
        <v>5.6</v>
      </c>
      <c r="I192" s="63">
        <v>5.83</v>
      </c>
      <c r="J192" s="38">
        <v>84</v>
      </c>
      <c r="K192" s="38" t="s">
        <v>87</v>
      </c>
      <c r="L192" s="38" t="s">
        <v>88</v>
      </c>
      <c r="M192" s="39" t="s">
        <v>86</v>
      </c>
      <c r="N192" s="39"/>
      <c r="O192" s="38">
        <v>180</v>
      </c>
      <c r="P192" s="26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2" s="221"/>
      <c r="R192" s="221"/>
      <c r="S192" s="221"/>
      <c r="T192" s="222"/>
      <c r="U192" s="40" t="s">
        <v>49</v>
      </c>
      <c r="V192" s="40" t="s">
        <v>49</v>
      </c>
      <c r="W192" s="41" t="s">
        <v>42</v>
      </c>
      <c r="X192" s="59">
        <v>0</v>
      </c>
      <c r="Y192" s="56">
        <f t="shared" si="18"/>
        <v>0</v>
      </c>
      <c r="Z192" s="42">
        <f t="shared" si="19"/>
        <v>0</v>
      </c>
      <c r="AA192" s="69" t="s">
        <v>49</v>
      </c>
      <c r="AB192" s="70" t="s">
        <v>49</v>
      </c>
      <c r="AC192" s="85"/>
      <c r="AG192" s="82"/>
      <c r="AJ192" s="87" t="s">
        <v>89</v>
      </c>
      <c r="AK192" s="87">
        <v>1</v>
      </c>
      <c r="BB192" s="164" t="s">
        <v>73</v>
      </c>
      <c r="BM192" s="82">
        <f t="shared" si="20"/>
        <v>0</v>
      </c>
      <c r="BN192" s="82">
        <f t="shared" si="21"/>
        <v>0</v>
      </c>
      <c r="BO192" s="82">
        <f t="shared" si="22"/>
        <v>0</v>
      </c>
      <c r="BP192" s="82">
        <f t="shared" si="23"/>
        <v>0</v>
      </c>
    </row>
    <row r="193" spans="1:68" ht="27" customHeight="1" x14ac:dyDescent="0.25">
      <c r="A193" s="64" t="s">
        <v>290</v>
      </c>
      <c r="B193" s="64" t="s">
        <v>291</v>
      </c>
      <c r="C193" s="37">
        <v>4301070962</v>
      </c>
      <c r="D193" s="219">
        <v>4607111038609</v>
      </c>
      <c r="E193" s="219"/>
      <c r="F193" s="63">
        <v>0.4</v>
      </c>
      <c r="G193" s="38">
        <v>16</v>
      </c>
      <c r="H193" s="63">
        <v>6.4</v>
      </c>
      <c r="I193" s="63">
        <v>6.71</v>
      </c>
      <c r="J193" s="38">
        <v>84</v>
      </c>
      <c r="K193" s="38" t="s">
        <v>87</v>
      </c>
      <c r="L193" s="38" t="s">
        <v>88</v>
      </c>
      <c r="M193" s="39" t="s">
        <v>86</v>
      </c>
      <c r="N193" s="39"/>
      <c r="O193" s="38">
        <v>180</v>
      </c>
      <c r="P193" s="26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3" s="221"/>
      <c r="R193" s="221"/>
      <c r="S193" s="221"/>
      <c r="T193" s="222"/>
      <c r="U193" s="40" t="s">
        <v>49</v>
      </c>
      <c r="V193" s="40" t="s">
        <v>49</v>
      </c>
      <c r="W193" s="41" t="s">
        <v>42</v>
      </c>
      <c r="X193" s="59">
        <v>0</v>
      </c>
      <c r="Y193" s="56">
        <f t="shared" si="18"/>
        <v>0</v>
      </c>
      <c r="Z193" s="42">
        <f t="shared" si="19"/>
        <v>0</v>
      </c>
      <c r="AA193" s="69" t="s">
        <v>49</v>
      </c>
      <c r="AB193" s="70" t="s">
        <v>49</v>
      </c>
      <c r="AC193" s="85"/>
      <c r="AG193" s="82"/>
      <c r="AJ193" s="87" t="s">
        <v>89</v>
      </c>
      <c r="AK193" s="87">
        <v>1</v>
      </c>
      <c r="BB193" s="165" t="s">
        <v>73</v>
      </c>
      <c r="BM193" s="82">
        <f t="shared" si="20"/>
        <v>0</v>
      </c>
      <c r="BN193" s="82">
        <f t="shared" si="21"/>
        <v>0</v>
      </c>
      <c r="BO193" s="82">
        <f t="shared" si="22"/>
        <v>0</v>
      </c>
      <c r="BP193" s="82">
        <f t="shared" si="23"/>
        <v>0</v>
      </c>
    </row>
    <row r="194" spans="1:68" ht="27" customHeight="1" x14ac:dyDescent="0.25">
      <c r="A194" s="64" t="s">
        <v>292</v>
      </c>
      <c r="B194" s="64" t="s">
        <v>293</v>
      </c>
      <c r="C194" s="37">
        <v>4301070963</v>
      </c>
      <c r="D194" s="219">
        <v>4607111038630</v>
      </c>
      <c r="E194" s="219"/>
      <c r="F194" s="63">
        <v>0.7</v>
      </c>
      <c r="G194" s="38">
        <v>8</v>
      </c>
      <c r="H194" s="63">
        <v>5.6</v>
      </c>
      <c r="I194" s="63">
        <v>5.87</v>
      </c>
      <c r="J194" s="38">
        <v>84</v>
      </c>
      <c r="K194" s="38" t="s">
        <v>87</v>
      </c>
      <c r="L194" s="38" t="s">
        <v>88</v>
      </c>
      <c r="M194" s="39" t="s">
        <v>86</v>
      </c>
      <c r="N194" s="39"/>
      <c r="O194" s="38">
        <v>180</v>
      </c>
      <c r="P194" s="26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4" s="221"/>
      <c r="R194" s="221"/>
      <c r="S194" s="221"/>
      <c r="T194" s="222"/>
      <c r="U194" s="40" t="s">
        <v>49</v>
      </c>
      <c r="V194" s="40" t="s">
        <v>49</v>
      </c>
      <c r="W194" s="41" t="s">
        <v>42</v>
      </c>
      <c r="X194" s="59">
        <v>0</v>
      </c>
      <c r="Y194" s="56">
        <f t="shared" si="18"/>
        <v>0</v>
      </c>
      <c r="Z194" s="42">
        <f t="shared" si="19"/>
        <v>0</v>
      </c>
      <c r="AA194" s="69" t="s">
        <v>49</v>
      </c>
      <c r="AB194" s="70" t="s">
        <v>49</v>
      </c>
      <c r="AC194" s="85"/>
      <c r="AG194" s="82"/>
      <c r="AJ194" s="87" t="s">
        <v>89</v>
      </c>
      <c r="AK194" s="87">
        <v>1</v>
      </c>
      <c r="BB194" s="166" t="s">
        <v>73</v>
      </c>
      <c r="BM194" s="82">
        <f t="shared" si="20"/>
        <v>0</v>
      </c>
      <c r="BN194" s="82">
        <f t="shared" si="21"/>
        <v>0</v>
      </c>
      <c r="BO194" s="82">
        <f t="shared" si="22"/>
        <v>0</v>
      </c>
      <c r="BP194" s="82">
        <f t="shared" si="23"/>
        <v>0</v>
      </c>
    </row>
    <row r="195" spans="1:68" ht="27" customHeight="1" x14ac:dyDescent="0.25">
      <c r="A195" s="64" t="s">
        <v>294</v>
      </c>
      <c r="B195" s="64" t="s">
        <v>295</v>
      </c>
      <c r="C195" s="37">
        <v>4301070959</v>
      </c>
      <c r="D195" s="219">
        <v>4607111038616</v>
      </c>
      <c r="E195" s="219"/>
      <c r="F195" s="63">
        <v>0.4</v>
      </c>
      <c r="G195" s="38">
        <v>16</v>
      </c>
      <c r="H195" s="63">
        <v>6.4</v>
      </c>
      <c r="I195" s="63">
        <v>6.71</v>
      </c>
      <c r="J195" s="38">
        <v>84</v>
      </c>
      <c r="K195" s="38" t="s">
        <v>87</v>
      </c>
      <c r="L195" s="38" t="s">
        <v>88</v>
      </c>
      <c r="M195" s="39" t="s">
        <v>86</v>
      </c>
      <c r="N195" s="39"/>
      <c r="O195" s="38">
        <v>180</v>
      </c>
      <c r="P195" s="26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5" s="221"/>
      <c r="R195" s="221"/>
      <c r="S195" s="221"/>
      <c r="T195" s="222"/>
      <c r="U195" s="40" t="s">
        <v>49</v>
      </c>
      <c r="V195" s="40" t="s">
        <v>49</v>
      </c>
      <c r="W195" s="41" t="s">
        <v>42</v>
      </c>
      <c r="X195" s="59">
        <v>0</v>
      </c>
      <c r="Y195" s="56">
        <f t="shared" si="18"/>
        <v>0</v>
      </c>
      <c r="Z195" s="42">
        <f t="shared" si="19"/>
        <v>0</v>
      </c>
      <c r="AA195" s="69" t="s">
        <v>49</v>
      </c>
      <c r="AB195" s="70" t="s">
        <v>49</v>
      </c>
      <c r="AC195" s="85"/>
      <c r="AG195" s="82"/>
      <c r="AJ195" s="87" t="s">
        <v>89</v>
      </c>
      <c r="AK195" s="87">
        <v>1</v>
      </c>
      <c r="BB195" s="167" t="s">
        <v>73</v>
      </c>
      <c r="BM195" s="82">
        <f t="shared" si="20"/>
        <v>0</v>
      </c>
      <c r="BN195" s="82">
        <f t="shared" si="21"/>
        <v>0</v>
      </c>
      <c r="BO195" s="82">
        <f t="shared" si="22"/>
        <v>0</v>
      </c>
      <c r="BP195" s="82">
        <f t="shared" si="23"/>
        <v>0</v>
      </c>
    </row>
    <row r="196" spans="1:68" ht="27" customHeight="1" x14ac:dyDescent="0.25">
      <c r="A196" s="64" t="s">
        <v>296</v>
      </c>
      <c r="B196" s="64" t="s">
        <v>297</v>
      </c>
      <c r="C196" s="37">
        <v>4301070960</v>
      </c>
      <c r="D196" s="219">
        <v>4607111038623</v>
      </c>
      <c r="E196" s="219"/>
      <c r="F196" s="63">
        <v>0.7</v>
      </c>
      <c r="G196" s="38">
        <v>8</v>
      </c>
      <c r="H196" s="63">
        <v>5.6</v>
      </c>
      <c r="I196" s="63">
        <v>5.87</v>
      </c>
      <c r="J196" s="38">
        <v>84</v>
      </c>
      <c r="K196" s="38" t="s">
        <v>87</v>
      </c>
      <c r="L196" s="38" t="s">
        <v>88</v>
      </c>
      <c r="M196" s="39" t="s">
        <v>86</v>
      </c>
      <c r="N196" s="39"/>
      <c r="O196" s="38">
        <v>180</v>
      </c>
      <c r="P196" s="26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6" s="221"/>
      <c r="R196" s="221"/>
      <c r="S196" s="221"/>
      <c r="T196" s="222"/>
      <c r="U196" s="40" t="s">
        <v>49</v>
      </c>
      <c r="V196" s="40" t="s">
        <v>49</v>
      </c>
      <c r="W196" s="41" t="s">
        <v>42</v>
      </c>
      <c r="X196" s="59">
        <v>0</v>
      </c>
      <c r="Y196" s="56">
        <f t="shared" si="18"/>
        <v>0</v>
      </c>
      <c r="Z196" s="42">
        <f t="shared" si="19"/>
        <v>0</v>
      </c>
      <c r="AA196" s="69" t="s">
        <v>49</v>
      </c>
      <c r="AB196" s="70" t="s">
        <v>49</v>
      </c>
      <c r="AC196" s="85"/>
      <c r="AG196" s="82"/>
      <c r="AJ196" s="87" t="s">
        <v>89</v>
      </c>
      <c r="AK196" s="87">
        <v>1</v>
      </c>
      <c r="BB196" s="168" t="s">
        <v>73</v>
      </c>
      <c r="BM196" s="82">
        <f t="shared" si="20"/>
        <v>0</v>
      </c>
      <c r="BN196" s="82">
        <f t="shared" si="21"/>
        <v>0</v>
      </c>
      <c r="BO196" s="82">
        <f t="shared" si="22"/>
        <v>0</v>
      </c>
      <c r="BP196" s="82">
        <f t="shared" si="23"/>
        <v>0</v>
      </c>
    </row>
    <row r="197" spans="1:68" x14ac:dyDescent="0.2">
      <c r="A197" s="213"/>
      <c r="B197" s="213"/>
      <c r="C197" s="213"/>
      <c r="D197" s="213"/>
      <c r="E197" s="213"/>
      <c r="F197" s="213"/>
      <c r="G197" s="213"/>
      <c r="H197" s="213"/>
      <c r="I197" s="213"/>
      <c r="J197" s="213"/>
      <c r="K197" s="213"/>
      <c r="L197" s="213"/>
      <c r="M197" s="213"/>
      <c r="N197" s="213"/>
      <c r="O197" s="214"/>
      <c r="P197" s="210" t="s">
        <v>43</v>
      </c>
      <c r="Q197" s="211"/>
      <c r="R197" s="211"/>
      <c r="S197" s="211"/>
      <c r="T197" s="211"/>
      <c r="U197" s="211"/>
      <c r="V197" s="212"/>
      <c r="W197" s="43" t="s">
        <v>42</v>
      </c>
      <c r="X197" s="44">
        <f>IFERROR(SUM(X191:X196),"0")</f>
        <v>0</v>
      </c>
      <c r="Y197" s="44">
        <f>IFERROR(SUM(Y191:Y196),"0")</f>
        <v>0</v>
      </c>
      <c r="Z197" s="44">
        <f>IFERROR(IF(Z191="",0,Z191),"0")+IFERROR(IF(Z192="",0,Z192),"0")+IFERROR(IF(Z193="",0,Z193),"0")+IFERROR(IF(Z194="",0,Z194),"0")+IFERROR(IF(Z195="",0,Z195),"0")+IFERROR(IF(Z196="",0,Z196),"0")</f>
        <v>0</v>
      </c>
      <c r="AA197" s="68"/>
      <c r="AB197" s="68"/>
      <c r="AC197" s="68"/>
    </row>
    <row r="198" spans="1:68" x14ac:dyDescent="0.2">
      <c r="A198" s="213"/>
      <c r="B198" s="213"/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  <c r="N198" s="213"/>
      <c r="O198" s="214"/>
      <c r="P198" s="210" t="s">
        <v>43</v>
      </c>
      <c r="Q198" s="211"/>
      <c r="R198" s="211"/>
      <c r="S198" s="211"/>
      <c r="T198" s="211"/>
      <c r="U198" s="211"/>
      <c r="V198" s="212"/>
      <c r="W198" s="43" t="s">
        <v>0</v>
      </c>
      <c r="X198" s="44">
        <f>IFERROR(SUMPRODUCT(X191:X196*H191:H196),"0")</f>
        <v>0</v>
      </c>
      <c r="Y198" s="44">
        <f>IFERROR(SUMPRODUCT(Y191:Y196*H191:H196),"0")</f>
        <v>0</v>
      </c>
      <c r="Z198" s="43"/>
      <c r="AA198" s="68"/>
      <c r="AB198" s="68"/>
      <c r="AC198" s="68"/>
    </row>
    <row r="199" spans="1:68" ht="16.5" customHeight="1" x14ac:dyDescent="0.25">
      <c r="A199" s="249" t="s">
        <v>298</v>
      </c>
      <c r="B199" s="249"/>
      <c r="C199" s="249"/>
      <c r="D199" s="249"/>
      <c r="E199" s="249"/>
      <c r="F199" s="249"/>
      <c r="G199" s="249"/>
      <c r="H199" s="249"/>
      <c r="I199" s="249"/>
      <c r="J199" s="249"/>
      <c r="K199" s="249"/>
      <c r="L199" s="249"/>
      <c r="M199" s="249"/>
      <c r="N199" s="249"/>
      <c r="O199" s="249"/>
      <c r="P199" s="249"/>
      <c r="Q199" s="249"/>
      <c r="R199" s="249"/>
      <c r="S199" s="249"/>
      <c r="T199" s="249"/>
      <c r="U199" s="249"/>
      <c r="V199" s="249"/>
      <c r="W199" s="249"/>
      <c r="X199" s="249"/>
      <c r="Y199" s="249"/>
      <c r="Z199" s="249"/>
      <c r="AA199" s="66"/>
      <c r="AB199" s="66"/>
      <c r="AC199" s="83"/>
    </row>
    <row r="200" spans="1:68" ht="14.25" customHeight="1" x14ac:dyDescent="0.25">
      <c r="A200" s="237" t="s">
        <v>83</v>
      </c>
      <c r="B200" s="237"/>
      <c r="C200" s="237"/>
      <c r="D200" s="237"/>
      <c r="E200" s="237"/>
      <c r="F200" s="237"/>
      <c r="G200" s="237"/>
      <c r="H200" s="237"/>
      <c r="I200" s="237"/>
      <c r="J200" s="237"/>
      <c r="K200" s="237"/>
      <c r="L200" s="237"/>
      <c r="M200" s="237"/>
      <c r="N200" s="237"/>
      <c r="O200" s="237"/>
      <c r="P200" s="237"/>
      <c r="Q200" s="237"/>
      <c r="R200" s="237"/>
      <c r="S200" s="237"/>
      <c r="T200" s="237"/>
      <c r="U200" s="237"/>
      <c r="V200" s="237"/>
      <c r="W200" s="237"/>
      <c r="X200" s="237"/>
      <c r="Y200" s="237"/>
      <c r="Z200" s="237"/>
      <c r="AA200" s="67"/>
      <c r="AB200" s="67"/>
      <c r="AC200" s="84"/>
    </row>
    <row r="201" spans="1:68" ht="27" customHeight="1" x14ac:dyDescent="0.25">
      <c r="A201" s="64" t="s">
        <v>299</v>
      </c>
      <c r="B201" s="64" t="s">
        <v>300</v>
      </c>
      <c r="C201" s="37">
        <v>4301070915</v>
      </c>
      <c r="D201" s="219">
        <v>4607111035882</v>
      </c>
      <c r="E201" s="219"/>
      <c r="F201" s="63">
        <v>0.43</v>
      </c>
      <c r="G201" s="38">
        <v>16</v>
      </c>
      <c r="H201" s="63">
        <v>6.88</v>
      </c>
      <c r="I201" s="63">
        <v>7.19</v>
      </c>
      <c r="J201" s="38">
        <v>84</v>
      </c>
      <c r="K201" s="38" t="s">
        <v>87</v>
      </c>
      <c r="L201" s="38" t="s">
        <v>88</v>
      </c>
      <c r="M201" s="39" t="s">
        <v>86</v>
      </c>
      <c r="N201" s="39"/>
      <c r="O201" s="38">
        <v>180</v>
      </c>
      <c r="P201" s="25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1" s="221"/>
      <c r="R201" s="221"/>
      <c r="S201" s="221"/>
      <c r="T201" s="222"/>
      <c r="U201" s="40" t="s">
        <v>49</v>
      </c>
      <c r="V201" s="40" t="s">
        <v>49</v>
      </c>
      <c r="W201" s="41" t="s">
        <v>42</v>
      </c>
      <c r="X201" s="59">
        <v>0</v>
      </c>
      <c r="Y201" s="56">
        <f>IFERROR(IF(X201="","",X201),"")</f>
        <v>0</v>
      </c>
      <c r="Z201" s="42">
        <f>IFERROR(IF(X201="","",X201*0.0155),"")</f>
        <v>0</v>
      </c>
      <c r="AA201" s="69" t="s">
        <v>49</v>
      </c>
      <c r="AB201" s="70" t="s">
        <v>49</v>
      </c>
      <c r="AC201" s="85"/>
      <c r="AG201" s="82"/>
      <c r="AJ201" s="87" t="s">
        <v>89</v>
      </c>
      <c r="AK201" s="87">
        <v>1</v>
      </c>
      <c r="BB201" s="169" t="s">
        <v>73</v>
      </c>
      <c r="BM201" s="82">
        <f>IFERROR(X201*I201,"0")</f>
        <v>0</v>
      </c>
      <c r="BN201" s="82">
        <f>IFERROR(Y201*I201,"0")</f>
        <v>0</v>
      </c>
      <c r="BO201" s="82">
        <f>IFERROR(X201/J201,"0")</f>
        <v>0</v>
      </c>
      <c r="BP201" s="82">
        <f>IFERROR(Y201/J201,"0")</f>
        <v>0</v>
      </c>
    </row>
    <row r="202" spans="1:68" ht="27" customHeight="1" x14ac:dyDescent="0.25">
      <c r="A202" s="64" t="s">
        <v>301</v>
      </c>
      <c r="B202" s="64" t="s">
        <v>302</v>
      </c>
      <c r="C202" s="37">
        <v>4301070921</v>
      </c>
      <c r="D202" s="219">
        <v>4607111035905</v>
      </c>
      <c r="E202" s="219"/>
      <c r="F202" s="63">
        <v>0.9</v>
      </c>
      <c r="G202" s="38">
        <v>8</v>
      </c>
      <c r="H202" s="63">
        <v>7.2</v>
      </c>
      <c r="I202" s="63">
        <v>7.47</v>
      </c>
      <c r="J202" s="38">
        <v>84</v>
      </c>
      <c r="K202" s="38" t="s">
        <v>87</v>
      </c>
      <c r="L202" s="38" t="s">
        <v>88</v>
      </c>
      <c r="M202" s="39" t="s">
        <v>86</v>
      </c>
      <c r="N202" s="39"/>
      <c r="O202" s="38">
        <v>180</v>
      </c>
      <c r="P202" s="25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2" s="221"/>
      <c r="R202" s="221"/>
      <c r="S202" s="221"/>
      <c r="T202" s="222"/>
      <c r="U202" s="40" t="s">
        <v>49</v>
      </c>
      <c r="V202" s="40" t="s">
        <v>49</v>
      </c>
      <c r="W202" s="41" t="s">
        <v>42</v>
      </c>
      <c r="X202" s="59">
        <v>0</v>
      </c>
      <c r="Y202" s="56">
        <f>IFERROR(IF(X202="","",X202),"")</f>
        <v>0</v>
      </c>
      <c r="Z202" s="42">
        <f>IFERROR(IF(X202="","",X202*0.0155),"")</f>
        <v>0</v>
      </c>
      <c r="AA202" s="69" t="s">
        <v>49</v>
      </c>
      <c r="AB202" s="70" t="s">
        <v>49</v>
      </c>
      <c r="AC202" s="85"/>
      <c r="AG202" s="82"/>
      <c r="AJ202" s="87" t="s">
        <v>89</v>
      </c>
      <c r="AK202" s="87">
        <v>1</v>
      </c>
      <c r="BB202" s="170" t="s">
        <v>73</v>
      </c>
      <c r="BM202" s="82">
        <f>IFERROR(X202*I202,"0")</f>
        <v>0</v>
      </c>
      <c r="BN202" s="82">
        <f>IFERROR(Y202*I202,"0")</f>
        <v>0</v>
      </c>
      <c r="BO202" s="82">
        <f>IFERROR(X202/J202,"0")</f>
        <v>0</v>
      </c>
      <c r="BP202" s="82">
        <f>IFERROR(Y202/J202,"0")</f>
        <v>0</v>
      </c>
    </row>
    <row r="203" spans="1:68" ht="27" customHeight="1" x14ac:dyDescent="0.25">
      <c r="A203" s="64" t="s">
        <v>303</v>
      </c>
      <c r="B203" s="64" t="s">
        <v>304</v>
      </c>
      <c r="C203" s="37">
        <v>4301070917</v>
      </c>
      <c r="D203" s="219">
        <v>4607111035912</v>
      </c>
      <c r="E203" s="219"/>
      <c r="F203" s="63">
        <v>0.43</v>
      </c>
      <c r="G203" s="38">
        <v>16</v>
      </c>
      <c r="H203" s="63">
        <v>6.88</v>
      </c>
      <c r="I203" s="63">
        <v>7.19</v>
      </c>
      <c r="J203" s="38">
        <v>84</v>
      </c>
      <c r="K203" s="38" t="s">
        <v>87</v>
      </c>
      <c r="L203" s="38" t="s">
        <v>88</v>
      </c>
      <c r="M203" s="39" t="s">
        <v>86</v>
      </c>
      <c r="N203" s="39"/>
      <c r="O203" s="38">
        <v>180</v>
      </c>
      <c r="P203" s="26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3" s="221"/>
      <c r="R203" s="221"/>
      <c r="S203" s="221"/>
      <c r="T203" s="222"/>
      <c r="U203" s="40" t="s">
        <v>49</v>
      </c>
      <c r="V203" s="40" t="s">
        <v>49</v>
      </c>
      <c r="W203" s="41" t="s">
        <v>42</v>
      </c>
      <c r="X203" s="59">
        <v>0</v>
      </c>
      <c r="Y203" s="56">
        <f>IFERROR(IF(X203="","",X203),"")</f>
        <v>0</v>
      </c>
      <c r="Z203" s="42">
        <f>IFERROR(IF(X203="","",X203*0.0155),"")</f>
        <v>0</v>
      </c>
      <c r="AA203" s="69" t="s">
        <v>49</v>
      </c>
      <c r="AB203" s="70" t="s">
        <v>49</v>
      </c>
      <c r="AC203" s="85"/>
      <c r="AG203" s="82"/>
      <c r="AJ203" s="87" t="s">
        <v>89</v>
      </c>
      <c r="AK203" s="87">
        <v>1</v>
      </c>
      <c r="BB203" s="171" t="s">
        <v>73</v>
      </c>
      <c r="BM203" s="82">
        <f>IFERROR(X203*I203,"0")</f>
        <v>0</v>
      </c>
      <c r="BN203" s="82">
        <f>IFERROR(Y203*I203,"0")</f>
        <v>0</v>
      </c>
      <c r="BO203" s="82">
        <f>IFERROR(X203/J203,"0")</f>
        <v>0</v>
      </c>
      <c r="BP203" s="82">
        <f>IFERROR(Y203/J203,"0")</f>
        <v>0</v>
      </c>
    </row>
    <row r="204" spans="1:68" ht="27" customHeight="1" x14ac:dyDescent="0.25">
      <c r="A204" s="64" t="s">
        <v>305</v>
      </c>
      <c r="B204" s="64" t="s">
        <v>306</v>
      </c>
      <c r="C204" s="37">
        <v>4301070920</v>
      </c>
      <c r="D204" s="219">
        <v>4607111035929</v>
      </c>
      <c r="E204" s="219"/>
      <c r="F204" s="63">
        <v>0.9</v>
      </c>
      <c r="G204" s="38">
        <v>8</v>
      </c>
      <c r="H204" s="63">
        <v>7.2</v>
      </c>
      <c r="I204" s="63">
        <v>7.47</v>
      </c>
      <c r="J204" s="38">
        <v>84</v>
      </c>
      <c r="K204" s="38" t="s">
        <v>87</v>
      </c>
      <c r="L204" s="38" t="s">
        <v>88</v>
      </c>
      <c r="M204" s="39" t="s">
        <v>86</v>
      </c>
      <c r="N204" s="39"/>
      <c r="O204" s="38">
        <v>180</v>
      </c>
      <c r="P204" s="26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4" s="221"/>
      <c r="R204" s="221"/>
      <c r="S204" s="221"/>
      <c r="T204" s="222"/>
      <c r="U204" s="40" t="s">
        <v>49</v>
      </c>
      <c r="V204" s="40" t="s">
        <v>49</v>
      </c>
      <c r="W204" s="41" t="s">
        <v>42</v>
      </c>
      <c r="X204" s="59">
        <v>0</v>
      </c>
      <c r="Y204" s="56">
        <f>IFERROR(IF(X204="","",X204),"")</f>
        <v>0</v>
      </c>
      <c r="Z204" s="42">
        <f>IFERROR(IF(X204="","",X204*0.0155),"")</f>
        <v>0</v>
      </c>
      <c r="AA204" s="69" t="s">
        <v>49</v>
      </c>
      <c r="AB204" s="70" t="s">
        <v>49</v>
      </c>
      <c r="AC204" s="85"/>
      <c r="AG204" s="82"/>
      <c r="AJ204" s="87" t="s">
        <v>89</v>
      </c>
      <c r="AK204" s="87">
        <v>1</v>
      </c>
      <c r="BB204" s="172" t="s">
        <v>73</v>
      </c>
      <c r="BM204" s="82">
        <f>IFERROR(X204*I204,"0")</f>
        <v>0</v>
      </c>
      <c r="BN204" s="82">
        <f>IFERROR(Y204*I204,"0")</f>
        <v>0</v>
      </c>
      <c r="BO204" s="82">
        <f>IFERROR(X204/J204,"0")</f>
        <v>0</v>
      </c>
      <c r="BP204" s="82">
        <f>IFERROR(Y204/J204,"0")</f>
        <v>0</v>
      </c>
    </row>
    <row r="205" spans="1:68" x14ac:dyDescent="0.2">
      <c r="A205" s="213"/>
      <c r="B205" s="213"/>
      <c r="C205" s="213"/>
      <c r="D205" s="213"/>
      <c r="E205" s="213"/>
      <c r="F205" s="213"/>
      <c r="G205" s="213"/>
      <c r="H205" s="213"/>
      <c r="I205" s="213"/>
      <c r="J205" s="213"/>
      <c r="K205" s="213"/>
      <c r="L205" s="213"/>
      <c r="M205" s="213"/>
      <c r="N205" s="213"/>
      <c r="O205" s="214"/>
      <c r="P205" s="210" t="s">
        <v>43</v>
      </c>
      <c r="Q205" s="211"/>
      <c r="R205" s="211"/>
      <c r="S205" s="211"/>
      <c r="T205" s="211"/>
      <c r="U205" s="211"/>
      <c r="V205" s="212"/>
      <c r="W205" s="43" t="s">
        <v>42</v>
      </c>
      <c r="X205" s="44">
        <f>IFERROR(SUM(X201:X204),"0")</f>
        <v>0</v>
      </c>
      <c r="Y205" s="44">
        <f>IFERROR(SUM(Y201:Y204),"0")</f>
        <v>0</v>
      </c>
      <c r="Z205" s="44">
        <f>IFERROR(IF(Z201="",0,Z201),"0")+IFERROR(IF(Z202="",0,Z202),"0")+IFERROR(IF(Z203="",0,Z203),"0")+IFERROR(IF(Z204="",0,Z204),"0")</f>
        <v>0</v>
      </c>
      <c r="AA205" s="68"/>
      <c r="AB205" s="68"/>
      <c r="AC205" s="68"/>
    </row>
    <row r="206" spans="1:68" x14ac:dyDescent="0.2">
      <c r="A206" s="213"/>
      <c r="B206" s="213"/>
      <c r="C206" s="213"/>
      <c r="D206" s="213"/>
      <c r="E206" s="213"/>
      <c r="F206" s="213"/>
      <c r="G206" s="213"/>
      <c r="H206" s="213"/>
      <c r="I206" s="213"/>
      <c r="J206" s="213"/>
      <c r="K206" s="213"/>
      <c r="L206" s="213"/>
      <c r="M206" s="213"/>
      <c r="N206" s="213"/>
      <c r="O206" s="214"/>
      <c r="P206" s="210" t="s">
        <v>43</v>
      </c>
      <c r="Q206" s="211"/>
      <c r="R206" s="211"/>
      <c r="S206" s="211"/>
      <c r="T206" s="211"/>
      <c r="U206" s="211"/>
      <c r="V206" s="212"/>
      <c r="W206" s="43" t="s">
        <v>0</v>
      </c>
      <c r="X206" s="44">
        <f>IFERROR(SUMPRODUCT(X201:X204*H201:H204),"0")</f>
        <v>0</v>
      </c>
      <c r="Y206" s="44">
        <f>IFERROR(SUMPRODUCT(Y201:Y204*H201:H204),"0")</f>
        <v>0</v>
      </c>
      <c r="Z206" s="43"/>
      <c r="AA206" s="68"/>
      <c r="AB206" s="68"/>
      <c r="AC206" s="68"/>
    </row>
    <row r="207" spans="1:68" ht="16.5" customHeight="1" x14ac:dyDescent="0.25">
      <c r="A207" s="249" t="s">
        <v>307</v>
      </c>
      <c r="B207" s="249"/>
      <c r="C207" s="249"/>
      <c r="D207" s="249"/>
      <c r="E207" s="249"/>
      <c r="F207" s="249"/>
      <c r="G207" s="249"/>
      <c r="H207" s="249"/>
      <c r="I207" s="249"/>
      <c r="J207" s="249"/>
      <c r="K207" s="249"/>
      <c r="L207" s="249"/>
      <c r="M207" s="249"/>
      <c r="N207" s="249"/>
      <c r="O207" s="249"/>
      <c r="P207" s="249"/>
      <c r="Q207" s="249"/>
      <c r="R207" s="249"/>
      <c r="S207" s="249"/>
      <c r="T207" s="249"/>
      <c r="U207" s="249"/>
      <c r="V207" s="249"/>
      <c r="W207" s="249"/>
      <c r="X207" s="249"/>
      <c r="Y207" s="249"/>
      <c r="Z207" s="249"/>
      <c r="AA207" s="66"/>
      <c r="AB207" s="66"/>
      <c r="AC207" s="83"/>
    </row>
    <row r="208" spans="1:68" ht="14.25" customHeight="1" x14ac:dyDescent="0.25">
      <c r="A208" s="237" t="s">
        <v>83</v>
      </c>
      <c r="B208" s="237"/>
      <c r="C208" s="237"/>
      <c r="D208" s="237"/>
      <c r="E208" s="237"/>
      <c r="F208" s="237"/>
      <c r="G208" s="237"/>
      <c r="H208" s="237"/>
      <c r="I208" s="237"/>
      <c r="J208" s="237"/>
      <c r="K208" s="237"/>
      <c r="L208" s="237"/>
      <c r="M208" s="237"/>
      <c r="N208" s="237"/>
      <c r="O208" s="237"/>
      <c r="P208" s="237"/>
      <c r="Q208" s="237"/>
      <c r="R208" s="237"/>
      <c r="S208" s="237"/>
      <c r="T208" s="237"/>
      <c r="U208" s="237"/>
      <c r="V208" s="237"/>
      <c r="W208" s="237"/>
      <c r="X208" s="237"/>
      <c r="Y208" s="237"/>
      <c r="Z208" s="237"/>
      <c r="AA208" s="67"/>
      <c r="AB208" s="67"/>
      <c r="AC208" s="84"/>
    </row>
    <row r="209" spans="1:68" ht="16.5" customHeight="1" x14ac:dyDescent="0.25">
      <c r="A209" s="64" t="s">
        <v>308</v>
      </c>
      <c r="B209" s="64" t="s">
        <v>309</v>
      </c>
      <c r="C209" s="37">
        <v>4301071063</v>
      </c>
      <c r="D209" s="219">
        <v>4607111039019</v>
      </c>
      <c r="E209" s="219"/>
      <c r="F209" s="63">
        <v>0.43</v>
      </c>
      <c r="G209" s="38">
        <v>16</v>
      </c>
      <c r="H209" s="63">
        <v>6.88</v>
      </c>
      <c r="I209" s="63">
        <v>7.2060000000000004</v>
      </c>
      <c r="J209" s="38">
        <v>84</v>
      </c>
      <c r="K209" s="38" t="s">
        <v>87</v>
      </c>
      <c r="L209" s="38" t="s">
        <v>88</v>
      </c>
      <c r="M209" s="39" t="s">
        <v>86</v>
      </c>
      <c r="N209" s="39"/>
      <c r="O209" s="38">
        <v>180</v>
      </c>
      <c r="P209" s="256" t="s">
        <v>310</v>
      </c>
      <c r="Q209" s="221"/>
      <c r="R209" s="221"/>
      <c r="S209" s="221"/>
      <c r="T209" s="222"/>
      <c r="U209" s="40" t="s">
        <v>49</v>
      </c>
      <c r="V209" s="40" t="s">
        <v>49</v>
      </c>
      <c r="W209" s="41" t="s">
        <v>42</v>
      </c>
      <c r="X209" s="59">
        <v>0</v>
      </c>
      <c r="Y209" s="56">
        <f>IFERROR(IF(X209="","",X209),"")</f>
        <v>0</v>
      </c>
      <c r="Z209" s="42">
        <f>IFERROR(IF(X209="","",X209*0.0155),"")</f>
        <v>0</v>
      </c>
      <c r="AA209" s="69" t="s">
        <v>49</v>
      </c>
      <c r="AB209" s="70" t="s">
        <v>49</v>
      </c>
      <c r="AC209" s="85"/>
      <c r="AG209" s="82"/>
      <c r="AJ209" s="87" t="s">
        <v>89</v>
      </c>
      <c r="AK209" s="87">
        <v>1</v>
      </c>
      <c r="BB209" s="173" t="s">
        <v>73</v>
      </c>
      <c r="BM209" s="82">
        <f>IFERROR(X209*I209,"0")</f>
        <v>0</v>
      </c>
      <c r="BN209" s="82">
        <f>IFERROR(Y209*I209,"0")</f>
        <v>0</v>
      </c>
      <c r="BO209" s="82">
        <f>IFERROR(X209/J209,"0")</f>
        <v>0</v>
      </c>
      <c r="BP209" s="82">
        <f>IFERROR(Y209/J209,"0")</f>
        <v>0</v>
      </c>
    </row>
    <row r="210" spans="1:68" ht="16.5" customHeight="1" x14ac:dyDescent="0.25">
      <c r="A210" s="64" t="s">
        <v>311</v>
      </c>
      <c r="B210" s="64" t="s">
        <v>312</v>
      </c>
      <c r="C210" s="37">
        <v>4301071000</v>
      </c>
      <c r="D210" s="219">
        <v>4607111038708</v>
      </c>
      <c r="E210" s="219"/>
      <c r="F210" s="63">
        <v>0.8</v>
      </c>
      <c r="G210" s="38">
        <v>8</v>
      </c>
      <c r="H210" s="63">
        <v>6.4</v>
      </c>
      <c r="I210" s="63">
        <v>6.67</v>
      </c>
      <c r="J210" s="38">
        <v>84</v>
      </c>
      <c r="K210" s="38" t="s">
        <v>87</v>
      </c>
      <c r="L210" s="38" t="s">
        <v>88</v>
      </c>
      <c r="M210" s="39" t="s">
        <v>86</v>
      </c>
      <c r="N210" s="39"/>
      <c r="O210" s="38">
        <v>180</v>
      </c>
      <c r="P210" s="25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0" s="221"/>
      <c r="R210" s="221"/>
      <c r="S210" s="221"/>
      <c r="T210" s="222"/>
      <c r="U210" s="40" t="s">
        <v>49</v>
      </c>
      <c r="V210" s="40" t="s">
        <v>49</v>
      </c>
      <c r="W210" s="41" t="s">
        <v>42</v>
      </c>
      <c r="X210" s="59">
        <v>0</v>
      </c>
      <c r="Y210" s="56">
        <f>IFERROR(IF(X210="","",X210),"")</f>
        <v>0</v>
      </c>
      <c r="Z210" s="42">
        <f>IFERROR(IF(X210="","",X210*0.0155),"")</f>
        <v>0</v>
      </c>
      <c r="AA210" s="69" t="s">
        <v>49</v>
      </c>
      <c r="AB210" s="70" t="s">
        <v>49</v>
      </c>
      <c r="AC210" s="85"/>
      <c r="AG210" s="82"/>
      <c r="AJ210" s="87" t="s">
        <v>89</v>
      </c>
      <c r="AK210" s="87">
        <v>1</v>
      </c>
      <c r="BB210" s="174" t="s">
        <v>73</v>
      </c>
      <c r="BM210" s="82">
        <f>IFERROR(X210*I210,"0")</f>
        <v>0</v>
      </c>
      <c r="BN210" s="82">
        <f>IFERROR(Y210*I210,"0")</f>
        <v>0</v>
      </c>
      <c r="BO210" s="82">
        <f>IFERROR(X210/J210,"0")</f>
        <v>0</v>
      </c>
      <c r="BP210" s="82">
        <f>IFERROR(Y210/J210,"0")</f>
        <v>0</v>
      </c>
    </row>
    <row r="211" spans="1:68" x14ac:dyDescent="0.2">
      <c r="A211" s="213"/>
      <c r="B211" s="213"/>
      <c r="C211" s="213"/>
      <c r="D211" s="213"/>
      <c r="E211" s="213"/>
      <c r="F211" s="213"/>
      <c r="G211" s="213"/>
      <c r="H211" s="213"/>
      <c r="I211" s="213"/>
      <c r="J211" s="213"/>
      <c r="K211" s="213"/>
      <c r="L211" s="213"/>
      <c r="M211" s="213"/>
      <c r="N211" s="213"/>
      <c r="O211" s="214"/>
      <c r="P211" s="210" t="s">
        <v>43</v>
      </c>
      <c r="Q211" s="211"/>
      <c r="R211" s="211"/>
      <c r="S211" s="211"/>
      <c r="T211" s="211"/>
      <c r="U211" s="211"/>
      <c r="V211" s="212"/>
      <c r="W211" s="43" t="s">
        <v>42</v>
      </c>
      <c r="X211" s="44">
        <f>IFERROR(SUM(X209:X210),"0")</f>
        <v>0</v>
      </c>
      <c r="Y211" s="44">
        <f>IFERROR(SUM(Y209:Y210),"0")</f>
        <v>0</v>
      </c>
      <c r="Z211" s="44">
        <f>IFERROR(IF(Z209="",0,Z209),"0")+IFERROR(IF(Z210="",0,Z210),"0")</f>
        <v>0</v>
      </c>
      <c r="AA211" s="68"/>
      <c r="AB211" s="68"/>
      <c r="AC211" s="68"/>
    </row>
    <row r="212" spans="1:68" x14ac:dyDescent="0.2">
      <c r="A212" s="213"/>
      <c r="B212" s="213"/>
      <c r="C212" s="213"/>
      <c r="D212" s="213"/>
      <c r="E212" s="213"/>
      <c r="F212" s="213"/>
      <c r="G212" s="213"/>
      <c r="H212" s="213"/>
      <c r="I212" s="213"/>
      <c r="J212" s="213"/>
      <c r="K212" s="213"/>
      <c r="L212" s="213"/>
      <c r="M212" s="213"/>
      <c r="N212" s="213"/>
      <c r="O212" s="214"/>
      <c r="P212" s="210" t="s">
        <v>43</v>
      </c>
      <c r="Q212" s="211"/>
      <c r="R212" s="211"/>
      <c r="S212" s="211"/>
      <c r="T212" s="211"/>
      <c r="U212" s="211"/>
      <c r="V212" s="212"/>
      <c r="W212" s="43" t="s">
        <v>0</v>
      </c>
      <c r="X212" s="44">
        <f>IFERROR(SUMPRODUCT(X209:X210*H209:H210),"0")</f>
        <v>0</v>
      </c>
      <c r="Y212" s="44">
        <f>IFERROR(SUMPRODUCT(Y209:Y210*H209:H210),"0")</f>
        <v>0</v>
      </c>
      <c r="Z212" s="43"/>
      <c r="AA212" s="68"/>
      <c r="AB212" s="68"/>
      <c r="AC212" s="68"/>
    </row>
    <row r="213" spans="1:68" ht="27.75" customHeight="1" x14ac:dyDescent="0.2">
      <c r="A213" s="248" t="s">
        <v>313</v>
      </c>
      <c r="B213" s="248"/>
      <c r="C213" s="248"/>
      <c r="D213" s="248"/>
      <c r="E213" s="248"/>
      <c r="F213" s="248"/>
      <c r="G213" s="248"/>
      <c r="H213" s="248"/>
      <c r="I213" s="248"/>
      <c r="J213" s="248"/>
      <c r="K213" s="248"/>
      <c r="L213" s="248"/>
      <c r="M213" s="248"/>
      <c r="N213" s="248"/>
      <c r="O213" s="248"/>
      <c r="P213" s="248"/>
      <c r="Q213" s="248"/>
      <c r="R213" s="248"/>
      <c r="S213" s="248"/>
      <c r="T213" s="248"/>
      <c r="U213" s="248"/>
      <c r="V213" s="248"/>
      <c r="W213" s="248"/>
      <c r="X213" s="248"/>
      <c r="Y213" s="248"/>
      <c r="Z213" s="248"/>
      <c r="AA213" s="55"/>
      <c r="AB213" s="55"/>
      <c r="AC213" s="55"/>
    </row>
    <row r="214" spans="1:68" ht="16.5" customHeight="1" x14ac:dyDescent="0.25">
      <c r="A214" s="249" t="s">
        <v>314</v>
      </c>
      <c r="B214" s="249"/>
      <c r="C214" s="249"/>
      <c r="D214" s="249"/>
      <c r="E214" s="249"/>
      <c r="F214" s="249"/>
      <c r="G214" s="249"/>
      <c r="H214" s="249"/>
      <c r="I214" s="249"/>
      <c r="J214" s="249"/>
      <c r="K214" s="249"/>
      <c r="L214" s="249"/>
      <c r="M214" s="249"/>
      <c r="N214" s="249"/>
      <c r="O214" s="249"/>
      <c r="P214" s="249"/>
      <c r="Q214" s="249"/>
      <c r="R214" s="249"/>
      <c r="S214" s="249"/>
      <c r="T214" s="249"/>
      <c r="U214" s="249"/>
      <c r="V214" s="249"/>
      <c r="W214" s="249"/>
      <c r="X214" s="249"/>
      <c r="Y214" s="249"/>
      <c r="Z214" s="249"/>
      <c r="AA214" s="66"/>
      <c r="AB214" s="66"/>
      <c r="AC214" s="83"/>
    </row>
    <row r="215" spans="1:68" ht="14.25" customHeight="1" x14ac:dyDescent="0.25">
      <c r="A215" s="237" t="s">
        <v>83</v>
      </c>
      <c r="B215" s="237"/>
      <c r="C215" s="237"/>
      <c r="D215" s="237"/>
      <c r="E215" s="237"/>
      <c r="F215" s="237"/>
      <c r="G215" s="237"/>
      <c r="H215" s="237"/>
      <c r="I215" s="237"/>
      <c r="J215" s="237"/>
      <c r="K215" s="237"/>
      <c r="L215" s="237"/>
      <c r="M215" s="237"/>
      <c r="N215" s="237"/>
      <c r="O215" s="237"/>
      <c r="P215" s="237"/>
      <c r="Q215" s="237"/>
      <c r="R215" s="237"/>
      <c r="S215" s="237"/>
      <c r="T215" s="237"/>
      <c r="U215" s="237"/>
      <c r="V215" s="237"/>
      <c r="W215" s="237"/>
      <c r="X215" s="237"/>
      <c r="Y215" s="237"/>
      <c r="Z215" s="237"/>
      <c r="AA215" s="67"/>
      <c r="AB215" s="67"/>
      <c r="AC215" s="84"/>
    </row>
    <row r="216" spans="1:68" ht="27" customHeight="1" x14ac:dyDescent="0.25">
      <c r="A216" s="64" t="s">
        <v>315</v>
      </c>
      <c r="B216" s="64" t="s">
        <v>316</v>
      </c>
      <c r="C216" s="37">
        <v>4301071036</v>
      </c>
      <c r="D216" s="219">
        <v>4607111036162</v>
      </c>
      <c r="E216" s="219"/>
      <c r="F216" s="63">
        <v>0.8</v>
      </c>
      <c r="G216" s="38">
        <v>8</v>
      </c>
      <c r="H216" s="63">
        <v>6.4</v>
      </c>
      <c r="I216" s="63">
        <v>6.6811999999999996</v>
      </c>
      <c r="J216" s="38">
        <v>84</v>
      </c>
      <c r="K216" s="38" t="s">
        <v>87</v>
      </c>
      <c r="L216" s="38" t="s">
        <v>88</v>
      </c>
      <c r="M216" s="39" t="s">
        <v>86</v>
      </c>
      <c r="N216" s="39"/>
      <c r="O216" s="38">
        <v>90</v>
      </c>
      <c r="P216" s="255" t="s">
        <v>317</v>
      </c>
      <c r="Q216" s="221"/>
      <c r="R216" s="221"/>
      <c r="S216" s="221"/>
      <c r="T216" s="222"/>
      <c r="U216" s="40" t="s">
        <v>49</v>
      </c>
      <c r="V216" s="40" t="s">
        <v>49</v>
      </c>
      <c r="W216" s="41" t="s">
        <v>42</v>
      </c>
      <c r="X216" s="59">
        <v>0</v>
      </c>
      <c r="Y216" s="56">
        <f>IFERROR(IF(X216="","",X216),"")</f>
        <v>0</v>
      </c>
      <c r="Z216" s="42">
        <f>IFERROR(IF(X216="","",X216*0.0155),"")</f>
        <v>0</v>
      </c>
      <c r="AA216" s="69" t="s">
        <v>49</v>
      </c>
      <c r="AB216" s="70" t="s">
        <v>49</v>
      </c>
      <c r="AC216" s="85"/>
      <c r="AG216" s="82"/>
      <c r="AJ216" s="87" t="s">
        <v>89</v>
      </c>
      <c r="AK216" s="87">
        <v>1</v>
      </c>
      <c r="BB216" s="175" t="s">
        <v>73</v>
      </c>
      <c r="BM216" s="82">
        <f>IFERROR(X216*I216,"0")</f>
        <v>0</v>
      </c>
      <c r="BN216" s="82">
        <f>IFERROR(Y216*I216,"0")</f>
        <v>0</v>
      </c>
      <c r="BO216" s="82">
        <f>IFERROR(X216/J216,"0")</f>
        <v>0</v>
      </c>
      <c r="BP216" s="82">
        <f>IFERROR(Y216/J216,"0")</f>
        <v>0</v>
      </c>
    </row>
    <row r="217" spans="1:68" x14ac:dyDescent="0.2">
      <c r="A217" s="213"/>
      <c r="B217" s="213"/>
      <c r="C217" s="213"/>
      <c r="D217" s="213"/>
      <c r="E217" s="213"/>
      <c r="F217" s="213"/>
      <c r="G217" s="213"/>
      <c r="H217" s="213"/>
      <c r="I217" s="213"/>
      <c r="J217" s="213"/>
      <c r="K217" s="213"/>
      <c r="L217" s="213"/>
      <c r="M217" s="213"/>
      <c r="N217" s="213"/>
      <c r="O217" s="214"/>
      <c r="P217" s="210" t="s">
        <v>43</v>
      </c>
      <c r="Q217" s="211"/>
      <c r="R217" s="211"/>
      <c r="S217" s="211"/>
      <c r="T217" s="211"/>
      <c r="U217" s="211"/>
      <c r="V217" s="212"/>
      <c r="W217" s="43" t="s">
        <v>42</v>
      </c>
      <c r="X217" s="44">
        <f>IFERROR(SUM(X216:X216),"0")</f>
        <v>0</v>
      </c>
      <c r="Y217" s="44">
        <f>IFERROR(SUM(Y216:Y216),"0")</f>
        <v>0</v>
      </c>
      <c r="Z217" s="44">
        <f>IFERROR(IF(Z216="",0,Z216),"0")</f>
        <v>0</v>
      </c>
      <c r="AA217" s="68"/>
      <c r="AB217" s="68"/>
      <c r="AC217" s="68"/>
    </row>
    <row r="218" spans="1:68" x14ac:dyDescent="0.2">
      <c r="A218" s="213"/>
      <c r="B218" s="213"/>
      <c r="C218" s="213"/>
      <c r="D218" s="213"/>
      <c r="E218" s="213"/>
      <c r="F218" s="213"/>
      <c r="G218" s="213"/>
      <c r="H218" s="213"/>
      <c r="I218" s="213"/>
      <c r="J218" s="213"/>
      <c r="K218" s="213"/>
      <c r="L218" s="213"/>
      <c r="M218" s="213"/>
      <c r="N218" s="213"/>
      <c r="O218" s="214"/>
      <c r="P218" s="210" t="s">
        <v>43</v>
      </c>
      <c r="Q218" s="211"/>
      <c r="R218" s="211"/>
      <c r="S218" s="211"/>
      <c r="T218" s="211"/>
      <c r="U218" s="211"/>
      <c r="V218" s="212"/>
      <c r="W218" s="43" t="s">
        <v>0</v>
      </c>
      <c r="X218" s="44">
        <f>IFERROR(SUMPRODUCT(X216:X216*H216:H216),"0")</f>
        <v>0</v>
      </c>
      <c r="Y218" s="44">
        <f>IFERROR(SUMPRODUCT(Y216:Y216*H216:H216),"0")</f>
        <v>0</v>
      </c>
      <c r="Z218" s="43"/>
      <c r="AA218" s="68"/>
      <c r="AB218" s="68"/>
      <c r="AC218" s="68"/>
    </row>
    <row r="219" spans="1:68" ht="27.75" customHeight="1" x14ac:dyDescent="0.2">
      <c r="A219" s="248" t="s">
        <v>318</v>
      </c>
      <c r="B219" s="248"/>
      <c r="C219" s="248"/>
      <c r="D219" s="248"/>
      <c r="E219" s="248"/>
      <c r="F219" s="248"/>
      <c r="G219" s="248"/>
      <c r="H219" s="248"/>
      <c r="I219" s="248"/>
      <c r="J219" s="248"/>
      <c r="K219" s="248"/>
      <c r="L219" s="248"/>
      <c r="M219" s="248"/>
      <c r="N219" s="248"/>
      <c r="O219" s="248"/>
      <c r="P219" s="248"/>
      <c r="Q219" s="248"/>
      <c r="R219" s="248"/>
      <c r="S219" s="248"/>
      <c r="T219" s="248"/>
      <c r="U219" s="248"/>
      <c r="V219" s="248"/>
      <c r="W219" s="248"/>
      <c r="X219" s="248"/>
      <c r="Y219" s="248"/>
      <c r="Z219" s="248"/>
      <c r="AA219" s="55"/>
      <c r="AB219" s="55"/>
      <c r="AC219" s="55"/>
    </row>
    <row r="220" spans="1:68" ht="16.5" customHeight="1" x14ac:dyDescent="0.25">
      <c r="A220" s="249" t="s">
        <v>319</v>
      </c>
      <c r="B220" s="249"/>
      <c r="C220" s="249"/>
      <c r="D220" s="249"/>
      <c r="E220" s="249"/>
      <c r="F220" s="249"/>
      <c r="G220" s="249"/>
      <c r="H220" s="249"/>
      <c r="I220" s="249"/>
      <c r="J220" s="249"/>
      <c r="K220" s="249"/>
      <c r="L220" s="249"/>
      <c r="M220" s="249"/>
      <c r="N220" s="249"/>
      <c r="O220" s="249"/>
      <c r="P220" s="249"/>
      <c r="Q220" s="249"/>
      <c r="R220" s="249"/>
      <c r="S220" s="249"/>
      <c r="T220" s="249"/>
      <c r="U220" s="249"/>
      <c r="V220" s="249"/>
      <c r="W220" s="249"/>
      <c r="X220" s="249"/>
      <c r="Y220" s="249"/>
      <c r="Z220" s="249"/>
      <c r="AA220" s="66"/>
      <c r="AB220" s="66"/>
      <c r="AC220" s="83"/>
    </row>
    <row r="221" spans="1:68" ht="14.25" customHeight="1" x14ac:dyDescent="0.25">
      <c r="A221" s="237" t="s">
        <v>83</v>
      </c>
      <c r="B221" s="237"/>
      <c r="C221" s="237"/>
      <c r="D221" s="237"/>
      <c r="E221" s="237"/>
      <c r="F221" s="237"/>
      <c r="G221" s="237"/>
      <c r="H221" s="237"/>
      <c r="I221" s="237"/>
      <c r="J221" s="237"/>
      <c r="K221" s="237"/>
      <c r="L221" s="237"/>
      <c r="M221" s="237"/>
      <c r="N221" s="237"/>
      <c r="O221" s="237"/>
      <c r="P221" s="237"/>
      <c r="Q221" s="237"/>
      <c r="R221" s="237"/>
      <c r="S221" s="237"/>
      <c r="T221" s="237"/>
      <c r="U221" s="237"/>
      <c r="V221" s="237"/>
      <c r="W221" s="237"/>
      <c r="X221" s="237"/>
      <c r="Y221" s="237"/>
      <c r="Z221" s="237"/>
      <c r="AA221" s="67"/>
      <c r="AB221" s="67"/>
      <c r="AC221" s="84"/>
    </row>
    <row r="222" spans="1:68" ht="27" customHeight="1" x14ac:dyDescent="0.25">
      <c r="A222" s="64" t="s">
        <v>320</v>
      </c>
      <c r="B222" s="64" t="s">
        <v>321</v>
      </c>
      <c r="C222" s="37">
        <v>4301071029</v>
      </c>
      <c r="D222" s="219">
        <v>4607111035899</v>
      </c>
      <c r="E222" s="219"/>
      <c r="F222" s="63">
        <v>1</v>
      </c>
      <c r="G222" s="38">
        <v>5</v>
      </c>
      <c r="H222" s="63">
        <v>5</v>
      </c>
      <c r="I222" s="63">
        <v>5.2619999999999996</v>
      </c>
      <c r="J222" s="38">
        <v>84</v>
      </c>
      <c r="K222" s="38" t="s">
        <v>87</v>
      </c>
      <c r="L222" s="38" t="s">
        <v>88</v>
      </c>
      <c r="M222" s="39" t="s">
        <v>86</v>
      </c>
      <c r="N222" s="39"/>
      <c r="O222" s="38">
        <v>180</v>
      </c>
      <c r="P222" s="25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2" s="221"/>
      <c r="R222" s="221"/>
      <c r="S222" s="221"/>
      <c r="T222" s="222"/>
      <c r="U222" s="40" t="s">
        <v>49</v>
      </c>
      <c r="V222" s="40" t="s">
        <v>49</v>
      </c>
      <c r="W222" s="41" t="s">
        <v>42</v>
      </c>
      <c r="X222" s="59">
        <v>0</v>
      </c>
      <c r="Y222" s="56">
        <f>IFERROR(IF(X222="","",X222),"")</f>
        <v>0</v>
      </c>
      <c r="Z222" s="42">
        <f>IFERROR(IF(X222="","",X222*0.0155),"")</f>
        <v>0</v>
      </c>
      <c r="AA222" s="69" t="s">
        <v>49</v>
      </c>
      <c r="AB222" s="70" t="s">
        <v>49</v>
      </c>
      <c r="AC222" s="85"/>
      <c r="AG222" s="82"/>
      <c r="AJ222" s="87" t="s">
        <v>89</v>
      </c>
      <c r="AK222" s="87">
        <v>1</v>
      </c>
      <c r="BB222" s="176" t="s">
        <v>73</v>
      </c>
      <c r="BM222" s="82">
        <f>IFERROR(X222*I222,"0")</f>
        <v>0</v>
      </c>
      <c r="BN222" s="82">
        <f>IFERROR(Y222*I222,"0")</f>
        <v>0</v>
      </c>
      <c r="BO222" s="82">
        <f>IFERROR(X222/J222,"0")</f>
        <v>0</v>
      </c>
      <c r="BP222" s="82">
        <f>IFERROR(Y222/J222,"0")</f>
        <v>0</v>
      </c>
    </row>
    <row r="223" spans="1:68" ht="27" customHeight="1" x14ac:dyDescent="0.25">
      <c r="A223" s="64" t="s">
        <v>322</v>
      </c>
      <c r="B223" s="64" t="s">
        <v>323</v>
      </c>
      <c r="C223" s="37">
        <v>4301070991</v>
      </c>
      <c r="D223" s="219">
        <v>4607111038180</v>
      </c>
      <c r="E223" s="219"/>
      <c r="F223" s="63">
        <v>0.4</v>
      </c>
      <c r="G223" s="38">
        <v>16</v>
      </c>
      <c r="H223" s="63">
        <v>6.4</v>
      </c>
      <c r="I223" s="63">
        <v>6.71</v>
      </c>
      <c r="J223" s="38">
        <v>84</v>
      </c>
      <c r="K223" s="38" t="s">
        <v>87</v>
      </c>
      <c r="L223" s="38" t="s">
        <v>88</v>
      </c>
      <c r="M223" s="39" t="s">
        <v>86</v>
      </c>
      <c r="N223" s="39"/>
      <c r="O223" s="38">
        <v>180</v>
      </c>
      <c r="P223" s="25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3" s="221"/>
      <c r="R223" s="221"/>
      <c r="S223" s="221"/>
      <c r="T223" s="222"/>
      <c r="U223" s="40" t="s">
        <v>49</v>
      </c>
      <c r="V223" s="40" t="s">
        <v>49</v>
      </c>
      <c r="W223" s="41" t="s">
        <v>42</v>
      </c>
      <c r="X223" s="59">
        <v>0</v>
      </c>
      <c r="Y223" s="56">
        <f>IFERROR(IF(X223="","",X223),"")</f>
        <v>0</v>
      </c>
      <c r="Z223" s="42">
        <f>IFERROR(IF(X223="","",X223*0.0155),"")</f>
        <v>0</v>
      </c>
      <c r="AA223" s="69" t="s">
        <v>49</v>
      </c>
      <c r="AB223" s="70" t="s">
        <v>49</v>
      </c>
      <c r="AC223" s="85"/>
      <c r="AG223" s="82"/>
      <c r="AJ223" s="87" t="s">
        <v>89</v>
      </c>
      <c r="AK223" s="87">
        <v>1</v>
      </c>
      <c r="BB223" s="177" t="s">
        <v>73</v>
      </c>
      <c r="BM223" s="82">
        <f>IFERROR(X223*I223,"0")</f>
        <v>0</v>
      </c>
      <c r="BN223" s="82">
        <f>IFERROR(Y223*I223,"0")</f>
        <v>0</v>
      </c>
      <c r="BO223" s="82">
        <f>IFERROR(X223/J223,"0")</f>
        <v>0</v>
      </c>
      <c r="BP223" s="82">
        <f>IFERROR(Y223/J223,"0")</f>
        <v>0</v>
      </c>
    </row>
    <row r="224" spans="1:68" x14ac:dyDescent="0.2">
      <c r="A224" s="213"/>
      <c r="B224" s="213"/>
      <c r="C224" s="213"/>
      <c r="D224" s="213"/>
      <c r="E224" s="213"/>
      <c r="F224" s="213"/>
      <c r="G224" s="213"/>
      <c r="H224" s="213"/>
      <c r="I224" s="213"/>
      <c r="J224" s="213"/>
      <c r="K224" s="213"/>
      <c r="L224" s="213"/>
      <c r="M224" s="213"/>
      <c r="N224" s="213"/>
      <c r="O224" s="214"/>
      <c r="P224" s="210" t="s">
        <v>43</v>
      </c>
      <c r="Q224" s="211"/>
      <c r="R224" s="211"/>
      <c r="S224" s="211"/>
      <c r="T224" s="211"/>
      <c r="U224" s="211"/>
      <c r="V224" s="212"/>
      <c r="W224" s="43" t="s">
        <v>42</v>
      </c>
      <c r="X224" s="44">
        <f>IFERROR(SUM(X222:X223),"0")</f>
        <v>0</v>
      </c>
      <c r="Y224" s="44">
        <f>IFERROR(SUM(Y222:Y223),"0")</f>
        <v>0</v>
      </c>
      <c r="Z224" s="44">
        <f>IFERROR(IF(Z222="",0,Z222),"0")+IFERROR(IF(Z223="",0,Z223),"0")</f>
        <v>0</v>
      </c>
      <c r="AA224" s="68"/>
      <c r="AB224" s="68"/>
      <c r="AC224" s="68"/>
    </row>
    <row r="225" spans="1:68" x14ac:dyDescent="0.2">
      <c r="A225" s="213"/>
      <c r="B225" s="213"/>
      <c r="C225" s="213"/>
      <c r="D225" s="213"/>
      <c r="E225" s="213"/>
      <c r="F225" s="213"/>
      <c r="G225" s="213"/>
      <c r="H225" s="213"/>
      <c r="I225" s="213"/>
      <c r="J225" s="213"/>
      <c r="K225" s="213"/>
      <c r="L225" s="213"/>
      <c r="M225" s="213"/>
      <c r="N225" s="213"/>
      <c r="O225" s="214"/>
      <c r="P225" s="210" t="s">
        <v>43</v>
      </c>
      <c r="Q225" s="211"/>
      <c r="R225" s="211"/>
      <c r="S225" s="211"/>
      <c r="T225" s="211"/>
      <c r="U225" s="211"/>
      <c r="V225" s="212"/>
      <c r="W225" s="43" t="s">
        <v>0</v>
      </c>
      <c r="X225" s="44">
        <f>IFERROR(SUMPRODUCT(X222:X223*H222:H223),"0")</f>
        <v>0</v>
      </c>
      <c r="Y225" s="44">
        <f>IFERROR(SUMPRODUCT(Y222:Y223*H222:H223),"0")</f>
        <v>0</v>
      </c>
      <c r="Z225" s="43"/>
      <c r="AA225" s="68"/>
      <c r="AB225" s="68"/>
      <c r="AC225" s="68"/>
    </row>
    <row r="226" spans="1:68" ht="27.75" customHeight="1" x14ac:dyDescent="0.2">
      <c r="A226" s="248" t="s">
        <v>242</v>
      </c>
      <c r="B226" s="248"/>
      <c r="C226" s="248"/>
      <c r="D226" s="248"/>
      <c r="E226" s="248"/>
      <c r="F226" s="248"/>
      <c r="G226" s="248"/>
      <c r="H226" s="248"/>
      <c r="I226" s="248"/>
      <c r="J226" s="248"/>
      <c r="K226" s="248"/>
      <c r="L226" s="248"/>
      <c r="M226" s="248"/>
      <c r="N226" s="248"/>
      <c r="O226" s="248"/>
      <c r="P226" s="248"/>
      <c r="Q226" s="248"/>
      <c r="R226" s="248"/>
      <c r="S226" s="248"/>
      <c r="T226" s="248"/>
      <c r="U226" s="248"/>
      <c r="V226" s="248"/>
      <c r="W226" s="248"/>
      <c r="X226" s="248"/>
      <c r="Y226" s="248"/>
      <c r="Z226" s="248"/>
      <c r="AA226" s="55"/>
      <c r="AB226" s="55"/>
      <c r="AC226" s="55"/>
    </row>
    <row r="227" spans="1:68" ht="16.5" customHeight="1" x14ac:dyDescent="0.25">
      <c r="A227" s="249" t="s">
        <v>242</v>
      </c>
      <c r="B227" s="249"/>
      <c r="C227" s="249"/>
      <c r="D227" s="249"/>
      <c r="E227" s="249"/>
      <c r="F227" s="249"/>
      <c r="G227" s="249"/>
      <c r="H227" s="249"/>
      <c r="I227" s="249"/>
      <c r="J227" s="249"/>
      <c r="K227" s="249"/>
      <c r="L227" s="249"/>
      <c r="M227" s="249"/>
      <c r="N227" s="249"/>
      <c r="O227" s="249"/>
      <c r="P227" s="249"/>
      <c r="Q227" s="249"/>
      <c r="R227" s="249"/>
      <c r="S227" s="249"/>
      <c r="T227" s="249"/>
      <c r="U227" s="249"/>
      <c r="V227" s="249"/>
      <c r="W227" s="249"/>
      <c r="X227" s="249"/>
      <c r="Y227" s="249"/>
      <c r="Z227" s="249"/>
      <c r="AA227" s="66"/>
      <c r="AB227" s="66"/>
      <c r="AC227" s="83"/>
    </row>
    <row r="228" spans="1:68" ht="14.25" customHeight="1" x14ac:dyDescent="0.25">
      <c r="A228" s="237" t="s">
        <v>83</v>
      </c>
      <c r="B228" s="237"/>
      <c r="C228" s="237"/>
      <c r="D228" s="237"/>
      <c r="E228" s="237"/>
      <c r="F228" s="237"/>
      <c r="G228" s="237"/>
      <c r="H228" s="237"/>
      <c r="I228" s="237"/>
      <c r="J228" s="237"/>
      <c r="K228" s="237"/>
      <c r="L228" s="237"/>
      <c r="M228" s="237"/>
      <c r="N228" s="237"/>
      <c r="O228" s="237"/>
      <c r="P228" s="237"/>
      <c r="Q228" s="237"/>
      <c r="R228" s="237"/>
      <c r="S228" s="237"/>
      <c r="T228" s="237"/>
      <c r="U228" s="237"/>
      <c r="V228" s="237"/>
      <c r="W228" s="237"/>
      <c r="X228" s="237"/>
      <c r="Y228" s="237"/>
      <c r="Z228" s="237"/>
      <c r="AA228" s="67"/>
      <c r="AB228" s="67"/>
      <c r="AC228" s="84"/>
    </row>
    <row r="229" spans="1:68" ht="27" customHeight="1" x14ac:dyDescent="0.25">
      <c r="A229" s="64" t="s">
        <v>324</v>
      </c>
      <c r="B229" s="64" t="s">
        <v>325</v>
      </c>
      <c r="C229" s="37">
        <v>4301071014</v>
      </c>
      <c r="D229" s="219">
        <v>4640242181264</v>
      </c>
      <c r="E229" s="219"/>
      <c r="F229" s="63">
        <v>0.7</v>
      </c>
      <c r="G229" s="38">
        <v>10</v>
      </c>
      <c r="H229" s="63">
        <v>7</v>
      </c>
      <c r="I229" s="63">
        <v>7.28</v>
      </c>
      <c r="J229" s="38">
        <v>84</v>
      </c>
      <c r="K229" s="38" t="s">
        <v>87</v>
      </c>
      <c r="L229" s="38" t="s">
        <v>88</v>
      </c>
      <c r="M229" s="39" t="s">
        <v>86</v>
      </c>
      <c r="N229" s="39"/>
      <c r="O229" s="38">
        <v>180</v>
      </c>
      <c r="P229" s="250" t="s">
        <v>326</v>
      </c>
      <c r="Q229" s="221"/>
      <c r="R229" s="221"/>
      <c r="S229" s="221"/>
      <c r="T229" s="222"/>
      <c r="U229" s="40" t="s">
        <v>49</v>
      </c>
      <c r="V229" s="40" t="s">
        <v>49</v>
      </c>
      <c r="W229" s="41" t="s">
        <v>42</v>
      </c>
      <c r="X229" s="59">
        <v>0</v>
      </c>
      <c r="Y229" s="56">
        <f>IFERROR(IF(X229="","",X229),"")</f>
        <v>0</v>
      </c>
      <c r="Z229" s="42">
        <f>IFERROR(IF(X229="","",X229*0.0155),"")</f>
        <v>0</v>
      </c>
      <c r="AA229" s="69" t="s">
        <v>49</v>
      </c>
      <c r="AB229" s="70" t="s">
        <v>49</v>
      </c>
      <c r="AC229" s="85"/>
      <c r="AG229" s="82"/>
      <c r="AJ229" s="87" t="s">
        <v>89</v>
      </c>
      <c r="AK229" s="87">
        <v>1</v>
      </c>
      <c r="BB229" s="178" t="s">
        <v>73</v>
      </c>
      <c r="BM229" s="82">
        <f>IFERROR(X229*I229,"0")</f>
        <v>0</v>
      </c>
      <c r="BN229" s="82">
        <f>IFERROR(Y229*I229,"0")</f>
        <v>0</v>
      </c>
      <c r="BO229" s="82">
        <f>IFERROR(X229/J229,"0")</f>
        <v>0</v>
      </c>
      <c r="BP229" s="82">
        <f>IFERROR(Y229/J229,"0")</f>
        <v>0</v>
      </c>
    </row>
    <row r="230" spans="1:68" ht="27" customHeight="1" x14ac:dyDescent="0.25">
      <c r="A230" s="64" t="s">
        <v>327</v>
      </c>
      <c r="B230" s="64" t="s">
        <v>328</v>
      </c>
      <c r="C230" s="37">
        <v>4301071021</v>
      </c>
      <c r="D230" s="219">
        <v>4640242181325</v>
      </c>
      <c r="E230" s="219"/>
      <c r="F230" s="63">
        <v>0.7</v>
      </c>
      <c r="G230" s="38">
        <v>10</v>
      </c>
      <c r="H230" s="63">
        <v>7</v>
      </c>
      <c r="I230" s="63">
        <v>7.28</v>
      </c>
      <c r="J230" s="38">
        <v>84</v>
      </c>
      <c r="K230" s="38" t="s">
        <v>87</v>
      </c>
      <c r="L230" s="38" t="s">
        <v>88</v>
      </c>
      <c r="M230" s="39" t="s">
        <v>86</v>
      </c>
      <c r="N230" s="39"/>
      <c r="O230" s="38">
        <v>180</v>
      </c>
      <c r="P230" s="251" t="s">
        <v>329</v>
      </c>
      <c r="Q230" s="221"/>
      <c r="R230" s="221"/>
      <c r="S230" s="221"/>
      <c r="T230" s="222"/>
      <c r="U230" s="40" t="s">
        <v>49</v>
      </c>
      <c r="V230" s="40" t="s">
        <v>49</v>
      </c>
      <c r="W230" s="41" t="s">
        <v>42</v>
      </c>
      <c r="X230" s="59">
        <v>0</v>
      </c>
      <c r="Y230" s="56">
        <f>IFERROR(IF(X230="","",X230),"")</f>
        <v>0</v>
      </c>
      <c r="Z230" s="42">
        <f>IFERROR(IF(X230="","",X230*0.0155),"")</f>
        <v>0</v>
      </c>
      <c r="AA230" s="69" t="s">
        <v>49</v>
      </c>
      <c r="AB230" s="70" t="s">
        <v>49</v>
      </c>
      <c r="AC230" s="85"/>
      <c r="AG230" s="82"/>
      <c r="AJ230" s="87" t="s">
        <v>89</v>
      </c>
      <c r="AK230" s="87">
        <v>1</v>
      </c>
      <c r="BB230" s="179" t="s">
        <v>73</v>
      </c>
      <c r="BM230" s="82">
        <f>IFERROR(X230*I230,"0")</f>
        <v>0</v>
      </c>
      <c r="BN230" s="82">
        <f>IFERROR(Y230*I230,"0")</f>
        <v>0</v>
      </c>
      <c r="BO230" s="82">
        <f>IFERROR(X230/J230,"0")</f>
        <v>0</v>
      </c>
      <c r="BP230" s="82">
        <f>IFERROR(Y230/J230,"0")</f>
        <v>0</v>
      </c>
    </row>
    <row r="231" spans="1:68" ht="27" customHeight="1" x14ac:dyDescent="0.25">
      <c r="A231" s="64" t="s">
        <v>330</v>
      </c>
      <c r="B231" s="64" t="s">
        <v>331</v>
      </c>
      <c r="C231" s="37">
        <v>4301070993</v>
      </c>
      <c r="D231" s="219">
        <v>4640242180670</v>
      </c>
      <c r="E231" s="219"/>
      <c r="F231" s="63">
        <v>1</v>
      </c>
      <c r="G231" s="38">
        <v>6</v>
      </c>
      <c r="H231" s="63">
        <v>6</v>
      </c>
      <c r="I231" s="63">
        <v>6.23</v>
      </c>
      <c r="J231" s="38">
        <v>84</v>
      </c>
      <c r="K231" s="38" t="s">
        <v>87</v>
      </c>
      <c r="L231" s="38" t="s">
        <v>88</v>
      </c>
      <c r="M231" s="39" t="s">
        <v>86</v>
      </c>
      <c r="N231" s="39"/>
      <c r="O231" s="38">
        <v>180</v>
      </c>
      <c r="P231" s="252" t="s">
        <v>332</v>
      </c>
      <c r="Q231" s="221"/>
      <c r="R231" s="221"/>
      <c r="S231" s="221"/>
      <c r="T231" s="222"/>
      <c r="U231" s="40" t="s">
        <v>49</v>
      </c>
      <c r="V231" s="40" t="s">
        <v>49</v>
      </c>
      <c r="W231" s="41" t="s">
        <v>42</v>
      </c>
      <c r="X231" s="59">
        <v>0</v>
      </c>
      <c r="Y231" s="56">
        <f>IFERROR(IF(X231="","",X231),"")</f>
        <v>0</v>
      </c>
      <c r="Z231" s="42">
        <f>IFERROR(IF(X231="","",X231*0.0155),"")</f>
        <v>0</v>
      </c>
      <c r="AA231" s="69" t="s">
        <v>49</v>
      </c>
      <c r="AB231" s="70" t="s">
        <v>49</v>
      </c>
      <c r="AC231" s="85"/>
      <c r="AG231" s="82"/>
      <c r="AJ231" s="87" t="s">
        <v>89</v>
      </c>
      <c r="AK231" s="87">
        <v>1</v>
      </c>
      <c r="BB231" s="180" t="s">
        <v>73</v>
      </c>
      <c r="BM231" s="82">
        <f>IFERROR(X231*I231,"0")</f>
        <v>0</v>
      </c>
      <c r="BN231" s="82">
        <f>IFERROR(Y231*I231,"0")</f>
        <v>0</v>
      </c>
      <c r="BO231" s="82">
        <f>IFERROR(X231/J231,"0")</f>
        <v>0</v>
      </c>
      <c r="BP231" s="82">
        <f>IFERROR(Y231/J231,"0")</f>
        <v>0</v>
      </c>
    </row>
    <row r="232" spans="1:68" x14ac:dyDescent="0.2">
      <c r="A232" s="213"/>
      <c r="B232" s="213"/>
      <c r="C232" s="213"/>
      <c r="D232" s="213"/>
      <c r="E232" s="213"/>
      <c r="F232" s="213"/>
      <c r="G232" s="213"/>
      <c r="H232" s="213"/>
      <c r="I232" s="213"/>
      <c r="J232" s="213"/>
      <c r="K232" s="213"/>
      <c r="L232" s="213"/>
      <c r="M232" s="213"/>
      <c r="N232" s="213"/>
      <c r="O232" s="214"/>
      <c r="P232" s="210" t="s">
        <v>43</v>
      </c>
      <c r="Q232" s="211"/>
      <c r="R232" s="211"/>
      <c r="S232" s="211"/>
      <c r="T232" s="211"/>
      <c r="U232" s="211"/>
      <c r="V232" s="212"/>
      <c r="W232" s="43" t="s">
        <v>42</v>
      </c>
      <c r="X232" s="44">
        <f>IFERROR(SUM(X229:X231),"0")</f>
        <v>0</v>
      </c>
      <c r="Y232" s="44">
        <f>IFERROR(SUM(Y229:Y231),"0")</f>
        <v>0</v>
      </c>
      <c r="Z232" s="44">
        <f>IFERROR(IF(Z229="",0,Z229),"0")+IFERROR(IF(Z230="",0,Z230),"0")+IFERROR(IF(Z231="",0,Z231),"0")</f>
        <v>0</v>
      </c>
      <c r="AA232" s="68"/>
      <c r="AB232" s="68"/>
      <c r="AC232" s="68"/>
    </row>
    <row r="233" spans="1:68" x14ac:dyDescent="0.2">
      <c r="A233" s="213"/>
      <c r="B233" s="213"/>
      <c r="C233" s="213"/>
      <c r="D233" s="213"/>
      <c r="E233" s="213"/>
      <c r="F233" s="213"/>
      <c r="G233" s="213"/>
      <c r="H233" s="213"/>
      <c r="I233" s="213"/>
      <c r="J233" s="213"/>
      <c r="K233" s="213"/>
      <c r="L233" s="213"/>
      <c r="M233" s="213"/>
      <c r="N233" s="213"/>
      <c r="O233" s="214"/>
      <c r="P233" s="210" t="s">
        <v>43</v>
      </c>
      <c r="Q233" s="211"/>
      <c r="R233" s="211"/>
      <c r="S233" s="211"/>
      <c r="T233" s="211"/>
      <c r="U233" s="211"/>
      <c r="V233" s="212"/>
      <c r="W233" s="43" t="s">
        <v>0</v>
      </c>
      <c r="X233" s="44">
        <f>IFERROR(SUMPRODUCT(X229:X231*H229:H231),"0")</f>
        <v>0</v>
      </c>
      <c r="Y233" s="44">
        <f>IFERROR(SUMPRODUCT(Y229:Y231*H229:H231),"0")</f>
        <v>0</v>
      </c>
      <c r="Z233" s="43"/>
      <c r="AA233" s="68"/>
      <c r="AB233" s="68"/>
      <c r="AC233" s="68"/>
    </row>
    <row r="234" spans="1:68" ht="14.25" customHeight="1" x14ac:dyDescent="0.25">
      <c r="A234" s="237" t="s">
        <v>163</v>
      </c>
      <c r="B234" s="237"/>
      <c r="C234" s="237"/>
      <c r="D234" s="237"/>
      <c r="E234" s="237"/>
      <c r="F234" s="237"/>
      <c r="G234" s="237"/>
      <c r="H234" s="237"/>
      <c r="I234" s="237"/>
      <c r="J234" s="237"/>
      <c r="K234" s="237"/>
      <c r="L234" s="237"/>
      <c r="M234" s="237"/>
      <c r="N234" s="237"/>
      <c r="O234" s="237"/>
      <c r="P234" s="237"/>
      <c r="Q234" s="237"/>
      <c r="R234" s="237"/>
      <c r="S234" s="237"/>
      <c r="T234" s="237"/>
      <c r="U234" s="237"/>
      <c r="V234" s="237"/>
      <c r="W234" s="237"/>
      <c r="X234" s="237"/>
      <c r="Y234" s="237"/>
      <c r="Z234" s="237"/>
      <c r="AA234" s="67"/>
      <c r="AB234" s="67"/>
      <c r="AC234" s="84"/>
    </row>
    <row r="235" spans="1:68" ht="27" customHeight="1" x14ac:dyDescent="0.25">
      <c r="A235" s="64" t="s">
        <v>333</v>
      </c>
      <c r="B235" s="64" t="s">
        <v>334</v>
      </c>
      <c r="C235" s="37">
        <v>4301131019</v>
      </c>
      <c r="D235" s="219">
        <v>4640242180427</v>
      </c>
      <c r="E235" s="219"/>
      <c r="F235" s="63">
        <v>1.8</v>
      </c>
      <c r="G235" s="38">
        <v>1</v>
      </c>
      <c r="H235" s="63">
        <v>1.8</v>
      </c>
      <c r="I235" s="63">
        <v>1.915</v>
      </c>
      <c r="J235" s="38">
        <v>234</v>
      </c>
      <c r="K235" s="38" t="s">
        <v>155</v>
      </c>
      <c r="L235" s="38" t="s">
        <v>88</v>
      </c>
      <c r="M235" s="39" t="s">
        <v>86</v>
      </c>
      <c r="N235" s="39"/>
      <c r="O235" s="38">
        <v>180</v>
      </c>
      <c r="P235" s="247" t="s">
        <v>335</v>
      </c>
      <c r="Q235" s="221"/>
      <c r="R235" s="221"/>
      <c r="S235" s="221"/>
      <c r="T235" s="222"/>
      <c r="U235" s="40" t="s">
        <v>49</v>
      </c>
      <c r="V235" s="40" t="s">
        <v>49</v>
      </c>
      <c r="W235" s="41" t="s">
        <v>42</v>
      </c>
      <c r="X235" s="59">
        <v>0</v>
      </c>
      <c r="Y235" s="56">
        <f>IFERROR(IF(X235="","",X235),"")</f>
        <v>0</v>
      </c>
      <c r="Z235" s="42">
        <f>IFERROR(IF(X235="","",X235*0.00502),"")</f>
        <v>0</v>
      </c>
      <c r="AA235" s="69" t="s">
        <v>49</v>
      </c>
      <c r="AB235" s="70" t="s">
        <v>49</v>
      </c>
      <c r="AC235" s="85"/>
      <c r="AG235" s="82"/>
      <c r="AJ235" s="87" t="s">
        <v>89</v>
      </c>
      <c r="AK235" s="87">
        <v>1</v>
      </c>
      <c r="BB235" s="181" t="s">
        <v>94</v>
      </c>
      <c r="BM235" s="82">
        <f>IFERROR(X235*I235,"0")</f>
        <v>0</v>
      </c>
      <c r="BN235" s="82">
        <f>IFERROR(Y235*I235,"0")</f>
        <v>0</v>
      </c>
      <c r="BO235" s="82">
        <f>IFERROR(X235/J235,"0")</f>
        <v>0</v>
      </c>
      <c r="BP235" s="82">
        <f>IFERROR(Y235/J235,"0")</f>
        <v>0</v>
      </c>
    </row>
    <row r="236" spans="1:68" x14ac:dyDescent="0.2">
      <c r="A236" s="213"/>
      <c r="B236" s="213"/>
      <c r="C236" s="213"/>
      <c r="D236" s="213"/>
      <c r="E236" s="213"/>
      <c r="F236" s="213"/>
      <c r="G236" s="213"/>
      <c r="H236" s="213"/>
      <c r="I236" s="213"/>
      <c r="J236" s="213"/>
      <c r="K236" s="213"/>
      <c r="L236" s="213"/>
      <c r="M236" s="213"/>
      <c r="N236" s="213"/>
      <c r="O236" s="214"/>
      <c r="P236" s="210" t="s">
        <v>43</v>
      </c>
      <c r="Q236" s="211"/>
      <c r="R236" s="211"/>
      <c r="S236" s="211"/>
      <c r="T236" s="211"/>
      <c r="U236" s="211"/>
      <c r="V236" s="212"/>
      <c r="W236" s="43" t="s">
        <v>42</v>
      </c>
      <c r="X236" s="44">
        <f>IFERROR(SUM(X235:X235),"0")</f>
        <v>0</v>
      </c>
      <c r="Y236" s="44">
        <f>IFERROR(SUM(Y235:Y235),"0")</f>
        <v>0</v>
      </c>
      <c r="Z236" s="44">
        <f>IFERROR(IF(Z235="",0,Z235),"0")</f>
        <v>0</v>
      </c>
      <c r="AA236" s="68"/>
      <c r="AB236" s="68"/>
      <c r="AC236" s="68"/>
    </row>
    <row r="237" spans="1:68" x14ac:dyDescent="0.2">
      <c r="A237" s="213"/>
      <c r="B237" s="213"/>
      <c r="C237" s="213"/>
      <c r="D237" s="213"/>
      <c r="E237" s="213"/>
      <c r="F237" s="213"/>
      <c r="G237" s="213"/>
      <c r="H237" s="213"/>
      <c r="I237" s="213"/>
      <c r="J237" s="213"/>
      <c r="K237" s="213"/>
      <c r="L237" s="213"/>
      <c r="M237" s="213"/>
      <c r="N237" s="213"/>
      <c r="O237" s="214"/>
      <c r="P237" s="210" t="s">
        <v>43</v>
      </c>
      <c r="Q237" s="211"/>
      <c r="R237" s="211"/>
      <c r="S237" s="211"/>
      <c r="T237" s="211"/>
      <c r="U237" s="211"/>
      <c r="V237" s="212"/>
      <c r="W237" s="43" t="s">
        <v>0</v>
      </c>
      <c r="X237" s="44">
        <f>IFERROR(SUMPRODUCT(X235:X235*H235:H235),"0")</f>
        <v>0</v>
      </c>
      <c r="Y237" s="44">
        <f>IFERROR(SUMPRODUCT(Y235:Y235*H235:H235),"0")</f>
        <v>0</v>
      </c>
      <c r="Z237" s="43"/>
      <c r="AA237" s="68"/>
      <c r="AB237" s="68"/>
      <c r="AC237" s="68"/>
    </row>
    <row r="238" spans="1:68" ht="14.25" customHeight="1" x14ac:dyDescent="0.25">
      <c r="A238" s="237" t="s">
        <v>91</v>
      </c>
      <c r="B238" s="237"/>
      <c r="C238" s="237"/>
      <c r="D238" s="237"/>
      <c r="E238" s="237"/>
      <c r="F238" s="237"/>
      <c r="G238" s="237"/>
      <c r="H238" s="237"/>
      <c r="I238" s="237"/>
      <c r="J238" s="237"/>
      <c r="K238" s="237"/>
      <c r="L238" s="237"/>
      <c r="M238" s="237"/>
      <c r="N238" s="237"/>
      <c r="O238" s="237"/>
      <c r="P238" s="237"/>
      <c r="Q238" s="237"/>
      <c r="R238" s="237"/>
      <c r="S238" s="237"/>
      <c r="T238" s="237"/>
      <c r="U238" s="237"/>
      <c r="V238" s="237"/>
      <c r="W238" s="237"/>
      <c r="X238" s="237"/>
      <c r="Y238" s="237"/>
      <c r="Z238" s="237"/>
      <c r="AA238" s="67"/>
      <c r="AB238" s="67"/>
      <c r="AC238" s="84"/>
    </row>
    <row r="239" spans="1:68" ht="27" customHeight="1" x14ac:dyDescent="0.25">
      <c r="A239" s="64" t="s">
        <v>336</v>
      </c>
      <c r="B239" s="64" t="s">
        <v>337</v>
      </c>
      <c r="C239" s="37">
        <v>4301132080</v>
      </c>
      <c r="D239" s="219">
        <v>4640242180397</v>
      </c>
      <c r="E239" s="219"/>
      <c r="F239" s="63">
        <v>1</v>
      </c>
      <c r="G239" s="38">
        <v>6</v>
      </c>
      <c r="H239" s="63">
        <v>6</v>
      </c>
      <c r="I239" s="63">
        <v>6.26</v>
      </c>
      <c r="J239" s="38">
        <v>84</v>
      </c>
      <c r="K239" s="38" t="s">
        <v>87</v>
      </c>
      <c r="L239" s="38" t="s">
        <v>88</v>
      </c>
      <c r="M239" s="39" t="s">
        <v>86</v>
      </c>
      <c r="N239" s="39"/>
      <c r="O239" s="38">
        <v>180</v>
      </c>
      <c r="P239" s="245" t="s">
        <v>338</v>
      </c>
      <c r="Q239" s="221"/>
      <c r="R239" s="221"/>
      <c r="S239" s="221"/>
      <c r="T239" s="222"/>
      <c r="U239" s="40" t="s">
        <v>49</v>
      </c>
      <c r="V239" s="40" t="s">
        <v>49</v>
      </c>
      <c r="W239" s="41" t="s">
        <v>42</v>
      </c>
      <c r="X239" s="59">
        <v>0</v>
      </c>
      <c r="Y239" s="56">
        <f>IFERROR(IF(X239="","",X239),"")</f>
        <v>0</v>
      </c>
      <c r="Z239" s="42">
        <f>IFERROR(IF(X239="","",X239*0.0155),"")</f>
        <v>0</v>
      </c>
      <c r="AA239" s="69" t="s">
        <v>49</v>
      </c>
      <c r="AB239" s="70" t="s">
        <v>49</v>
      </c>
      <c r="AC239" s="85"/>
      <c r="AG239" s="82"/>
      <c r="AJ239" s="87" t="s">
        <v>89</v>
      </c>
      <c r="AK239" s="87">
        <v>1</v>
      </c>
      <c r="BB239" s="182" t="s">
        <v>94</v>
      </c>
      <c r="BM239" s="82">
        <f>IFERROR(X239*I239,"0")</f>
        <v>0</v>
      </c>
      <c r="BN239" s="82">
        <f>IFERROR(Y239*I239,"0")</f>
        <v>0</v>
      </c>
      <c r="BO239" s="82">
        <f>IFERROR(X239/J239,"0")</f>
        <v>0</v>
      </c>
      <c r="BP239" s="82">
        <f>IFERROR(Y239/J239,"0")</f>
        <v>0</v>
      </c>
    </row>
    <row r="240" spans="1:68" ht="27" customHeight="1" x14ac:dyDescent="0.25">
      <c r="A240" s="64" t="s">
        <v>339</v>
      </c>
      <c r="B240" s="64" t="s">
        <v>340</v>
      </c>
      <c r="C240" s="37">
        <v>4301132104</v>
      </c>
      <c r="D240" s="219">
        <v>4640242181219</v>
      </c>
      <c r="E240" s="219"/>
      <c r="F240" s="63">
        <v>0.3</v>
      </c>
      <c r="G240" s="38">
        <v>9</v>
      </c>
      <c r="H240" s="63">
        <v>2.7</v>
      </c>
      <c r="I240" s="63">
        <v>2.8450000000000002</v>
      </c>
      <c r="J240" s="38">
        <v>234</v>
      </c>
      <c r="K240" s="38" t="s">
        <v>155</v>
      </c>
      <c r="L240" s="38" t="s">
        <v>88</v>
      </c>
      <c r="M240" s="39" t="s">
        <v>86</v>
      </c>
      <c r="N240" s="39"/>
      <c r="O240" s="38">
        <v>180</v>
      </c>
      <c r="P240" s="246" t="s">
        <v>341</v>
      </c>
      <c r="Q240" s="221"/>
      <c r="R240" s="221"/>
      <c r="S240" s="221"/>
      <c r="T240" s="222"/>
      <c r="U240" s="40" t="s">
        <v>49</v>
      </c>
      <c r="V240" s="40" t="s">
        <v>49</v>
      </c>
      <c r="W240" s="41" t="s">
        <v>42</v>
      </c>
      <c r="X240" s="59">
        <v>0</v>
      </c>
      <c r="Y240" s="56">
        <f>IFERROR(IF(X240="","",X240),"")</f>
        <v>0</v>
      </c>
      <c r="Z240" s="42">
        <f>IFERROR(IF(X240="","",X240*0.00502),"")</f>
        <v>0</v>
      </c>
      <c r="AA240" s="69" t="s">
        <v>49</v>
      </c>
      <c r="AB240" s="70" t="s">
        <v>49</v>
      </c>
      <c r="AC240" s="85"/>
      <c r="AG240" s="82"/>
      <c r="AJ240" s="87" t="s">
        <v>89</v>
      </c>
      <c r="AK240" s="87">
        <v>1</v>
      </c>
      <c r="BB240" s="183" t="s">
        <v>94</v>
      </c>
      <c r="BM240" s="82">
        <f>IFERROR(X240*I240,"0")</f>
        <v>0</v>
      </c>
      <c r="BN240" s="82">
        <f>IFERROR(Y240*I240,"0")</f>
        <v>0</v>
      </c>
      <c r="BO240" s="82">
        <f>IFERROR(X240/J240,"0")</f>
        <v>0</v>
      </c>
      <c r="BP240" s="82">
        <f>IFERROR(Y240/J240,"0")</f>
        <v>0</v>
      </c>
    </row>
    <row r="241" spans="1:68" x14ac:dyDescent="0.2">
      <c r="A241" s="213"/>
      <c r="B241" s="213"/>
      <c r="C241" s="213"/>
      <c r="D241" s="213"/>
      <c r="E241" s="213"/>
      <c r="F241" s="213"/>
      <c r="G241" s="213"/>
      <c r="H241" s="213"/>
      <c r="I241" s="213"/>
      <c r="J241" s="213"/>
      <c r="K241" s="213"/>
      <c r="L241" s="213"/>
      <c r="M241" s="213"/>
      <c r="N241" s="213"/>
      <c r="O241" s="214"/>
      <c r="P241" s="210" t="s">
        <v>43</v>
      </c>
      <c r="Q241" s="211"/>
      <c r="R241" s="211"/>
      <c r="S241" s="211"/>
      <c r="T241" s="211"/>
      <c r="U241" s="211"/>
      <c r="V241" s="212"/>
      <c r="W241" s="43" t="s">
        <v>42</v>
      </c>
      <c r="X241" s="44">
        <f>IFERROR(SUM(X239:X240),"0")</f>
        <v>0</v>
      </c>
      <c r="Y241" s="44">
        <f>IFERROR(SUM(Y239:Y240),"0")</f>
        <v>0</v>
      </c>
      <c r="Z241" s="44">
        <f>IFERROR(IF(Z239="",0,Z239),"0")+IFERROR(IF(Z240="",0,Z240),"0")</f>
        <v>0</v>
      </c>
      <c r="AA241" s="68"/>
      <c r="AB241" s="68"/>
      <c r="AC241" s="68"/>
    </row>
    <row r="242" spans="1:68" x14ac:dyDescent="0.2">
      <c r="A242" s="213"/>
      <c r="B242" s="213"/>
      <c r="C242" s="213"/>
      <c r="D242" s="213"/>
      <c r="E242" s="213"/>
      <c r="F242" s="213"/>
      <c r="G242" s="213"/>
      <c r="H242" s="213"/>
      <c r="I242" s="213"/>
      <c r="J242" s="213"/>
      <c r="K242" s="213"/>
      <c r="L242" s="213"/>
      <c r="M242" s="213"/>
      <c r="N242" s="213"/>
      <c r="O242" s="214"/>
      <c r="P242" s="210" t="s">
        <v>43</v>
      </c>
      <c r="Q242" s="211"/>
      <c r="R242" s="211"/>
      <c r="S242" s="211"/>
      <c r="T242" s="211"/>
      <c r="U242" s="211"/>
      <c r="V242" s="212"/>
      <c r="W242" s="43" t="s">
        <v>0</v>
      </c>
      <c r="X242" s="44">
        <f>IFERROR(SUMPRODUCT(X239:X240*H239:H240),"0")</f>
        <v>0</v>
      </c>
      <c r="Y242" s="44">
        <f>IFERROR(SUMPRODUCT(Y239:Y240*H239:H240),"0")</f>
        <v>0</v>
      </c>
      <c r="Z242" s="43"/>
      <c r="AA242" s="68"/>
      <c r="AB242" s="68"/>
      <c r="AC242" s="68"/>
    </row>
    <row r="243" spans="1:68" ht="14.25" customHeight="1" x14ac:dyDescent="0.25">
      <c r="A243" s="237" t="s">
        <v>182</v>
      </c>
      <c r="B243" s="237"/>
      <c r="C243" s="237"/>
      <c r="D243" s="237"/>
      <c r="E243" s="237"/>
      <c r="F243" s="237"/>
      <c r="G243" s="237"/>
      <c r="H243" s="237"/>
      <c r="I243" s="237"/>
      <c r="J243" s="237"/>
      <c r="K243" s="237"/>
      <c r="L243" s="237"/>
      <c r="M243" s="237"/>
      <c r="N243" s="237"/>
      <c r="O243" s="237"/>
      <c r="P243" s="237"/>
      <c r="Q243" s="237"/>
      <c r="R243" s="237"/>
      <c r="S243" s="237"/>
      <c r="T243" s="237"/>
      <c r="U243" s="237"/>
      <c r="V243" s="237"/>
      <c r="W243" s="237"/>
      <c r="X243" s="237"/>
      <c r="Y243" s="237"/>
      <c r="Z243" s="237"/>
      <c r="AA243" s="67"/>
      <c r="AB243" s="67"/>
      <c r="AC243" s="84"/>
    </row>
    <row r="244" spans="1:68" ht="27" customHeight="1" x14ac:dyDescent="0.25">
      <c r="A244" s="64" t="s">
        <v>342</v>
      </c>
      <c r="B244" s="64" t="s">
        <v>343</v>
      </c>
      <c r="C244" s="37">
        <v>4301136028</v>
      </c>
      <c r="D244" s="219">
        <v>4640242180304</v>
      </c>
      <c r="E244" s="219"/>
      <c r="F244" s="63">
        <v>2.7</v>
      </c>
      <c r="G244" s="38">
        <v>1</v>
      </c>
      <c r="H244" s="63">
        <v>2.7</v>
      </c>
      <c r="I244" s="63">
        <v>2.8906000000000001</v>
      </c>
      <c r="J244" s="38">
        <v>126</v>
      </c>
      <c r="K244" s="38" t="s">
        <v>95</v>
      </c>
      <c r="L244" s="38" t="s">
        <v>88</v>
      </c>
      <c r="M244" s="39" t="s">
        <v>86</v>
      </c>
      <c r="N244" s="39"/>
      <c r="O244" s="38">
        <v>180</v>
      </c>
      <c r="P244" s="242" t="s">
        <v>344</v>
      </c>
      <c r="Q244" s="221"/>
      <c r="R244" s="221"/>
      <c r="S244" s="221"/>
      <c r="T244" s="222"/>
      <c r="U244" s="40" t="s">
        <v>49</v>
      </c>
      <c r="V244" s="40" t="s">
        <v>49</v>
      </c>
      <c r="W244" s="41" t="s">
        <v>42</v>
      </c>
      <c r="X244" s="59">
        <v>0</v>
      </c>
      <c r="Y244" s="56">
        <f>IFERROR(IF(X244="","",X244),"")</f>
        <v>0</v>
      </c>
      <c r="Z244" s="42">
        <f>IFERROR(IF(X244="","",X244*0.00936),"")</f>
        <v>0</v>
      </c>
      <c r="AA244" s="69" t="s">
        <v>49</v>
      </c>
      <c r="AB244" s="70" t="s">
        <v>49</v>
      </c>
      <c r="AC244" s="85"/>
      <c r="AG244" s="82"/>
      <c r="AJ244" s="87" t="s">
        <v>89</v>
      </c>
      <c r="AK244" s="87">
        <v>1</v>
      </c>
      <c r="BB244" s="184" t="s">
        <v>94</v>
      </c>
      <c r="BM244" s="82">
        <f>IFERROR(X244*I244,"0")</f>
        <v>0</v>
      </c>
      <c r="BN244" s="82">
        <f>IFERROR(Y244*I244,"0")</f>
        <v>0</v>
      </c>
      <c r="BO244" s="82">
        <f>IFERROR(X244/J244,"0")</f>
        <v>0</v>
      </c>
      <c r="BP244" s="82">
        <f>IFERROR(Y244/J244,"0")</f>
        <v>0</v>
      </c>
    </row>
    <row r="245" spans="1:68" ht="27" customHeight="1" x14ac:dyDescent="0.25">
      <c r="A245" s="64" t="s">
        <v>345</v>
      </c>
      <c r="B245" s="64" t="s">
        <v>346</v>
      </c>
      <c r="C245" s="37">
        <v>4301136026</v>
      </c>
      <c r="D245" s="219">
        <v>4640242180236</v>
      </c>
      <c r="E245" s="219"/>
      <c r="F245" s="63">
        <v>5</v>
      </c>
      <c r="G245" s="38">
        <v>1</v>
      </c>
      <c r="H245" s="63">
        <v>5</v>
      </c>
      <c r="I245" s="63">
        <v>5.2350000000000003</v>
      </c>
      <c r="J245" s="38">
        <v>84</v>
      </c>
      <c r="K245" s="38" t="s">
        <v>87</v>
      </c>
      <c r="L245" s="38" t="s">
        <v>88</v>
      </c>
      <c r="M245" s="39" t="s">
        <v>86</v>
      </c>
      <c r="N245" s="39"/>
      <c r="O245" s="38">
        <v>180</v>
      </c>
      <c r="P245" s="243" t="s">
        <v>347</v>
      </c>
      <c r="Q245" s="221"/>
      <c r="R245" s="221"/>
      <c r="S245" s="221"/>
      <c r="T245" s="222"/>
      <c r="U245" s="40" t="s">
        <v>49</v>
      </c>
      <c r="V245" s="40" t="s">
        <v>49</v>
      </c>
      <c r="W245" s="41" t="s">
        <v>42</v>
      </c>
      <c r="X245" s="59">
        <v>0</v>
      </c>
      <c r="Y245" s="56">
        <f>IFERROR(IF(X245="","",X245),"")</f>
        <v>0</v>
      </c>
      <c r="Z245" s="42">
        <f>IFERROR(IF(X245="","",X245*0.0155),"")</f>
        <v>0</v>
      </c>
      <c r="AA245" s="69" t="s">
        <v>49</v>
      </c>
      <c r="AB245" s="70" t="s">
        <v>49</v>
      </c>
      <c r="AC245" s="85"/>
      <c r="AG245" s="82"/>
      <c r="AJ245" s="87" t="s">
        <v>89</v>
      </c>
      <c r="AK245" s="87">
        <v>1</v>
      </c>
      <c r="BB245" s="185" t="s">
        <v>94</v>
      </c>
      <c r="BM245" s="82">
        <f>IFERROR(X245*I245,"0")</f>
        <v>0</v>
      </c>
      <c r="BN245" s="82">
        <f>IFERROR(Y245*I245,"0")</f>
        <v>0</v>
      </c>
      <c r="BO245" s="82">
        <f>IFERROR(X245/J245,"0")</f>
        <v>0</v>
      </c>
      <c r="BP245" s="82">
        <f>IFERROR(Y245/J245,"0")</f>
        <v>0</v>
      </c>
    </row>
    <row r="246" spans="1:68" ht="27" customHeight="1" x14ac:dyDescent="0.25">
      <c r="A246" s="64" t="s">
        <v>348</v>
      </c>
      <c r="B246" s="64" t="s">
        <v>349</v>
      </c>
      <c r="C246" s="37">
        <v>4301136029</v>
      </c>
      <c r="D246" s="219">
        <v>4640242180410</v>
      </c>
      <c r="E246" s="219"/>
      <c r="F246" s="63">
        <v>2.2400000000000002</v>
      </c>
      <c r="G246" s="38">
        <v>1</v>
      </c>
      <c r="H246" s="63">
        <v>2.2400000000000002</v>
      </c>
      <c r="I246" s="63">
        <v>2.4319999999999999</v>
      </c>
      <c r="J246" s="38">
        <v>126</v>
      </c>
      <c r="K246" s="38" t="s">
        <v>95</v>
      </c>
      <c r="L246" s="38" t="s">
        <v>88</v>
      </c>
      <c r="M246" s="39" t="s">
        <v>86</v>
      </c>
      <c r="N246" s="39"/>
      <c r="O246" s="38">
        <v>180</v>
      </c>
      <c r="P246" s="244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46" s="221"/>
      <c r="R246" s="221"/>
      <c r="S246" s="221"/>
      <c r="T246" s="222"/>
      <c r="U246" s="40" t="s">
        <v>49</v>
      </c>
      <c r="V246" s="40" t="s">
        <v>49</v>
      </c>
      <c r="W246" s="41" t="s">
        <v>42</v>
      </c>
      <c r="X246" s="59">
        <v>0</v>
      </c>
      <c r="Y246" s="56">
        <f>IFERROR(IF(X246="","",X246),"")</f>
        <v>0</v>
      </c>
      <c r="Z246" s="42">
        <f>IFERROR(IF(X246="","",X246*0.00936),"")</f>
        <v>0</v>
      </c>
      <c r="AA246" s="69" t="s">
        <v>49</v>
      </c>
      <c r="AB246" s="70" t="s">
        <v>49</v>
      </c>
      <c r="AC246" s="85"/>
      <c r="AG246" s="82"/>
      <c r="AJ246" s="87" t="s">
        <v>89</v>
      </c>
      <c r="AK246" s="87">
        <v>1</v>
      </c>
      <c r="BB246" s="186" t="s">
        <v>94</v>
      </c>
      <c r="BM246" s="82">
        <f>IFERROR(X246*I246,"0")</f>
        <v>0</v>
      </c>
      <c r="BN246" s="82">
        <f>IFERROR(Y246*I246,"0")</f>
        <v>0</v>
      </c>
      <c r="BO246" s="82">
        <f>IFERROR(X246/J246,"0")</f>
        <v>0</v>
      </c>
      <c r="BP246" s="82">
        <f>IFERROR(Y246/J246,"0")</f>
        <v>0</v>
      </c>
    </row>
    <row r="247" spans="1:68" x14ac:dyDescent="0.2">
      <c r="A247" s="213"/>
      <c r="B247" s="213"/>
      <c r="C247" s="213"/>
      <c r="D247" s="213"/>
      <c r="E247" s="213"/>
      <c r="F247" s="213"/>
      <c r="G247" s="213"/>
      <c r="H247" s="213"/>
      <c r="I247" s="213"/>
      <c r="J247" s="213"/>
      <c r="K247" s="213"/>
      <c r="L247" s="213"/>
      <c r="M247" s="213"/>
      <c r="N247" s="213"/>
      <c r="O247" s="214"/>
      <c r="P247" s="210" t="s">
        <v>43</v>
      </c>
      <c r="Q247" s="211"/>
      <c r="R247" s="211"/>
      <c r="S247" s="211"/>
      <c r="T247" s="211"/>
      <c r="U247" s="211"/>
      <c r="V247" s="212"/>
      <c r="W247" s="43" t="s">
        <v>42</v>
      </c>
      <c r="X247" s="44">
        <f>IFERROR(SUM(X244:X246),"0")</f>
        <v>0</v>
      </c>
      <c r="Y247" s="44">
        <f>IFERROR(SUM(Y244:Y246),"0")</f>
        <v>0</v>
      </c>
      <c r="Z247" s="44">
        <f>IFERROR(IF(Z244="",0,Z244),"0")+IFERROR(IF(Z245="",0,Z245),"0")+IFERROR(IF(Z246="",0,Z246),"0")</f>
        <v>0</v>
      </c>
      <c r="AA247" s="68"/>
      <c r="AB247" s="68"/>
      <c r="AC247" s="68"/>
    </row>
    <row r="248" spans="1:68" x14ac:dyDescent="0.2">
      <c r="A248" s="213"/>
      <c r="B248" s="213"/>
      <c r="C248" s="213"/>
      <c r="D248" s="213"/>
      <c r="E248" s="213"/>
      <c r="F248" s="213"/>
      <c r="G248" s="213"/>
      <c r="H248" s="213"/>
      <c r="I248" s="213"/>
      <c r="J248" s="213"/>
      <c r="K248" s="213"/>
      <c r="L248" s="213"/>
      <c r="M248" s="213"/>
      <c r="N248" s="213"/>
      <c r="O248" s="214"/>
      <c r="P248" s="210" t="s">
        <v>43</v>
      </c>
      <c r="Q248" s="211"/>
      <c r="R248" s="211"/>
      <c r="S248" s="211"/>
      <c r="T248" s="211"/>
      <c r="U248" s="211"/>
      <c r="V248" s="212"/>
      <c r="W248" s="43" t="s">
        <v>0</v>
      </c>
      <c r="X248" s="44">
        <f>IFERROR(SUMPRODUCT(X244:X246*H244:H246),"0")</f>
        <v>0</v>
      </c>
      <c r="Y248" s="44">
        <f>IFERROR(SUMPRODUCT(Y244:Y246*H244:H246),"0")</f>
        <v>0</v>
      </c>
      <c r="Z248" s="43"/>
      <c r="AA248" s="68"/>
      <c r="AB248" s="68"/>
      <c r="AC248" s="68"/>
    </row>
    <row r="249" spans="1:68" ht="14.25" customHeight="1" x14ac:dyDescent="0.25">
      <c r="A249" s="237" t="s">
        <v>159</v>
      </c>
      <c r="B249" s="237"/>
      <c r="C249" s="237"/>
      <c r="D249" s="237"/>
      <c r="E249" s="237"/>
      <c r="F249" s="237"/>
      <c r="G249" s="237"/>
      <c r="H249" s="237"/>
      <c r="I249" s="237"/>
      <c r="J249" s="237"/>
      <c r="K249" s="237"/>
      <c r="L249" s="237"/>
      <c r="M249" s="237"/>
      <c r="N249" s="237"/>
      <c r="O249" s="237"/>
      <c r="P249" s="237"/>
      <c r="Q249" s="237"/>
      <c r="R249" s="237"/>
      <c r="S249" s="237"/>
      <c r="T249" s="237"/>
      <c r="U249" s="237"/>
      <c r="V249" s="237"/>
      <c r="W249" s="237"/>
      <c r="X249" s="237"/>
      <c r="Y249" s="237"/>
      <c r="Z249" s="237"/>
      <c r="AA249" s="67"/>
      <c r="AB249" s="67"/>
      <c r="AC249" s="84"/>
    </row>
    <row r="250" spans="1:68" ht="27" customHeight="1" x14ac:dyDescent="0.25">
      <c r="A250" s="64" t="s">
        <v>350</v>
      </c>
      <c r="B250" s="64" t="s">
        <v>351</v>
      </c>
      <c r="C250" s="37">
        <v>4301135193</v>
      </c>
      <c r="D250" s="219">
        <v>4640242180403</v>
      </c>
      <c r="E250" s="219"/>
      <c r="F250" s="63">
        <v>3</v>
      </c>
      <c r="G250" s="38">
        <v>1</v>
      </c>
      <c r="H250" s="63">
        <v>3</v>
      </c>
      <c r="I250" s="63">
        <v>3.1920000000000002</v>
      </c>
      <c r="J250" s="38">
        <v>126</v>
      </c>
      <c r="K250" s="38" t="s">
        <v>95</v>
      </c>
      <c r="L250" s="38" t="s">
        <v>88</v>
      </c>
      <c r="M250" s="39" t="s">
        <v>86</v>
      </c>
      <c r="N250" s="39"/>
      <c r="O250" s="38">
        <v>180</v>
      </c>
      <c r="P250" s="238" t="s">
        <v>352</v>
      </c>
      <c r="Q250" s="221"/>
      <c r="R250" s="221"/>
      <c r="S250" s="221"/>
      <c r="T250" s="222"/>
      <c r="U250" s="40" t="s">
        <v>49</v>
      </c>
      <c r="V250" s="40" t="s">
        <v>49</v>
      </c>
      <c r="W250" s="41" t="s">
        <v>42</v>
      </c>
      <c r="X250" s="59">
        <v>0</v>
      </c>
      <c r="Y250" s="56">
        <f t="shared" ref="Y250:Y268" si="24">IFERROR(IF(X250="","",X250),"")</f>
        <v>0</v>
      </c>
      <c r="Z250" s="42">
        <f>IFERROR(IF(X250="","",X250*0.00936),"")</f>
        <v>0</v>
      </c>
      <c r="AA250" s="69" t="s">
        <v>49</v>
      </c>
      <c r="AB250" s="70" t="s">
        <v>49</v>
      </c>
      <c r="AC250" s="85"/>
      <c r="AG250" s="82"/>
      <c r="AJ250" s="87" t="s">
        <v>89</v>
      </c>
      <c r="AK250" s="87">
        <v>1</v>
      </c>
      <c r="BB250" s="187" t="s">
        <v>94</v>
      </c>
      <c r="BM250" s="82">
        <f t="shared" ref="BM250:BM268" si="25">IFERROR(X250*I250,"0")</f>
        <v>0</v>
      </c>
      <c r="BN250" s="82">
        <f t="shared" ref="BN250:BN268" si="26">IFERROR(Y250*I250,"0")</f>
        <v>0</v>
      </c>
      <c r="BO250" s="82">
        <f t="shared" ref="BO250:BO268" si="27">IFERROR(X250/J250,"0")</f>
        <v>0</v>
      </c>
      <c r="BP250" s="82">
        <f t="shared" ref="BP250:BP268" si="28">IFERROR(Y250/J250,"0")</f>
        <v>0</v>
      </c>
    </row>
    <row r="251" spans="1:68" ht="27" customHeight="1" x14ac:dyDescent="0.25">
      <c r="A251" s="64" t="s">
        <v>353</v>
      </c>
      <c r="B251" s="64" t="s">
        <v>354</v>
      </c>
      <c r="C251" s="37">
        <v>4301135394</v>
      </c>
      <c r="D251" s="219">
        <v>4640242181561</v>
      </c>
      <c r="E251" s="219"/>
      <c r="F251" s="63">
        <v>3.7</v>
      </c>
      <c r="G251" s="38">
        <v>1</v>
      </c>
      <c r="H251" s="63">
        <v>3.7</v>
      </c>
      <c r="I251" s="63">
        <v>3.8919999999999999</v>
      </c>
      <c r="J251" s="38">
        <v>126</v>
      </c>
      <c r="K251" s="38" t="s">
        <v>95</v>
      </c>
      <c r="L251" s="38" t="s">
        <v>88</v>
      </c>
      <c r="M251" s="39" t="s">
        <v>86</v>
      </c>
      <c r="N251" s="39"/>
      <c r="O251" s="38">
        <v>180</v>
      </c>
      <c r="P251" s="239" t="s">
        <v>355</v>
      </c>
      <c r="Q251" s="221"/>
      <c r="R251" s="221"/>
      <c r="S251" s="221"/>
      <c r="T251" s="222"/>
      <c r="U251" s="40" t="s">
        <v>49</v>
      </c>
      <c r="V251" s="40" t="s">
        <v>49</v>
      </c>
      <c r="W251" s="41" t="s">
        <v>42</v>
      </c>
      <c r="X251" s="59">
        <v>0</v>
      </c>
      <c r="Y251" s="56">
        <f t="shared" si="24"/>
        <v>0</v>
      </c>
      <c r="Z251" s="42">
        <f>IFERROR(IF(X251="","",X251*0.00936),"")</f>
        <v>0</v>
      </c>
      <c r="AA251" s="69" t="s">
        <v>49</v>
      </c>
      <c r="AB251" s="70" t="s">
        <v>49</v>
      </c>
      <c r="AC251" s="85"/>
      <c r="AG251" s="82"/>
      <c r="AJ251" s="87" t="s">
        <v>89</v>
      </c>
      <c r="AK251" s="87">
        <v>1</v>
      </c>
      <c r="BB251" s="188" t="s">
        <v>94</v>
      </c>
      <c r="BM251" s="82">
        <f t="shared" si="25"/>
        <v>0</v>
      </c>
      <c r="BN251" s="82">
        <f t="shared" si="26"/>
        <v>0</v>
      </c>
      <c r="BO251" s="82">
        <f t="shared" si="27"/>
        <v>0</v>
      </c>
      <c r="BP251" s="82">
        <f t="shared" si="28"/>
        <v>0</v>
      </c>
    </row>
    <row r="252" spans="1:68" ht="37.5" customHeight="1" x14ac:dyDescent="0.25">
      <c r="A252" s="64" t="s">
        <v>356</v>
      </c>
      <c r="B252" s="64" t="s">
        <v>357</v>
      </c>
      <c r="C252" s="37">
        <v>4301135187</v>
      </c>
      <c r="D252" s="219">
        <v>4640242180328</v>
      </c>
      <c r="E252" s="219"/>
      <c r="F252" s="63">
        <v>3.5</v>
      </c>
      <c r="G252" s="38">
        <v>1</v>
      </c>
      <c r="H252" s="63">
        <v>3.5</v>
      </c>
      <c r="I252" s="63">
        <v>3.6920000000000002</v>
      </c>
      <c r="J252" s="38">
        <v>126</v>
      </c>
      <c r="K252" s="38" t="s">
        <v>95</v>
      </c>
      <c r="L252" s="38" t="s">
        <v>88</v>
      </c>
      <c r="M252" s="39" t="s">
        <v>86</v>
      </c>
      <c r="N252" s="39"/>
      <c r="O252" s="38">
        <v>180</v>
      </c>
      <c r="P252" s="240" t="s">
        <v>358</v>
      </c>
      <c r="Q252" s="221"/>
      <c r="R252" s="221"/>
      <c r="S252" s="221"/>
      <c r="T252" s="222"/>
      <c r="U252" s="40" t="s">
        <v>49</v>
      </c>
      <c r="V252" s="40" t="s">
        <v>49</v>
      </c>
      <c r="W252" s="41" t="s">
        <v>42</v>
      </c>
      <c r="X252" s="59">
        <v>0</v>
      </c>
      <c r="Y252" s="56">
        <f t="shared" si="24"/>
        <v>0</v>
      </c>
      <c r="Z252" s="42">
        <f>IFERROR(IF(X252="","",X252*0.00936),"")</f>
        <v>0</v>
      </c>
      <c r="AA252" s="69" t="s">
        <v>49</v>
      </c>
      <c r="AB252" s="70" t="s">
        <v>49</v>
      </c>
      <c r="AC252" s="85"/>
      <c r="AG252" s="82"/>
      <c r="AJ252" s="87" t="s">
        <v>89</v>
      </c>
      <c r="AK252" s="87">
        <v>1</v>
      </c>
      <c r="BB252" s="189" t="s">
        <v>94</v>
      </c>
      <c r="BM252" s="82">
        <f t="shared" si="25"/>
        <v>0</v>
      </c>
      <c r="BN252" s="82">
        <f t="shared" si="26"/>
        <v>0</v>
      </c>
      <c r="BO252" s="82">
        <f t="shared" si="27"/>
        <v>0</v>
      </c>
      <c r="BP252" s="82">
        <f t="shared" si="28"/>
        <v>0</v>
      </c>
    </row>
    <row r="253" spans="1:68" ht="27" customHeight="1" x14ac:dyDescent="0.25">
      <c r="A253" s="64" t="s">
        <v>359</v>
      </c>
      <c r="B253" s="64" t="s">
        <v>360</v>
      </c>
      <c r="C253" s="37">
        <v>4301135374</v>
      </c>
      <c r="D253" s="219">
        <v>4640242181424</v>
      </c>
      <c r="E253" s="219"/>
      <c r="F253" s="63">
        <v>5.5</v>
      </c>
      <c r="G253" s="38">
        <v>1</v>
      </c>
      <c r="H253" s="63">
        <v>5.5</v>
      </c>
      <c r="I253" s="63">
        <v>5.7350000000000003</v>
      </c>
      <c r="J253" s="38">
        <v>84</v>
      </c>
      <c r="K253" s="38" t="s">
        <v>87</v>
      </c>
      <c r="L253" s="38" t="s">
        <v>88</v>
      </c>
      <c r="M253" s="39" t="s">
        <v>86</v>
      </c>
      <c r="N253" s="39"/>
      <c r="O253" s="38">
        <v>180</v>
      </c>
      <c r="P253" s="241" t="s">
        <v>361</v>
      </c>
      <c r="Q253" s="221"/>
      <c r="R253" s="221"/>
      <c r="S253" s="221"/>
      <c r="T253" s="222"/>
      <c r="U253" s="40" t="s">
        <v>49</v>
      </c>
      <c r="V253" s="40" t="s">
        <v>49</v>
      </c>
      <c r="W253" s="41" t="s">
        <v>42</v>
      </c>
      <c r="X253" s="59">
        <v>0</v>
      </c>
      <c r="Y253" s="56">
        <f t="shared" si="24"/>
        <v>0</v>
      </c>
      <c r="Z253" s="42">
        <f>IFERROR(IF(X253="","",X253*0.0155),"")</f>
        <v>0</v>
      </c>
      <c r="AA253" s="69" t="s">
        <v>49</v>
      </c>
      <c r="AB253" s="70" t="s">
        <v>49</v>
      </c>
      <c r="AC253" s="85"/>
      <c r="AG253" s="82"/>
      <c r="AJ253" s="87" t="s">
        <v>89</v>
      </c>
      <c r="AK253" s="87">
        <v>1</v>
      </c>
      <c r="BB253" s="190" t="s">
        <v>94</v>
      </c>
      <c r="BM253" s="82">
        <f t="shared" si="25"/>
        <v>0</v>
      </c>
      <c r="BN253" s="82">
        <f t="shared" si="26"/>
        <v>0</v>
      </c>
      <c r="BO253" s="82">
        <f t="shared" si="27"/>
        <v>0</v>
      </c>
      <c r="BP253" s="82">
        <f t="shared" si="28"/>
        <v>0</v>
      </c>
    </row>
    <row r="254" spans="1:68" ht="27" customHeight="1" x14ac:dyDescent="0.25">
      <c r="A254" s="64" t="s">
        <v>362</v>
      </c>
      <c r="B254" s="64" t="s">
        <v>363</v>
      </c>
      <c r="C254" s="37">
        <v>4301135320</v>
      </c>
      <c r="D254" s="219">
        <v>4640242181592</v>
      </c>
      <c r="E254" s="219"/>
      <c r="F254" s="63">
        <v>3.5</v>
      </c>
      <c r="G254" s="38">
        <v>1</v>
      </c>
      <c r="H254" s="63">
        <v>3.5</v>
      </c>
      <c r="I254" s="63">
        <v>3.6850000000000001</v>
      </c>
      <c r="J254" s="38">
        <v>126</v>
      </c>
      <c r="K254" s="38" t="s">
        <v>95</v>
      </c>
      <c r="L254" s="38" t="s">
        <v>88</v>
      </c>
      <c r="M254" s="39" t="s">
        <v>86</v>
      </c>
      <c r="N254" s="39"/>
      <c r="O254" s="38">
        <v>180</v>
      </c>
      <c r="P254" s="232" t="s">
        <v>364</v>
      </c>
      <c r="Q254" s="221"/>
      <c r="R254" s="221"/>
      <c r="S254" s="221"/>
      <c r="T254" s="222"/>
      <c r="U254" s="40" t="s">
        <v>49</v>
      </c>
      <c r="V254" s="40" t="s">
        <v>49</v>
      </c>
      <c r="W254" s="41" t="s">
        <v>42</v>
      </c>
      <c r="X254" s="59">
        <v>0</v>
      </c>
      <c r="Y254" s="56">
        <f t="shared" si="24"/>
        <v>0</v>
      </c>
      <c r="Z254" s="42">
        <f t="shared" ref="Z254:Z261" si="29">IFERROR(IF(X254="","",X254*0.00936),"")</f>
        <v>0</v>
      </c>
      <c r="AA254" s="69" t="s">
        <v>49</v>
      </c>
      <c r="AB254" s="70" t="s">
        <v>49</v>
      </c>
      <c r="AC254" s="85"/>
      <c r="AG254" s="82"/>
      <c r="AJ254" s="87" t="s">
        <v>89</v>
      </c>
      <c r="AK254" s="87">
        <v>1</v>
      </c>
      <c r="BB254" s="191" t="s">
        <v>94</v>
      </c>
      <c r="BM254" s="82">
        <f t="shared" si="25"/>
        <v>0</v>
      </c>
      <c r="BN254" s="82">
        <f t="shared" si="26"/>
        <v>0</v>
      </c>
      <c r="BO254" s="82">
        <f t="shared" si="27"/>
        <v>0</v>
      </c>
      <c r="BP254" s="82">
        <f t="shared" si="28"/>
        <v>0</v>
      </c>
    </row>
    <row r="255" spans="1:68" ht="27" customHeight="1" x14ac:dyDescent="0.25">
      <c r="A255" s="64" t="s">
        <v>365</v>
      </c>
      <c r="B255" s="64" t="s">
        <v>366</v>
      </c>
      <c r="C255" s="37">
        <v>4301135405</v>
      </c>
      <c r="D255" s="219">
        <v>4640242181523</v>
      </c>
      <c r="E255" s="219"/>
      <c r="F255" s="63">
        <v>3</v>
      </c>
      <c r="G255" s="38">
        <v>1</v>
      </c>
      <c r="H255" s="63">
        <v>3</v>
      </c>
      <c r="I255" s="63">
        <v>3.1920000000000002</v>
      </c>
      <c r="J255" s="38">
        <v>126</v>
      </c>
      <c r="K255" s="38" t="s">
        <v>95</v>
      </c>
      <c r="L255" s="38" t="s">
        <v>88</v>
      </c>
      <c r="M255" s="39" t="s">
        <v>86</v>
      </c>
      <c r="N255" s="39"/>
      <c r="O255" s="38">
        <v>180</v>
      </c>
      <c r="P255" s="233" t="s">
        <v>367</v>
      </c>
      <c r="Q255" s="221"/>
      <c r="R255" s="221"/>
      <c r="S255" s="221"/>
      <c r="T255" s="222"/>
      <c r="U255" s="40" t="s">
        <v>49</v>
      </c>
      <c r="V255" s="40" t="s">
        <v>49</v>
      </c>
      <c r="W255" s="41" t="s">
        <v>42</v>
      </c>
      <c r="X255" s="59">
        <v>0</v>
      </c>
      <c r="Y255" s="56">
        <f t="shared" si="24"/>
        <v>0</v>
      </c>
      <c r="Z255" s="42">
        <f t="shared" si="29"/>
        <v>0</v>
      </c>
      <c r="AA255" s="69" t="s">
        <v>49</v>
      </c>
      <c r="AB255" s="70" t="s">
        <v>49</v>
      </c>
      <c r="AC255" s="85"/>
      <c r="AG255" s="82"/>
      <c r="AJ255" s="87" t="s">
        <v>89</v>
      </c>
      <c r="AK255" s="87">
        <v>1</v>
      </c>
      <c r="BB255" s="192" t="s">
        <v>94</v>
      </c>
      <c r="BM255" s="82">
        <f t="shared" si="25"/>
        <v>0</v>
      </c>
      <c r="BN255" s="82">
        <f t="shared" si="26"/>
        <v>0</v>
      </c>
      <c r="BO255" s="82">
        <f t="shared" si="27"/>
        <v>0</v>
      </c>
      <c r="BP255" s="82">
        <f t="shared" si="28"/>
        <v>0</v>
      </c>
    </row>
    <row r="256" spans="1:68" ht="27" customHeight="1" x14ac:dyDescent="0.25">
      <c r="A256" s="64" t="s">
        <v>368</v>
      </c>
      <c r="B256" s="64" t="s">
        <v>369</v>
      </c>
      <c r="C256" s="37">
        <v>4301135404</v>
      </c>
      <c r="D256" s="219">
        <v>4640242181516</v>
      </c>
      <c r="E256" s="219"/>
      <c r="F256" s="63">
        <v>3.7</v>
      </c>
      <c r="G256" s="38">
        <v>1</v>
      </c>
      <c r="H256" s="63">
        <v>3.7</v>
      </c>
      <c r="I256" s="63">
        <v>3.8919999999999999</v>
      </c>
      <c r="J256" s="38">
        <v>126</v>
      </c>
      <c r="K256" s="38" t="s">
        <v>95</v>
      </c>
      <c r="L256" s="38" t="s">
        <v>88</v>
      </c>
      <c r="M256" s="39" t="s">
        <v>86</v>
      </c>
      <c r="N256" s="39"/>
      <c r="O256" s="38">
        <v>180</v>
      </c>
      <c r="P256" s="234" t="s">
        <v>370</v>
      </c>
      <c r="Q256" s="221"/>
      <c r="R256" s="221"/>
      <c r="S256" s="221"/>
      <c r="T256" s="222"/>
      <c r="U256" s="40" t="s">
        <v>49</v>
      </c>
      <c r="V256" s="40" t="s">
        <v>49</v>
      </c>
      <c r="W256" s="41" t="s">
        <v>42</v>
      </c>
      <c r="X256" s="59">
        <v>0</v>
      </c>
      <c r="Y256" s="56">
        <f t="shared" si="24"/>
        <v>0</v>
      </c>
      <c r="Z256" s="42">
        <f t="shared" si="29"/>
        <v>0</v>
      </c>
      <c r="AA256" s="69" t="s">
        <v>49</v>
      </c>
      <c r="AB256" s="70" t="s">
        <v>49</v>
      </c>
      <c r="AC256" s="85"/>
      <c r="AG256" s="82"/>
      <c r="AJ256" s="87" t="s">
        <v>89</v>
      </c>
      <c r="AK256" s="87">
        <v>1</v>
      </c>
      <c r="BB256" s="193" t="s">
        <v>94</v>
      </c>
      <c r="BM256" s="82">
        <f t="shared" si="25"/>
        <v>0</v>
      </c>
      <c r="BN256" s="82">
        <f t="shared" si="26"/>
        <v>0</v>
      </c>
      <c r="BO256" s="82">
        <f t="shared" si="27"/>
        <v>0</v>
      </c>
      <c r="BP256" s="82">
        <f t="shared" si="28"/>
        <v>0</v>
      </c>
    </row>
    <row r="257" spans="1:68" ht="37.5" customHeight="1" x14ac:dyDescent="0.25">
      <c r="A257" s="64" t="s">
        <v>371</v>
      </c>
      <c r="B257" s="64" t="s">
        <v>372</v>
      </c>
      <c r="C257" s="37">
        <v>4301135402</v>
      </c>
      <c r="D257" s="219">
        <v>4640242181493</v>
      </c>
      <c r="E257" s="219"/>
      <c r="F257" s="63">
        <v>3.7</v>
      </c>
      <c r="G257" s="38">
        <v>1</v>
      </c>
      <c r="H257" s="63">
        <v>3.7</v>
      </c>
      <c r="I257" s="63">
        <v>3.8919999999999999</v>
      </c>
      <c r="J257" s="38">
        <v>126</v>
      </c>
      <c r="K257" s="38" t="s">
        <v>95</v>
      </c>
      <c r="L257" s="38" t="s">
        <v>88</v>
      </c>
      <c r="M257" s="39" t="s">
        <v>86</v>
      </c>
      <c r="N257" s="39"/>
      <c r="O257" s="38">
        <v>180</v>
      </c>
      <c r="P257" s="235" t="s">
        <v>373</v>
      </c>
      <c r="Q257" s="221"/>
      <c r="R257" s="221"/>
      <c r="S257" s="221"/>
      <c r="T257" s="222"/>
      <c r="U257" s="40" t="s">
        <v>49</v>
      </c>
      <c r="V257" s="40" t="s">
        <v>49</v>
      </c>
      <c r="W257" s="41" t="s">
        <v>42</v>
      </c>
      <c r="X257" s="59">
        <v>0</v>
      </c>
      <c r="Y257" s="56">
        <f t="shared" si="24"/>
        <v>0</v>
      </c>
      <c r="Z257" s="42">
        <f t="shared" si="29"/>
        <v>0</v>
      </c>
      <c r="AA257" s="69" t="s">
        <v>49</v>
      </c>
      <c r="AB257" s="70" t="s">
        <v>49</v>
      </c>
      <c r="AC257" s="85"/>
      <c r="AG257" s="82"/>
      <c r="AJ257" s="87" t="s">
        <v>89</v>
      </c>
      <c r="AK257" s="87">
        <v>1</v>
      </c>
      <c r="BB257" s="194" t="s">
        <v>94</v>
      </c>
      <c r="BM257" s="82">
        <f t="shared" si="25"/>
        <v>0</v>
      </c>
      <c r="BN257" s="82">
        <f t="shared" si="26"/>
        <v>0</v>
      </c>
      <c r="BO257" s="82">
        <f t="shared" si="27"/>
        <v>0</v>
      </c>
      <c r="BP257" s="82">
        <f t="shared" si="28"/>
        <v>0</v>
      </c>
    </row>
    <row r="258" spans="1:68" ht="27" customHeight="1" x14ac:dyDescent="0.25">
      <c r="A258" s="64" t="s">
        <v>374</v>
      </c>
      <c r="B258" s="64" t="s">
        <v>375</v>
      </c>
      <c r="C258" s="37">
        <v>4301135375</v>
      </c>
      <c r="D258" s="219">
        <v>4640242181486</v>
      </c>
      <c r="E258" s="219"/>
      <c r="F258" s="63">
        <v>3.7</v>
      </c>
      <c r="G258" s="38">
        <v>1</v>
      </c>
      <c r="H258" s="63">
        <v>3.7</v>
      </c>
      <c r="I258" s="63">
        <v>3.8919999999999999</v>
      </c>
      <c r="J258" s="38">
        <v>126</v>
      </c>
      <c r="K258" s="38" t="s">
        <v>95</v>
      </c>
      <c r="L258" s="38" t="s">
        <v>88</v>
      </c>
      <c r="M258" s="39" t="s">
        <v>86</v>
      </c>
      <c r="N258" s="39"/>
      <c r="O258" s="38">
        <v>180</v>
      </c>
      <c r="P258" s="236" t="s">
        <v>376</v>
      </c>
      <c r="Q258" s="221"/>
      <c r="R258" s="221"/>
      <c r="S258" s="221"/>
      <c r="T258" s="222"/>
      <c r="U258" s="40" t="s">
        <v>49</v>
      </c>
      <c r="V258" s="40" t="s">
        <v>49</v>
      </c>
      <c r="W258" s="41" t="s">
        <v>42</v>
      </c>
      <c r="X258" s="59">
        <v>0</v>
      </c>
      <c r="Y258" s="56">
        <f t="shared" si="24"/>
        <v>0</v>
      </c>
      <c r="Z258" s="42">
        <f t="shared" si="29"/>
        <v>0</v>
      </c>
      <c r="AA258" s="69" t="s">
        <v>49</v>
      </c>
      <c r="AB258" s="70" t="s">
        <v>49</v>
      </c>
      <c r="AC258" s="85"/>
      <c r="AG258" s="82"/>
      <c r="AJ258" s="87" t="s">
        <v>89</v>
      </c>
      <c r="AK258" s="87">
        <v>1</v>
      </c>
      <c r="BB258" s="195" t="s">
        <v>94</v>
      </c>
      <c r="BM258" s="82">
        <f t="shared" si="25"/>
        <v>0</v>
      </c>
      <c r="BN258" s="82">
        <f t="shared" si="26"/>
        <v>0</v>
      </c>
      <c r="BO258" s="82">
        <f t="shared" si="27"/>
        <v>0</v>
      </c>
      <c r="BP258" s="82">
        <f t="shared" si="28"/>
        <v>0</v>
      </c>
    </row>
    <row r="259" spans="1:68" ht="27" customHeight="1" x14ac:dyDescent="0.25">
      <c r="A259" s="64" t="s">
        <v>377</v>
      </c>
      <c r="B259" s="64" t="s">
        <v>378</v>
      </c>
      <c r="C259" s="37">
        <v>4301135403</v>
      </c>
      <c r="D259" s="219">
        <v>4640242181509</v>
      </c>
      <c r="E259" s="219"/>
      <c r="F259" s="63">
        <v>3.7</v>
      </c>
      <c r="G259" s="38">
        <v>1</v>
      </c>
      <c r="H259" s="63">
        <v>3.7</v>
      </c>
      <c r="I259" s="63">
        <v>3.8919999999999999</v>
      </c>
      <c r="J259" s="38">
        <v>126</v>
      </c>
      <c r="K259" s="38" t="s">
        <v>95</v>
      </c>
      <c r="L259" s="38" t="s">
        <v>88</v>
      </c>
      <c r="M259" s="39" t="s">
        <v>86</v>
      </c>
      <c r="N259" s="39"/>
      <c r="O259" s="38">
        <v>180</v>
      </c>
      <c r="P259" s="227" t="s">
        <v>379</v>
      </c>
      <c r="Q259" s="221"/>
      <c r="R259" s="221"/>
      <c r="S259" s="221"/>
      <c r="T259" s="222"/>
      <c r="U259" s="40" t="s">
        <v>49</v>
      </c>
      <c r="V259" s="40" t="s">
        <v>49</v>
      </c>
      <c r="W259" s="41" t="s">
        <v>42</v>
      </c>
      <c r="X259" s="59">
        <v>0</v>
      </c>
      <c r="Y259" s="56">
        <f t="shared" si="24"/>
        <v>0</v>
      </c>
      <c r="Z259" s="42">
        <f t="shared" si="29"/>
        <v>0</v>
      </c>
      <c r="AA259" s="69" t="s">
        <v>49</v>
      </c>
      <c r="AB259" s="70" t="s">
        <v>49</v>
      </c>
      <c r="AC259" s="85"/>
      <c r="AG259" s="82"/>
      <c r="AJ259" s="87" t="s">
        <v>89</v>
      </c>
      <c r="AK259" s="87">
        <v>1</v>
      </c>
      <c r="BB259" s="196" t="s">
        <v>94</v>
      </c>
      <c r="BM259" s="82">
        <f t="shared" si="25"/>
        <v>0</v>
      </c>
      <c r="BN259" s="82">
        <f t="shared" si="26"/>
        <v>0</v>
      </c>
      <c r="BO259" s="82">
        <f t="shared" si="27"/>
        <v>0</v>
      </c>
      <c r="BP259" s="82">
        <f t="shared" si="28"/>
        <v>0</v>
      </c>
    </row>
    <row r="260" spans="1:68" ht="27" customHeight="1" x14ac:dyDescent="0.25">
      <c r="A260" s="64" t="s">
        <v>380</v>
      </c>
      <c r="B260" s="64" t="s">
        <v>381</v>
      </c>
      <c r="C260" s="37">
        <v>4301135304</v>
      </c>
      <c r="D260" s="219">
        <v>4640242181240</v>
      </c>
      <c r="E260" s="219"/>
      <c r="F260" s="63">
        <v>0.3</v>
      </c>
      <c r="G260" s="38">
        <v>9</v>
      </c>
      <c r="H260" s="63">
        <v>2.7</v>
      </c>
      <c r="I260" s="63">
        <v>2.88</v>
      </c>
      <c r="J260" s="38">
        <v>126</v>
      </c>
      <c r="K260" s="38" t="s">
        <v>95</v>
      </c>
      <c r="L260" s="38" t="s">
        <v>88</v>
      </c>
      <c r="M260" s="39" t="s">
        <v>86</v>
      </c>
      <c r="N260" s="39"/>
      <c r="O260" s="38">
        <v>180</v>
      </c>
      <c r="P260" s="228" t="s">
        <v>382</v>
      </c>
      <c r="Q260" s="221"/>
      <c r="R260" s="221"/>
      <c r="S260" s="221"/>
      <c r="T260" s="222"/>
      <c r="U260" s="40" t="s">
        <v>49</v>
      </c>
      <c r="V260" s="40" t="s">
        <v>49</v>
      </c>
      <c r="W260" s="41" t="s">
        <v>42</v>
      </c>
      <c r="X260" s="59">
        <v>0</v>
      </c>
      <c r="Y260" s="56">
        <f t="shared" si="24"/>
        <v>0</v>
      </c>
      <c r="Z260" s="42">
        <f t="shared" si="29"/>
        <v>0</v>
      </c>
      <c r="AA260" s="69" t="s">
        <v>49</v>
      </c>
      <c r="AB260" s="70" t="s">
        <v>49</v>
      </c>
      <c r="AC260" s="85"/>
      <c r="AG260" s="82"/>
      <c r="AJ260" s="87" t="s">
        <v>89</v>
      </c>
      <c r="AK260" s="87">
        <v>1</v>
      </c>
      <c r="BB260" s="197" t="s">
        <v>94</v>
      </c>
      <c r="BM260" s="82">
        <f t="shared" si="25"/>
        <v>0</v>
      </c>
      <c r="BN260" s="82">
        <f t="shared" si="26"/>
        <v>0</v>
      </c>
      <c r="BO260" s="82">
        <f t="shared" si="27"/>
        <v>0</v>
      </c>
      <c r="BP260" s="82">
        <f t="shared" si="28"/>
        <v>0</v>
      </c>
    </row>
    <row r="261" spans="1:68" ht="27" customHeight="1" x14ac:dyDescent="0.25">
      <c r="A261" s="64" t="s">
        <v>383</v>
      </c>
      <c r="B261" s="64" t="s">
        <v>384</v>
      </c>
      <c r="C261" s="37">
        <v>4301135310</v>
      </c>
      <c r="D261" s="219">
        <v>4640242181318</v>
      </c>
      <c r="E261" s="219"/>
      <c r="F261" s="63">
        <v>0.3</v>
      </c>
      <c r="G261" s="38">
        <v>9</v>
      </c>
      <c r="H261" s="63">
        <v>2.7</v>
      </c>
      <c r="I261" s="63">
        <v>2.988</v>
      </c>
      <c r="J261" s="38">
        <v>126</v>
      </c>
      <c r="K261" s="38" t="s">
        <v>95</v>
      </c>
      <c r="L261" s="38" t="s">
        <v>88</v>
      </c>
      <c r="M261" s="39" t="s">
        <v>86</v>
      </c>
      <c r="N261" s="39"/>
      <c r="O261" s="38">
        <v>180</v>
      </c>
      <c r="P261" s="229" t="s">
        <v>385</v>
      </c>
      <c r="Q261" s="221"/>
      <c r="R261" s="221"/>
      <c r="S261" s="221"/>
      <c r="T261" s="222"/>
      <c r="U261" s="40" t="s">
        <v>49</v>
      </c>
      <c r="V261" s="40" t="s">
        <v>49</v>
      </c>
      <c r="W261" s="41" t="s">
        <v>42</v>
      </c>
      <c r="X261" s="59">
        <v>0</v>
      </c>
      <c r="Y261" s="56">
        <f t="shared" si="24"/>
        <v>0</v>
      </c>
      <c r="Z261" s="42">
        <f t="shared" si="29"/>
        <v>0</v>
      </c>
      <c r="AA261" s="69" t="s">
        <v>49</v>
      </c>
      <c r="AB261" s="70" t="s">
        <v>49</v>
      </c>
      <c r="AC261" s="85"/>
      <c r="AG261" s="82"/>
      <c r="AJ261" s="87" t="s">
        <v>89</v>
      </c>
      <c r="AK261" s="87">
        <v>1</v>
      </c>
      <c r="BB261" s="198" t="s">
        <v>94</v>
      </c>
      <c r="BM261" s="82">
        <f t="shared" si="25"/>
        <v>0</v>
      </c>
      <c r="BN261" s="82">
        <f t="shared" si="26"/>
        <v>0</v>
      </c>
      <c r="BO261" s="82">
        <f t="shared" si="27"/>
        <v>0</v>
      </c>
      <c r="BP261" s="82">
        <f t="shared" si="28"/>
        <v>0</v>
      </c>
    </row>
    <row r="262" spans="1:68" ht="27" customHeight="1" x14ac:dyDescent="0.25">
      <c r="A262" s="64" t="s">
        <v>386</v>
      </c>
      <c r="B262" s="64" t="s">
        <v>387</v>
      </c>
      <c r="C262" s="37">
        <v>4301135306</v>
      </c>
      <c r="D262" s="219">
        <v>4640242181578</v>
      </c>
      <c r="E262" s="219"/>
      <c r="F262" s="63">
        <v>0.3</v>
      </c>
      <c r="G262" s="38">
        <v>9</v>
      </c>
      <c r="H262" s="63">
        <v>2.7</v>
      </c>
      <c r="I262" s="63">
        <v>2.8450000000000002</v>
      </c>
      <c r="J262" s="38">
        <v>234</v>
      </c>
      <c r="K262" s="38" t="s">
        <v>155</v>
      </c>
      <c r="L262" s="38" t="s">
        <v>88</v>
      </c>
      <c r="M262" s="39" t="s">
        <v>86</v>
      </c>
      <c r="N262" s="39"/>
      <c r="O262" s="38">
        <v>180</v>
      </c>
      <c r="P262" s="230" t="s">
        <v>388</v>
      </c>
      <c r="Q262" s="221"/>
      <c r="R262" s="221"/>
      <c r="S262" s="221"/>
      <c r="T262" s="222"/>
      <c r="U262" s="40" t="s">
        <v>49</v>
      </c>
      <c r="V262" s="40" t="s">
        <v>49</v>
      </c>
      <c r="W262" s="41" t="s">
        <v>42</v>
      </c>
      <c r="X262" s="59">
        <v>0</v>
      </c>
      <c r="Y262" s="56">
        <f t="shared" si="24"/>
        <v>0</v>
      </c>
      <c r="Z262" s="42">
        <f>IFERROR(IF(X262="","",X262*0.00502),"")</f>
        <v>0</v>
      </c>
      <c r="AA262" s="69" t="s">
        <v>49</v>
      </c>
      <c r="AB262" s="70" t="s">
        <v>49</v>
      </c>
      <c r="AC262" s="85"/>
      <c r="AG262" s="82"/>
      <c r="AJ262" s="87" t="s">
        <v>89</v>
      </c>
      <c r="AK262" s="87">
        <v>1</v>
      </c>
      <c r="BB262" s="199" t="s">
        <v>94</v>
      </c>
      <c r="BM262" s="82">
        <f t="shared" si="25"/>
        <v>0</v>
      </c>
      <c r="BN262" s="82">
        <f t="shared" si="26"/>
        <v>0</v>
      </c>
      <c r="BO262" s="82">
        <f t="shared" si="27"/>
        <v>0</v>
      </c>
      <c r="BP262" s="82">
        <f t="shared" si="28"/>
        <v>0</v>
      </c>
    </row>
    <row r="263" spans="1:68" ht="27" customHeight="1" x14ac:dyDescent="0.25">
      <c r="A263" s="64" t="s">
        <v>389</v>
      </c>
      <c r="B263" s="64" t="s">
        <v>390</v>
      </c>
      <c r="C263" s="37">
        <v>4301135305</v>
      </c>
      <c r="D263" s="219">
        <v>4640242181394</v>
      </c>
      <c r="E263" s="219"/>
      <c r="F263" s="63">
        <v>0.3</v>
      </c>
      <c r="G263" s="38">
        <v>9</v>
      </c>
      <c r="H263" s="63">
        <v>2.7</v>
      </c>
      <c r="I263" s="63">
        <v>2.8450000000000002</v>
      </c>
      <c r="J263" s="38">
        <v>234</v>
      </c>
      <c r="K263" s="38" t="s">
        <v>155</v>
      </c>
      <c r="L263" s="38" t="s">
        <v>88</v>
      </c>
      <c r="M263" s="39" t="s">
        <v>86</v>
      </c>
      <c r="N263" s="39"/>
      <c r="O263" s="38">
        <v>180</v>
      </c>
      <c r="P263" s="231" t="s">
        <v>391</v>
      </c>
      <c r="Q263" s="221"/>
      <c r="R263" s="221"/>
      <c r="S263" s="221"/>
      <c r="T263" s="222"/>
      <c r="U263" s="40" t="s">
        <v>49</v>
      </c>
      <c r="V263" s="40" t="s">
        <v>49</v>
      </c>
      <c r="W263" s="41" t="s">
        <v>42</v>
      </c>
      <c r="X263" s="59">
        <v>0</v>
      </c>
      <c r="Y263" s="56">
        <f t="shared" si="24"/>
        <v>0</v>
      </c>
      <c r="Z263" s="42">
        <f>IFERROR(IF(X263="","",X263*0.00502),"")</f>
        <v>0</v>
      </c>
      <c r="AA263" s="69" t="s">
        <v>49</v>
      </c>
      <c r="AB263" s="70" t="s">
        <v>49</v>
      </c>
      <c r="AC263" s="85"/>
      <c r="AG263" s="82"/>
      <c r="AJ263" s="87" t="s">
        <v>89</v>
      </c>
      <c r="AK263" s="87">
        <v>1</v>
      </c>
      <c r="BB263" s="200" t="s">
        <v>94</v>
      </c>
      <c r="BM263" s="82">
        <f t="shared" si="25"/>
        <v>0</v>
      </c>
      <c r="BN263" s="82">
        <f t="shared" si="26"/>
        <v>0</v>
      </c>
      <c r="BO263" s="82">
        <f t="shared" si="27"/>
        <v>0</v>
      </c>
      <c r="BP263" s="82">
        <f t="shared" si="28"/>
        <v>0</v>
      </c>
    </row>
    <row r="264" spans="1:68" ht="27" customHeight="1" x14ac:dyDescent="0.25">
      <c r="A264" s="64" t="s">
        <v>392</v>
      </c>
      <c r="B264" s="64" t="s">
        <v>393</v>
      </c>
      <c r="C264" s="37">
        <v>4301135309</v>
      </c>
      <c r="D264" s="219">
        <v>4640242181332</v>
      </c>
      <c r="E264" s="219"/>
      <c r="F264" s="63">
        <v>0.3</v>
      </c>
      <c r="G264" s="38">
        <v>9</v>
      </c>
      <c r="H264" s="63">
        <v>2.7</v>
      </c>
      <c r="I264" s="63">
        <v>2.9079999999999999</v>
      </c>
      <c r="J264" s="38">
        <v>234</v>
      </c>
      <c r="K264" s="38" t="s">
        <v>155</v>
      </c>
      <c r="L264" s="38" t="s">
        <v>88</v>
      </c>
      <c r="M264" s="39" t="s">
        <v>86</v>
      </c>
      <c r="N264" s="39"/>
      <c r="O264" s="38">
        <v>180</v>
      </c>
      <c r="P264" s="220" t="s">
        <v>394</v>
      </c>
      <c r="Q264" s="221"/>
      <c r="R264" s="221"/>
      <c r="S264" s="221"/>
      <c r="T264" s="222"/>
      <c r="U264" s="40" t="s">
        <v>49</v>
      </c>
      <c r="V264" s="40" t="s">
        <v>49</v>
      </c>
      <c r="W264" s="41" t="s">
        <v>42</v>
      </c>
      <c r="X264" s="59">
        <v>0</v>
      </c>
      <c r="Y264" s="56">
        <f t="shared" si="24"/>
        <v>0</v>
      </c>
      <c r="Z264" s="42">
        <f>IFERROR(IF(X264="","",X264*0.00502),"")</f>
        <v>0</v>
      </c>
      <c r="AA264" s="69" t="s">
        <v>49</v>
      </c>
      <c r="AB264" s="70" t="s">
        <v>49</v>
      </c>
      <c r="AC264" s="85"/>
      <c r="AG264" s="82"/>
      <c r="AJ264" s="87" t="s">
        <v>89</v>
      </c>
      <c r="AK264" s="87">
        <v>1</v>
      </c>
      <c r="BB264" s="201" t="s">
        <v>94</v>
      </c>
      <c r="BM264" s="82">
        <f t="shared" si="25"/>
        <v>0</v>
      </c>
      <c r="BN264" s="82">
        <f t="shared" si="26"/>
        <v>0</v>
      </c>
      <c r="BO264" s="82">
        <f t="shared" si="27"/>
        <v>0</v>
      </c>
      <c r="BP264" s="82">
        <f t="shared" si="28"/>
        <v>0</v>
      </c>
    </row>
    <row r="265" spans="1:68" ht="27" customHeight="1" x14ac:dyDescent="0.25">
      <c r="A265" s="64" t="s">
        <v>395</v>
      </c>
      <c r="B265" s="64" t="s">
        <v>396</v>
      </c>
      <c r="C265" s="37">
        <v>4301135308</v>
      </c>
      <c r="D265" s="219">
        <v>4640242181349</v>
      </c>
      <c r="E265" s="219"/>
      <c r="F265" s="63">
        <v>0.3</v>
      </c>
      <c r="G265" s="38">
        <v>9</v>
      </c>
      <c r="H265" s="63">
        <v>2.7</v>
      </c>
      <c r="I265" s="63">
        <v>2.9079999999999999</v>
      </c>
      <c r="J265" s="38">
        <v>234</v>
      </c>
      <c r="K265" s="38" t="s">
        <v>155</v>
      </c>
      <c r="L265" s="38" t="s">
        <v>88</v>
      </c>
      <c r="M265" s="39" t="s">
        <v>86</v>
      </c>
      <c r="N265" s="39"/>
      <c r="O265" s="38">
        <v>180</v>
      </c>
      <c r="P265" s="223" t="s">
        <v>397</v>
      </c>
      <c r="Q265" s="221"/>
      <c r="R265" s="221"/>
      <c r="S265" s="221"/>
      <c r="T265" s="222"/>
      <c r="U265" s="40" t="s">
        <v>49</v>
      </c>
      <c r="V265" s="40" t="s">
        <v>49</v>
      </c>
      <c r="W265" s="41" t="s">
        <v>42</v>
      </c>
      <c r="X265" s="59">
        <v>0</v>
      </c>
      <c r="Y265" s="56">
        <f t="shared" si="24"/>
        <v>0</v>
      </c>
      <c r="Z265" s="42">
        <f>IFERROR(IF(X265="","",X265*0.00502),"")</f>
        <v>0</v>
      </c>
      <c r="AA265" s="69" t="s">
        <v>49</v>
      </c>
      <c r="AB265" s="70" t="s">
        <v>49</v>
      </c>
      <c r="AC265" s="85"/>
      <c r="AG265" s="82"/>
      <c r="AJ265" s="87" t="s">
        <v>89</v>
      </c>
      <c r="AK265" s="87">
        <v>1</v>
      </c>
      <c r="BB265" s="202" t="s">
        <v>94</v>
      </c>
      <c r="BM265" s="82">
        <f t="shared" si="25"/>
        <v>0</v>
      </c>
      <c r="BN265" s="82">
        <f t="shared" si="26"/>
        <v>0</v>
      </c>
      <c r="BO265" s="82">
        <f t="shared" si="27"/>
        <v>0</v>
      </c>
      <c r="BP265" s="82">
        <f t="shared" si="28"/>
        <v>0</v>
      </c>
    </row>
    <row r="266" spans="1:68" ht="27" customHeight="1" x14ac:dyDescent="0.25">
      <c r="A266" s="64" t="s">
        <v>398</v>
      </c>
      <c r="B266" s="64" t="s">
        <v>399</v>
      </c>
      <c r="C266" s="37">
        <v>4301135307</v>
      </c>
      <c r="D266" s="219">
        <v>4640242181370</v>
      </c>
      <c r="E266" s="219"/>
      <c r="F266" s="63">
        <v>0.3</v>
      </c>
      <c r="G266" s="38">
        <v>9</v>
      </c>
      <c r="H266" s="63">
        <v>2.7</v>
      </c>
      <c r="I266" s="63">
        <v>2.9079999999999999</v>
      </c>
      <c r="J266" s="38">
        <v>234</v>
      </c>
      <c r="K266" s="38" t="s">
        <v>155</v>
      </c>
      <c r="L266" s="38" t="s">
        <v>88</v>
      </c>
      <c r="M266" s="39" t="s">
        <v>86</v>
      </c>
      <c r="N266" s="39"/>
      <c r="O266" s="38">
        <v>180</v>
      </c>
      <c r="P266" s="224" t="s">
        <v>400</v>
      </c>
      <c r="Q266" s="221"/>
      <c r="R266" s="221"/>
      <c r="S266" s="221"/>
      <c r="T266" s="222"/>
      <c r="U266" s="40" t="s">
        <v>49</v>
      </c>
      <c r="V266" s="40" t="s">
        <v>49</v>
      </c>
      <c r="W266" s="41" t="s">
        <v>42</v>
      </c>
      <c r="X266" s="59">
        <v>0</v>
      </c>
      <c r="Y266" s="56">
        <f t="shared" si="24"/>
        <v>0</v>
      </c>
      <c r="Z266" s="42">
        <f>IFERROR(IF(X266="","",X266*0.00502),"")</f>
        <v>0</v>
      </c>
      <c r="AA266" s="69" t="s">
        <v>49</v>
      </c>
      <c r="AB266" s="70" t="s">
        <v>49</v>
      </c>
      <c r="AC266" s="85"/>
      <c r="AG266" s="82"/>
      <c r="AJ266" s="87" t="s">
        <v>89</v>
      </c>
      <c r="AK266" s="87">
        <v>1</v>
      </c>
      <c r="BB266" s="203" t="s">
        <v>94</v>
      </c>
      <c r="BM266" s="82">
        <f t="shared" si="25"/>
        <v>0</v>
      </c>
      <c r="BN266" s="82">
        <f t="shared" si="26"/>
        <v>0</v>
      </c>
      <c r="BO266" s="82">
        <f t="shared" si="27"/>
        <v>0</v>
      </c>
      <c r="BP266" s="82">
        <f t="shared" si="28"/>
        <v>0</v>
      </c>
    </row>
    <row r="267" spans="1:68" ht="27" customHeight="1" x14ac:dyDescent="0.25">
      <c r="A267" s="64" t="s">
        <v>401</v>
      </c>
      <c r="B267" s="64" t="s">
        <v>402</v>
      </c>
      <c r="C267" s="37">
        <v>4301135319</v>
      </c>
      <c r="D267" s="219">
        <v>4607111037473</v>
      </c>
      <c r="E267" s="219"/>
      <c r="F267" s="63">
        <v>1</v>
      </c>
      <c r="G267" s="38">
        <v>4</v>
      </c>
      <c r="H267" s="63">
        <v>4</v>
      </c>
      <c r="I267" s="63">
        <v>4.2300000000000004</v>
      </c>
      <c r="J267" s="38">
        <v>84</v>
      </c>
      <c r="K267" s="38" t="s">
        <v>87</v>
      </c>
      <c r="L267" s="38" t="s">
        <v>88</v>
      </c>
      <c r="M267" s="39" t="s">
        <v>86</v>
      </c>
      <c r="N267" s="39"/>
      <c r="O267" s="38">
        <v>180</v>
      </c>
      <c r="P267" s="225" t="s">
        <v>403</v>
      </c>
      <c r="Q267" s="221"/>
      <c r="R267" s="221"/>
      <c r="S267" s="221"/>
      <c r="T267" s="222"/>
      <c r="U267" s="40" t="s">
        <v>49</v>
      </c>
      <c r="V267" s="40" t="s">
        <v>49</v>
      </c>
      <c r="W267" s="41" t="s">
        <v>42</v>
      </c>
      <c r="X267" s="59">
        <v>0</v>
      </c>
      <c r="Y267" s="56">
        <f t="shared" si="24"/>
        <v>0</v>
      </c>
      <c r="Z267" s="42">
        <f>IFERROR(IF(X267="","",X267*0.0155),"")</f>
        <v>0</v>
      </c>
      <c r="AA267" s="69" t="s">
        <v>49</v>
      </c>
      <c r="AB267" s="70" t="s">
        <v>49</v>
      </c>
      <c r="AC267" s="85"/>
      <c r="AG267" s="82"/>
      <c r="AJ267" s="87" t="s">
        <v>89</v>
      </c>
      <c r="AK267" s="87">
        <v>1</v>
      </c>
      <c r="BB267" s="204" t="s">
        <v>94</v>
      </c>
      <c r="BM267" s="82">
        <f t="shared" si="25"/>
        <v>0</v>
      </c>
      <c r="BN267" s="82">
        <f t="shared" si="26"/>
        <v>0</v>
      </c>
      <c r="BO267" s="82">
        <f t="shared" si="27"/>
        <v>0</v>
      </c>
      <c r="BP267" s="82">
        <f t="shared" si="28"/>
        <v>0</v>
      </c>
    </row>
    <row r="268" spans="1:68" ht="27" customHeight="1" x14ac:dyDescent="0.25">
      <c r="A268" s="64" t="s">
        <v>404</v>
      </c>
      <c r="B268" s="64" t="s">
        <v>405</v>
      </c>
      <c r="C268" s="37">
        <v>4301135198</v>
      </c>
      <c r="D268" s="219">
        <v>4640242180663</v>
      </c>
      <c r="E268" s="219"/>
      <c r="F268" s="63">
        <v>0.9</v>
      </c>
      <c r="G268" s="38">
        <v>4</v>
      </c>
      <c r="H268" s="63">
        <v>3.6</v>
      </c>
      <c r="I268" s="63">
        <v>3.83</v>
      </c>
      <c r="J268" s="38">
        <v>84</v>
      </c>
      <c r="K268" s="38" t="s">
        <v>87</v>
      </c>
      <c r="L268" s="38" t="s">
        <v>88</v>
      </c>
      <c r="M268" s="39" t="s">
        <v>86</v>
      </c>
      <c r="N268" s="39"/>
      <c r="O268" s="38">
        <v>180</v>
      </c>
      <c r="P268" s="226" t="s">
        <v>406</v>
      </c>
      <c r="Q268" s="221"/>
      <c r="R268" s="221"/>
      <c r="S268" s="221"/>
      <c r="T268" s="222"/>
      <c r="U268" s="40" t="s">
        <v>49</v>
      </c>
      <c r="V268" s="40" t="s">
        <v>49</v>
      </c>
      <c r="W268" s="41" t="s">
        <v>42</v>
      </c>
      <c r="X268" s="59">
        <v>0</v>
      </c>
      <c r="Y268" s="56">
        <f t="shared" si="24"/>
        <v>0</v>
      </c>
      <c r="Z268" s="42">
        <f>IFERROR(IF(X268="","",X268*0.0155),"")</f>
        <v>0</v>
      </c>
      <c r="AA268" s="69" t="s">
        <v>49</v>
      </c>
      <c r="AB268" s="70" t="s">
        <v>49</v>
      </c>
      <c r="AC268" s="85"/>
      <c r="AG268" s="82"/>
      <c r="AJ268" s="87" t="s">
        <v>89</v>
      </c>
      <c r="AK268" s="87">
        <v>1</v>
      </c>
      <c r="BB268" s="205" t="s">
        <v>94</v>
      </c>
      <c r="BM268" s="82">
        <f t="shared" si="25"/>
        <v>0</v>
      </c>
      <c r="BN268" s="82">
        <f t="shared" si="26"/>
        <v>0</v>
      </c>
      <c r="BO268" s="82">
        <f t="shared" si="27"/>
        <v>0</v>
      </c>
      <c r="BP268" s="82">
        <f t="shared" si="28"/>
        <v>0</v>
      </c>
    </row>
    <row r="269" spans="1:68" x14ac:dyDescent="0.2">
      <c r="A269" s="213"/>
      <c r="B269" s="213"/>
      <c r="C269" s="213"/>
      <c r="D269" s="213"/>
      <c r="E269" s="213"/>
      <c r="F269" s="213"/>
      <c r="G269" s="213"/>
      <c r="H269" s="213"/>
      <c r="I269" s="213"/>
      <c r="J269" s="213"/>
      <c r="K269" s="213"/>
      <c r="L269" s="213"/>
      <c r="M269" s="213"/>
      <c r="N269" s="213"/>
      <c r="O269" s="214"/>
      <c r="P269" s="210" t="s">
        <v>43</v>
      </c>
      <c r="Q269" s="211"/>
      <c r="R269" s="211"/>
      <c r="S269" s="211"/>
      <c r="T269" s="211"/>
      <c r="U269" s="211"/>
      <c r="V269" s="212"/>
      <c r="W269" s="43" t="s">
        <v>42</v>
      </c>
      <c r="X269" s="44">
        <f>IFERROR(SUM(X250:X268),"0")</f>
        <v>0</v>
      </c>
      <c r="Y269" s="44">
        <f>IFERROR(SUM(Y250:Y268),"0")</f>
        <v>0</v>
      </c>
      <c r="Z269" s="44">
        <f>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68"/>
      <c r="AB269" s="68"/>
      <c r="AC269" s="68"/>
    </row>
    <row r="270" spans="1:68" x14ac:dyDescent="0.2">
      <c r="A270" s="213"/>
      <c r="B270" s="213"/>
      <c r="C270" s="213"/>
      <c r="D270" s="213"/>
      <c r="E270" s="213"/>
      <c r="F270" s="213"/>
      <c r="G270" s="213"/>
      <c r="H270" s="213"/>
      <c r="I270" s="213"/>
      <c r="J270" s="213"/>
      <c r="K270" s="213"/>
      <c r="L270" s="213"/>
      <c r="M270" s="213"/>
      <c r="N270" s="213"/>
      <c r="O270" s="214"/>
      <c r="P270" s="210" t="s">
        <v>43</v>
      </c>
      <c r="Q270" s="211"/>
      <c r="R270" s="211"/>
      <c r="S270" s="211"/>
      <c r="T270" s="211"/>
      <c r="U270" s="211"/>
      <c r="V270" s="212"/>
      <c r="W270" s="43" t="s">
        <v>0</v>
      </c>
      <c r="X270" s="44">
        <f>IFERROR(SUMPRODUCT(X250:X268*H250:H268),"0")</f>
        <v>0</v>
      </c>
      <c r="Y270" s="44">
        <f>IFERROR(SUMPRODUCT(Y250:Y268*H250:H268),"0")</f>
        <v>0</v>
      </c>
      <c r="Z270" s="43"/>
      <c r="AA270" s="68"/>
      <c r="AB270" s="68"/>
      <c r="AC270" s="68"/>
    </row>
    <row r="271" spans="1:68" ht="15" customHeight="1" x14ac:dyDescent="0.2">
      <c r="A271" s="213"/>
      <c r="B271" s="213"/>
      <c r="C271" s="213"/>
      <c r="D271" s="213"/>
      <c r="E271" s="213"/>
      <c r="F271" s="213"/>
      <c r="G271" s="213"/>
      <c r="H271" s="213"/>
      <c r="I271" s="213"/>
      <c r="J271" s="213"/>
      <c r="K271" s="213"/>
      <c r="L271" s="213"/>
      <c r="M271" s="213"/>
      <c r="N271" s="213"/>
      <c r="O271" s="218"/>
      <c r="P271" s="215" t="s">
        <v>36</v>
      </c>
      <c r="Q271" s="216"/>
      <c r="R271" s="216"/>
      <c r="S271" s="216"/>
      <c r="T271" s="216"/>
      <c r="U271" s="216"/>
      <c r="V271" s="217"/>
      <c r="W271" s="43" t="s">
        <v>0</v>
      </c>
      <c r="X271" s="44">
        <f>IFERROR(X24+X33+X40+X49+X66+X72+X77+X83+X93+X100+X114+X120+X126+X133+X138+X144+X149+X155+X163+X168+X176+X180+X188+X198+X206+X212+X218+X225+X233+X237+X242+X248+X270,"0")</f>
        <v>0</v>
      </c>
      <c r="Y271" s="44">
        <f>IFERROR(Y24+Y33+Y40+Y49+Y66+Y72+Y77+Y83+Y93+Y100+Y114+Y120+Y126+Y133+Y138+Y144+Y149+Y155+Y163+Y168+Y176+Y180+Y188+Y198+Y206+Y212+Y218+Y225+Y233+Y237+Y242+Y248+Y270,"0")</f>
        <v>0</v>
      </c>
      <c r="Z271" s="43"/>
      <c r="AA271" s="68"/>
      <c r="AB271" s="68"/>
      <c r="AC271" s="68"/>
    </row>
    <row r="272" spans="1:68" x14ac:dyDescent="0.2">
      <c r="A272" s="213"/>
      <c r="B272" s="213"/>
      <c r="C272" s="213"/>
      <c r="D272" s="213"/>
      <c r="E272" s="213"/>
      <c r="F272" s="213"/>
      <c r="G272" s="213"/>
      <c r="H272" s="213"/>
      <c r="I272" s="213"/>
      <c r="J272" s="213"/>
      <c r="K272" s="213"/>
      <c r="L272" s="213"/>
      <c r="M272" s="213"/>
      <c r="N272" s="213"/>
      <c r="O272" s="218"/>
      <c r="P272" s="215" t="s">
        <v>37</v>
      </c>
      <c r="Q272" s="216"/>
      <c r="R272" s="216"/>
      <c r="S272" s="216"/>
      <c r="T272" s="216"/>
      <c r="U272" s="216"/>
      <c r="V272" s="217"/>
      <c r="W272" s="43" t="s">
        <v>0</v>
      </c>
      <c r="X272" s="44">
        <f>IFERROR(SUM(BM22:BM268),"0")</f>
        <v>0</v>
      </c>
      <c r="Y272" s="44">
        <f>IFERROR(SUM(BN22:BN268),"0")</f>
        <v>0</v>
      </c>
      <c r="Z272" s="43"/>
      <c r="AA272" s="68"/>
      <c r="AB272" s="68"/>
      <c r="AC272" s="68"/>
    </row>
    <row r="273" spans="1:32" x14ac:dyDescent="0.2">
      <c r="A273" s="213"/>
      <c r="B273" s="213"/>
      <c r="C273" s="213"/>
      <c r="D273" s="213"/>
      <c r="E273" s="213"/>
      <c r="F273" s="213"/>
      <c r="G273" s="213"/>
      <c r="H273" s="213"/>
      <c r="I273" s="213"/>
      <c r="J273" s="213"/>
      <c r="K273" s="213"/>
      <c r="L273" s="213"/>
      <c r="M273" s="213"/>
      <c r="N273" s="213"/>
      <c r="O273" s="218"/>
      <c r="P273" s="215" t="s">
        <v>38</v>
      </c>
      <c r="Q273" s="216"/>
      <c r="R273" s="216"/>
      <c r="S273" s="216"/>
      <c r="T273" s="216"/>
      <c r="U273" s="216"/>
      <c r="V273" s="217"/>
      <c r="W273" s="43" t="s">
        <v>23</v>
      </c>
      <c r="X273" s="45">
        <f>ROUNDUP(SUM(BO22:BO268),0)</f>
        <v>0</v>
      </c>
      <c r="Y273" s="45">
        <f>ROUNDUP(SUM(BP22:BP268),0)</f>
        <v>0</v>
      </c>
      <c r="Z273" s="43"/>
      <c r="AA273" s="68"/>
      <c r="AB273" s="68"/>
      <c r="AC273" s="68"/>
    </row>
    <row r="274" spans="1:32" x14ac:dyDescent="0.2">
      <c r="A274" s="213"/>
      <c r="B274" s="213"/>
      <c r="C274" s="213"/>
      <c r="D274" s="213"/>
      <c r="E274" s="213"/>
      <c r="F274" s="213"/>
      <c r="G274" s="213"/>
      <c r="H274" s="213"/>
      <c r="I274" s="213"/>
      <c r="J274" s="213"/>
      <c r="K274" s="213"/>
      <c r="L274" s="213"/>
      <c r="M274" s="213"/>
      <c r="N274" s="213"/>
      <c r="O274" s="218"/>
      <c r="P274" s="215" t="s">
        <v>39</v>
      </c>
      <c r="Q274" s="216"/>
      <c r="R274" s="216"/>
      <c r="S274" s="216"/>
      <c r="T274" s="216"/>
      <c r="U274" s="216"/>
      <c r="V274" s="217"/>
      <c r="W274" s="43" t="s">
        <v>0</v>
      </c>
      <c r="X274" s="44">
        <f>GrossWeightTotal+PalletQtyTotal*25</f>
        <v>0</v>
      </c>
      <c r="Y274" s="44">
        <f>GrossWeightTotalR+PalletQtyTotalR*25</f>
        <v>0</v>
      </c>
      <c r="Z274" s="43"/>
      <c r="AA274" s="68"/>
      <c r="AB274" s="68"/>
      <c r="AC274" s="68"/>
    </row>
    <row r="275" spans="1:32" x14ac:dyDescent="0.2">
      <c r="A275" s="213"/>
      <c r="B275" s="213"/>
      <c r="C275" s="213"/>
      <c r="D275" s="213"/>
      <c r="E275" s="213"/>
      <c r="F275" s="213"/>
      <c r="G275" s="213"/>
      <c r="H275" s="213"/>
      <c r="I275" s="213"/>
      <c r="J275" s="213"/>
      <c r="K275" s="213"/>
      <c r="L275" s="213"/>
      <c r="M275" s="213"/>
      <c r="N275" s="213"/>
      <c r="O275" s="218"/>
      <c r="P275" s="215" t="s">
        <v>40</v>
      </c>
      <c r="Q275" s="216"/>
      <c r="R275" s="216"/>
      <c r="S275" s="216"/>
      <c r="T275" s="216"/>
      <c r="U275" s="216"/>
      <c r="V275" s="217"/>
      <c r="W275" s="43" t="s">
        <v>23</v>
      </c>
      <c r="X275" s="44">
        <f>IFERROR(X23+X32+X39+X48+X65+X71+X76+X82+X92+X99+X113+X119+X125+X132+X137+X143+X148+X154+X162+X167+X175+X179+X187+X197+X205+X211+X217+X224+X232+X236+X241+X247+X269,"0")</f>
        <v>0</v>
      </c>
      <c r="Y275" s="44">
        <f>IFERROR(Y23+Y32+Y39+Y48+Y65+Y71+Y76+Y82+Y92+Y99+Y113+Y119+Y125+Y132+Y137+Y143+Y148+Y154+Y162+Y167+Y175+Y179+Y187+Y197+Y205+Y211+Y217+Y224+Y232+Y236+Y241+Y247+Y269,"0")</f>
        <v>0</v>
      </c>
      <c r="Z275" s="43"/>
      <c r="AA275" s="68"/>
      <c r="AB275" s="68"/>
      <c r="AC275" s="68"/>
    </row>
    <row r="276" spans="1:32" ht="14.25" x14ac:dyDescent="0.2">
      <c r="A276" s="213"/>
      <c r="B276" s="213"/>
      <c r="C276" s="213"/>
      <c r="D276" s="213"/>
      <c r="E276" s="213"/>
      <c r="F276" s="213"/>
      <c r="G276" s="213"/>
      <c r="H276" s="213"/>
      <c r="I276" s="213"/>
      <c r="J276" s="213"/>
      <c r="K276" s="213"/>
      <c r="L276" s="213"/>
      <c r="M276" s="213"/>
      <c r="N276" s="213"/>
      <c r="O276" s="218"/>
      <c r="P276" s="215" t="s">
        <v>41</v>
      </c>
      <c r="Q276" s="216"/>
      <c r="R276" s="216"/>
      <c r="S276" s="216"/>
      <c r="T276" s="216"/>
      <c r="U276" s="216"/>
      <c r="V276" s="217"/>
      <c r="W276" s="46" t="s">
        <v>55</v>
      </c>
      <c r="X276" s="43"/>
      <c r="Y276" s="43"/>
      <c r="Z276" s="43">
        <f>IFERROR(Z23+Z32+Z39+Z48+Z65+Z71+Z76+Z82+Z92+Z99+Z113+Z119+Z125+Z132+Z137+Z143+Z148+Z154+Z162+Z167+Z175+Z179+Z187+Z197+Z205+Z211+Z217+Z224+Z232+Z236+Z241+Z247+Z269,"0")</f>
        <v>0</v>
      </c>
      <c r="AA276" s="68"/>
      <c r="AB276" s="68"/>
      <c r="AC276" s="68"/>
    </row>
    <row r="277" spans="1:32" ht="13.5" thickBot="1" x14ac:dyDescent="0.25"/>
    <row r="278" spans="1:32" ht="27" thickTop="1" thickBot="1" x14ac:dyDescent="0.25">
      <c r="A278" s="47" t="s">
        <v>9</v>
      </c>
      <c r="B278" s="86" t="s">
        <v>82</v>
      </c>
      <c r="C278" s="206" t="s">
        <v>48</v>
      </c>
      <c r="D278" s="206" t="s">
        <v>48</v>
      </c>
      <c r="E278" s="206" t="s">
        <v>48</v>
      </c>
      <c r="F278" s="206" t="s">
        <v>48</v>
      </c>
      <c r="G278" s="206" t="s">
        <v>48</v>
      </c>
      <c r="H278" s="206" t="s">
        <v>48</v>
      </c>
      <c r="I278" s="206" t="s">
        <v>48</v>
      </c>
      <c r="J278" s="206" t="s">
        <v>48</v>
      </c>
      <c r="K278" s="206" t="s">
        <v>48</v>
      </c>
      <c r="L278" s="206" t="s">
        <v>48</v>
      </c>
      <c r="M278" s="206" t="s">
        <v>48</v>
      </c>
      <c r="N278" s="207"/>
      <c r="O278" s="206" t="s">
        <v>48</v>
      </c>
      <c r="P278" s="206" t="s">
        <v>48</v>
      </c>
      <c r="Q278" s="206" t="s">
        <v>48</v>
      </c>
      <c r="R278" s="206" t="s">
        <v>48</v>
      </c>
      <c r="S278" s="206" t="s">
        <v>48</v>
      </c>
      <c r="T278" s="206" t="s">
        <v>241</v>
      </c>
      <c r="U278" s="206" t="s">
        <v>241</v>
      </c>
      <c r="V278" s="86" t="s">
        <v>264</v>
      </c>
      <c r="W278" s="206" t="s">
        <v>277</v>
      </c>
      <c r="X278" s="206" t="s">
        <v>277</v>
      </c>
      <c r="Y278" s="206" t="s">
        <v>277</v>
      </c>
      <c r="Z278" s="206" t="s">
        <v>277</v>
      </c>
      <c r="AA278" s="86" t="s">
        <v>313</v>
      </c>
      <c r="AB278" s="86" t="s">
        <v>318</v>
      </c>
      <c r="AC278" s="86" t="s">
        <v>242</v>
      </c>
      <c r="AF278" s="1"/>
    </row>
    <row r="279" spans="1:32" ht="14.25" customHeight="1" thickTop="1" x14ac:dyDescent="0.2">
      <c r="A279" s="208" t="s">
        <v>10</v>
      </c>
      <c r="B279" s="206" t="s">
        <v>82</v>
      </c>
      <c r="C279" s="206" t="s">
        <v>90</v>
      </c>
      <c r="D279" s="206" t="s">
        <v>102</v>
      </c>
      <c r="E279" s="206" t="s">
        <v>110</v>
      </c>
      <c r="F279" s="206" t="s">
        <v>123</v>
      </c>
      <c r="G279" s="206" t="s">
        <v>152</v>
      </c>
      <c r="H279" s="206" t="s">
        <v>158</v>
      </c>
      <c r="I279" s="206" t="s">
        <v>162</v>
      </c>
      <c r="J279" s="206" t="s">
        <v>168</v>
      </c>
      <c r="K279" s="206" t="s">
        <v>181</v>
      </c>
      <c r="L279" s="206" t="s">
        <v>189</v>
      </c>
      <c r="M279" s="206" t="s">
        <v>210</v>
      </c>
      <c r="N279" s="1"/>
      <c r="O279" s="206" t="s">
        <v>215</v>
      </c>
      <c r="P279" s="206" t="s">
        <v>220</v>
      </c>
      <c r="Q279" s="206" t="s">
        <v>227</v>
      </c>
      <c r="R279" s="206" t="s">
        <v>230</v>
      </c>
      <c r="S279" s="206" t="s">
        <v>238</v>
      </c>
      <c r="T279" s="206" t="s">
        <v>242</v>
      </c>
      <c r="U279" s="206" t="s">
        <v>246</v>
      </c>
      <c r="V279" s="206" t="s">
        <v>265</v>
      </c>
      <c r="W279" s="206" t="s">
        <v>278</v>
      </c>
      <c r="X279" s="206" t="s">
        <v>285</v>
      </c>
      <c r="Y279" s="206" t="s">
        <v>298</v>
      </c>
      <c r="Z279" s="206" t="s">
        <v>307</v>
      </c>
      <c r="AA279" s="206" t="s">
        <v>314</v>
      </c>
      <c r="AB279" s="206" t="s">
        <v>319</v>
      </c>
      <c r="AC279" s="206" t="s">
        <v>242</v>
      </c>
      <c r="AF279" s="1"/>
    </row>
    <row r="280" spans="1:32" ht="13.5" thickBot="1" x14ac:dyDescent="0.25">
      <c r="A280" s="209"/>
      <c r="B280" s="206"/>
      <c r="C280" s="206"/>
      <c r="D280" s="206"/>
      <c r="E280" s="206"/>
      <c r="F280" s="206"/>
      <c r="G280" s="206"/>
      <c r="H280" s="206"/>
      <c r="I280" s="206"/>
      <c r="J280" s="206"/>
      <c r="K280" s="206"/>
      <c r="L280" s="206"/>
      <c r="M280" s="206"/>
      <c r="N280" s="1"/>
      <c r="O280" s="206"/>
      <c r="P280" s="206"/>
      <c r="Q280" s="206"/>
      <c r="R280" s="206"/>
      <c r="S280" s="206"/>
      <c r="T280" s="206"/>
      <c r="U280" s="206"/>
      <c r="V280" s="206"/>
      <c r="W280" s="206"/>
      <c r="X280" s="206"/>
      <c r="Y280" s="206"/>
      <c r="Z280" s="206"/>
      <c r="AA280" s="206"/>
      <c r="AB280" s="206"/>
      <c r="AC280" s="206"/>
      <c r="AF280" s="1"/>
    </row>
    <row r="281" spans="1:32" ht="18" thickTop="1" thickBot="1" x14ac:dyDescent="0.25">
      <c r="A281" s="47" t="s">
        <v>13</v>
      </c>
      <c r="B281" s="53">
        <f>IFERROR(X22*H22,"0")</f>
        <v>0</v>
      </c>
      <c r="C281" s="53">
        <f>IFERROR(X28*H28,"0")+IFERROR(X29*H29,"0")+IFERROR(X30*H30,"0")+IFERROR(X31*H31,"0")</f>
        <v>0</v>
      </c>
      <c r="D281" s="53">
        <f>IFERROR(X36*H36,"0")+IFERROR(X37*H37,"0")+IFERROR(X38*H38,"0")</f>
        <v>0</v>
      </c>
      <c r="E281" s="53">
        <f>IFERROR(X43*H43,"0")+IFERROR(X44*H44,"0")+IFERROR(X45*H45,"0")+IFERROR(X46*H46,"0")+IFERROR(X47*H47,"0")</f>
        <v>0</v>
      </c>
      <c r="F281" s="53">
        <f>IFERROR(X52*H52,"0")+IFERROR(X53*H53,"0")+IFERROR(X54*H54,"0")+IFERROR(X55*H55,"0")+IFERROR(X56*H56,"0")+IFERROR(X57*H57,"0")+IFERROR(X58*H58,"0")+IFERROR(X59*H59,"0")+IFERROR(X60*H60,"0")+IFERROR(X61*H61,"0")+IFERROR(X62*H62,"0")+IFERROR(X63*H63,"0")+IFERROR(X64*H64,"0")</f>
        <v>0</v>
      </c>
      <c r="G281" s="53">
        <f>IFERROR(X69*H69,"0")+IFERROR(X70*H70,"0")</f>
        <v>0</v>
      </c>
      <c r="H281" s="53">
        <f>IFERROR(X75*H75,"0")</f>
        <v>0</v>
      </c>
      <c r="I281" s="53">
        <f>IFERROR(X80*H80,"0")+IFERROR(X81*H81,"0")</f>
        <v>0</v>
      </c>
      <c r="J281" s="53">
        <f>IFERROR(X86*H86,"0")+IFERROR(X87*H87,"0")+IFERROR(X88*H88,"0")+IFERROR(X89*H89,"0")+IFERROR(X90*H90,"0")+IFERROR(X91*H91,"0")</f>
        <v>0</v>
      </c>
      <c r="K281" s="53">
        <f>IFERROR(X96*H96,"0")+IFERROR(X97*H97,"0")+IFERROR(X98*H98,"0")</f>
        <v>0</v>
      </c>
      <c r="L281" s="53">
        <f>IFERROR(X103*H103,"0")+IFERROR(X104*H104,"0")+IFERROR(X105*H105,"0")+IFERROR(X106*H106,"0")+IFERROR(X107*H107,"0")+IFERROR(X108*H108,"0")+IFERROR(X109*H109,"0")+IFERROR(X110*H110,"0")+IFERROR(X111*H111,"0")+IFERROR(X112*H112,"0")</f>
        <v>0</v>
      </c>
      <c r="M281" s="53">
        <f>IFERROR(X117*H117,"0")+IFERROR(X118*H118,"0")</f>
        <v>0</v>
      </c>
      <c r="N281" s="1"/>
      <c r="O281" s="53">
        <f>IFERROR(X123*H123,"0")+IFERROR(X124*H124,"0")</f>
        <v>0</v>
      </c>
      <c r="P281" s="53">
        <f>IFERROR(X129*H129,"0")+IFERROR(X130*H130,"0")+IFERROR(X131*H131,"0")</f>
        <v>0</v>
      </c>
      <c r="Q281" s="53">
        <f>IFERROR(X136*H136,"0")</f>
        <v>0</v>
      </c>
      <c r="R281" s="53">
        <f>IFERROR(X141*H141,"0")+IFERROR(X142*H142,"0")</f>
        <v>0</v>
      </c>
      <c r="S281" s="53">
        <f>IFERROR(X147*H147,"0")</f>
        <v>0</v>
      </c>
      <c r="T281" s="53">
        <f>IFERROR(X153*H153,"0")</f>
        <v>0</v>
      </c>
      <c r="U281" s="53">
        <f>IFERROR(X158*H158,"0")+IFERROR(X159*H159,"0")+IFERROR(X160*H160,"0")+IFERROR(X161*H161,"0")+IFERROR(X165*H165,"0")+IFERROR(X166*H166,"0")</f>
        <v>0</v>
      </c>
      <c r="V281" s="53">
        <f>IFERROR(X172*H172,"0")+IFERROR(X173*H173,"0")+IFERROR(X174*H174,"0")+IFERROR(X178*H178,"0")</f>
        <v>0</v>
      </c>
      <c r="W281" s="53">
        <f>IFERROR(X184*H184,"0")+IFERROR(X185*H185,"0")+IFERROR(X186*H186,"0")</f>
        <v>0</v>
      </c>
      <c r="X281" s="53">
        <f>IFERROR(X191*H191,"0")+IFERROR(X192*H192,"0")+IFERROR(X193*H193,"0")+IFERROR(X194*H194,"0")+IFERROR(X195*H195,"0")+IFERROR(X196*H196,"0")</f>
        <v>0</v>
      </c>
      <c r="Y281" s="53">
        <f>IFERROR(X201*H201,"0")+IFERROR(X202*H202,"0")+IFERROR(X203*H203,"0")+IFERROR(X204*H204,"0")</f>
        <v>0</v>
      </c>
      <c r="Z281" s="53">
        <f>IFERROR(X209*H209,"0")+IFERROR(X210*H210,"0")</f>
        <v>0</v>
      </c>
      <c r="AA281" s="53">
        <f>IFERROR(X216*H216,"0")</f>
        <v>0</v>
      </c>
      <c r="AB281" s="53">
        <f>IFERROR(X222*H222,"0")+IFERROR(X223*H223,"0")</f>
        <v>0</v>
      </c>
      <c r="AC281" s="53">
        <f>IFERROR(X229*H229,"0")+IFERROR(X230*H230,"0")+IFERROR(X231*H231,"0")+IFERROR(X235*H235,"0")+IFERROR(X239*H239,"0")+IFERROR(X240*H240,"0")+IFERROR(X244*H244,"0")+IFERROR(X245*H245,"0")+IFERROR(X246*H246,"0")+IFERROR(X250*H250,"0")+IFERROR(X251*H251,"0")+IFERROR(X252*H252,"0")+IFERROR(X253*H253,"0")+IFERROR(X254*H254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</f>
        <v>0</v>
      </c>
      <c r="AF281" s="1"/>
    </row>
    <row r="282" spans="1:32" ht="13.5" thickTop="1" x14ac:dyDescent="0.2">
      <c r="C282" s="1"/>
    </row>
    <row r="283" spans="1:32" ht="19.5" customHeight="1" x14ac:dyDescent="0.2">
      <c r="A283" s="71" t="s">
        <v>65</v>
      </c>
      <c r="B283" s="71" t="s">
        <v>66</v>
      </c>
      <c r="C283" s="71" t="s">
        <v>68</v>
      </c>
    </row>
    <row r="284" spans="1:32" x14ac:dyDescent="0.2">
      <c r="A284" s="72">
        <f>SUMPRODUCT(--(BB:BB="ЗПФ"),--(W:W="кор"),H:H,Y:Y)+SUMPRODUCT(--(BB:BB="ЗПФ"),--(W:W="кг"),Y:Y)</f>
        <v>0</v>
      </c>
      <c r="B284" s="73">
        <f>SUMPRODUCT(--(BB:BB="ПГП"),--(W:W="кор"),H:H,Y:Y)+SUMPRODUCT(--(BB:BB="ПГП"),--(W:W="кг"),Y:Y)</f>
        <v>0</v>
      </c>
      <c r="C284" s="73">
        <f>SUMPRODUCT(--(BB:BB="КИЗ"),--(W:W="кор"),H:H,Y:Y)+SUMPRODUCT(--(BB:BB="КИЗ"),--(W:W="кг"),Y:Y)</f>
        <v>0</v>
      </c>
    </row>
  </sheetData>
  <sheetProtection algorithmName="SHA-512" hashValue="2mUW+AZP6hGc96bmdI47KMSjWrIfZ4ITPi2RNyAAqycmxL8zcj5zoXqt2pAadLLwUpqa84CGvFwLtVOUHdY2Kw==" saltValue="riP1ZhXcRxJkTTzu70x3zg==" spinCount="100000" sheet="1" objects="1" scenarios="1" sort="0" autoFilter="0" pivotTables="0"/>
  <autoFilter ref="B18:Z18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509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D38:E38"/>
    <mergeCell ref="P38:T38"/>
    <mergeCell ref="P39:V39"/>
    <mergeCell ref="A39:O40"/>
    <mergeCell ref="P40:V40"/>
    <mergeCell ref="A41:Z41"/>
    <mergeCell ref="A42:Z42"/>
    <mergeCell ref="D43:E43"/>
    <mergeCell ref="P43:T43"/>
    <mergeCell ref="D44:E44"/>
    <mergeCell ref="P44:T44"/>
    <mergeCell ref="D45:E45"/>
    <mergeCell ref="P45:T45"/>
    <mergeCell ref="D46:E46"/>
    <mergeCell ref="P46:T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D59:E59"/>
    <mergeCell ref="P59:T59"/>
    <mergeCell ref="D60:E60"/>
    <mergeCell ref="P60:T60"/>
    <mergeCell ref="D61:E61"/>
    <mergeCell ref="P61:T61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A67:Z67"/>
    <mergeCell ref="A68:Z68"/>
    <mergeCell ref="D69:E69"/>
    <mergeCell ref="P69:T69"/>
    <mergeCell ref="D70:E70"/>
    <mergeCell ref="P70:T70"/>
    <mergeCell ref="P71:V71"/>
    <mergeCell ref="A71:O72"/>
    <mergeCell ref="P72:V72"/>
    <mergeCell ref="A73:Z73"/>
    <mergeCell ref="A74:Z74"/>
    <mergeCell ref="D75:E75"/>
    <mergeCell ref="P75:T75"/>
    <mergeCell ref="P76:V76"/>
    <mergeCell ref="A76:O77"/>
    <mergeCell ref="P77:V77"/>
    <mergeCell ref="A78:Z78"/>
    <mergeCell ref="A79:Z79"/>
    <mergeCell ref="D80:E80"/>
    <mergeCell ref="P80:T80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87:E87"/>
    <mergeCell ref="P87:T87"/>
    <mergeCell ref="D88:E88"/>
    <mergeCell ref="P88:T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A95:Z95"/>
    <mergeCell ref="D96:E96"/>
    <mergeCell ref="P96:T96"/>
    <mergeCell ref="D97:E97"/>
    <mergeCell ref="P97:T97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D112:E112"/>
    <mergeCell ref="P112:T112"/>
    <mergeCell ref="P113:V113"/>
    <mergeCell ref="A113:O114"/>
    <mergeCell ref="P114:V114"/>
    <mergeCell ref="A115:Z115"/>
    <mergeCell ref="A116:Z116"/>
    <mergeCell ref="D117:E117"/>
    <mergeCell ref="P117:T117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P125:V125"/>
    <mergeCell ref="A125:O126"/>
    <mergeCell ref="P126:V126"/>
    <mergeCell ref="A127:Z127"/>
    <mergeCell ref="A128:Z128"/>
    <mergeCell ref="D129:E129"/>
    <mergeCell ref="P129:T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A135:Z135"/>
    <mergeCell ref="D136:E136"/>
    <mergeCell ref="P136:T136"/>
    <mergeCell ref="P137:V137"/>
    <mergeCell ref="A137:O138"/>
    <mergeCell ref="P138:V138"/>
    <mergeCell ref="A139:Z139"/>
    <mergeCell ref="A140:Z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A146:Z146"/>
    <mergeCell ref="D147:E147"/>
    <mergeCell ref="P147:T147"/>
    <mergeCell ref="P148:V148"/>
    <mergeCell ref="A148:O149"/>
    <mergeCell ref="P149:V149"/>
    <mergeCell ref="A150:Z150"/>
    <mergeCell ref="A151:Z151"/>
    <mergeCell ref="A152:Z152"/>
    <mergeCell ref="D153:E153"/>
    <mergeCell ref="P153:T153"/>
    <mergeCell ref="P154:V154"/>
    <mergeCell ref="A154:O155"/>
    <mergeCell ref="P155:V155"/>
    <mergeCell ref="A156:Z156"/>
    <mergeCell ref="A157:Z157"/>
    <mergeCell ref="D158:E158"/>
    <mergeCell ref="P158:T158"/>
    <mergeCell ref="D159:E159"/>
    <mergeCell ref="P159:T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A170:Z170"/>
    <mergeCell ref="A171:Z171"/>
    <mergeCell ref="D172:E172"/>
    <mergeCell ref="P172:T172"/>
    <mergeCell ref="D173:E173"/>
    <mergeCell ref="P173:T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P179:V179"/>
    <mergeCell ref="A179:O180"/>
    <mergeCell ref="P180:V180"/>
    <mergeCell ref="A181:Z181"/>
    <mergeCell ref="A182:Z182"/>
    <mergeCell ref="A183:Z183"/>
    <mergeCell ref="D184:E184"/>
    <mergeCell ref="P184:T184"/>
    <mergeCell ref="D185:E185"/>
    <mergeCell ref="P185:T185"/>
    <mergeCell ref="D186:E186"/>
    <mergeCell ref="P186:T186"/>
    <mergeCell ref="P187:V187"/>
    <mergeCell ref="A187:O188"/>
    <mergeCell ref="P188:V188"/>
    <mergeCell ref="A189:Z189"/>
    <mergeCell ref="A190:Z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A200:Z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A208:Z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A214:Z214"/>
    <mergeCell ref="A215:Z215"/>
    <mergeCell ref="D216:E216"/>
    <mergeCell ref="P216:T216"/>
    <mergeCell ref="P217:V217"/>
    <mergeCell ref="A217:O218"/>
    <mergeCell ref="P218:V218"/>
    <mergeCell ref="A219:Z219"/>
    <mergeCell ref="A220:Z220"/>
    <mergeCell ref="A221:Z221"/>
    <mergeCell ref="D222:E222"/>
    <mergeCell ref="P222:T222"/>
    <mergeCell ref="D223:E223"/>
    <mergeCell ref="P223:T223"/>
    <mergeCell ref="P224:V224"/>
    <mergeCell ref="A224:O225"/>
    <mergeCell ref="P225:V225"/>
    <mergeCell ref="A226:Z226"/>
    <mergeCell ref="A227:Z227"/>
    <mergeCell ref="A228:Z228"/>
    <mergeCell ref="D229:E229"/>
    <mergeCell ref="P229:T229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P241:V241"/>
    <mergeCell ref="A241:O242"/>
    <mergeCell ref="P242:V242"/>
    <mergeCell ref="A243:Z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P271:V271"/>
    <mergeCell ref="A271:O276"/>
    <mergeCell ref="P272:V272"/>
    <mergeCell ref="P273:V273"/>
    <mergeCell ref="P274:V274"/>
    <mergeCell ref="P275:V275"/>
    <mergeCell ref="P276:V276"/>
    <mergeCell ref="A279:A280"/>
    <mergeCell ref="B279:B280"/>
    <mergeCell ref="C279:C280"/>
    <mergeCell ref="D279:D280"/>
    <mergeCell ref="E279:E280"/>
    <mergeCell ref="F279:F280"/>
    <mergeCell ref="G279:G280"/>
    <mergeCell ref="H279:H280"/>
    <mergeCell ref="I279:I280"/>
    <mergeCell ref="W279:W280"/>
    <mergeCell ref="X279:X280"/>
    <mergeCell ref="Y279:Y280"/>
    <mergeCell ref="Z279:Z280"/>
    <mergeCell ref="AA279:AA280"/>
    <mergeCell ref="AB279:AB280"/>
    <mergeCell ref="AC279:AC280"/>
    <mergeCell ref="C278:S278"/>
    <mergeCell ref="T278:U278"/>
    <mergeCell ref="W278:Z278"/>
    <mergeCell ref="J279:J280"/>
    <mergeCell ref="K279:K280"/>
    <mergeCell ref="L279:L280"/>
    <mergeCell ref="M279:M280"/>
    <mergeCell ref="O279:O280"/>
    <mergeCell ref="P279:P280"/>
    <mergeCell ref="Q279:Q280"/>
    <mergeCell ref="R279:R280"/>
    <mergeCell ref="S279:S280"/>
    <mergeCell ref="T279:T280"/>
    <mergeCell ref="U279:U280"/>
    <mergeCell ref="V279:V280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35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CHOOSE($D$7,UnloadAdressList0001,UnloadAdressList0002,UnloadAdressList0003,UnloadAdressList0004)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">
      <formula1>IF(AK28&gt;0,OR(X28=0,AND(IF(X28-AK28&gt;=0,TRUE,FALSE),X28&gt;0)),FALSE)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">
      <formula1>IF(AK29&gt;0,OR(X29=0,AND(IF(X29-AK29&gt;=0,TRUE,FALSE),X29&gt;0)),FALSE)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">
      <formula1>IF(AK30&gt;0,OR(X30=0,AND(IF(X30-AK30&gt;=0,TRUE,FALSE),X30&gt;0)),FALSE)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">
      <formula1>IF(AK31&gt;0,OR(X31=0,AND(IF(X31-AK31&gt;=0,TRUE,FALSE),X31&gt;0)),FALSE)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6">
      <formula1>IF(AK36&gt;0,OR(X36=0,AND(IF(X36-AK36&gt;=0,TRUE,FALSE),X36&gt;0)),FALSE)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7">
      <formula1>IF(AK37&gt;0,OR(X37=0,AND(IF(X37-AK37&gt;=0,TRUE,FALSE),X37&gt;0)),FALSE)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8">
      <formula1>IF(AK38&gt;0,OR(X38=0,AND(IF(X38-AK38&gt;=0,TRUE,FALSE),X38&gt;0)),FALSE)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3">
      <formula1>IF(AK43&gt;0,OR(X43=0,AND(IF(X43-AK43&gt;=0,TRUE,FALSE),X43&gt;0)),FALSE)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4">
      <formula1>IF(AK44&gt;0,OR(X44=0,AND(IF(X44-AK44&gt;=0,TRUE,FALSE),X44&gt;0)),FALSE)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5">
      <formula1>IF(AK45&gt;0,OR(X45=0,AND(IF(X45-AK45&gt;=0,TRUE,FALSE),X45&gt;0)),FALSE)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6">
      <formula1>IF(AK46&gt;0,OR(X46=0,AND(IF(X46-AK46&gt;=0,TRUE,FALSE),X46&gt;0)),FALSE)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7">
      <formula1>IF(AK47&gt;0,OR(X47=0,AND(IF(X47-AK47&gt;=0,TRUE,FALSE),X47&gt;0)),FALSE)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2">
      <formula1>IF(AK52&gt;0,OR(X52=0,AND(IF(X52-AK52&gt;=0,TRUE,FALSE),X52&gt;0)),FALSE)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3">
      <formula1>IF(AK53&gt;0,OR(X53=0,AND(IF(X53-AK53&gt;=0,TRUE,FALSE),X53&gt;0)),FALSE)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4">
      <formula1>IF(AK54&gt;0,OR(X54=0,AND(IF(X54-AK54&gt;=0,TRUE,FALSE),X54&gt;0)),FALSE)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5">
      <formula1>IF(AK55&gt;0,OR(X55=0,AND(IF(X55-AK55&gt;=0,TRUE,FALSE),X55&gt;0)),FALSE)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6">
      <formula1>IF(AK56&gt;0,OR(X56=0,AND(IF(X56-AK56&gt;=0,TRUE,FALSE),X56&gt;0)),FALSE)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7">
      <formula1>IF(AK57&gt;0,OR(X57=0,AND(IF(X57-AK57&gt;=0,TRUE,FALSE),X57&gt;0)),FALSE)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8">
      <formula1>IF(AK58&gt;0,OR(X58=0,AND(IF(X58-AK58&gt;=0,TRUE,FALSE),X58&gt;0)),FALSE)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9">
      <formula1>IF(AK59&gt;0,OR(X59=0,AND(IF(X59-AK59&gt;=0,TRUE,FALSE),X59&gt;0)),FALSE)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0">
      <formula1>IF(AK60&gt;0,OR(X60=0,AND(IF(X60-AK60&gt;=0,TRUE,FALSE),X60&gt;0)),FALSE)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1">
      <formula1>IF(AK61&gt;0,OR(X61=0,AND(IF(X61-AK61&gt;=0,TRUE,FALSE),X61&gt;0)),FALSE)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2">
      <formula1>IF(AK62&gt;0,OR(X62=0,AND(IF(X62-AK62&gt;=0,TRUE,FALSE),X62&gt;0)),FALSE)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3">
      <formula1>IF(AK63&gt;0,OR(X63=0,AND(IF(X63-AK63&gt;=0,TRUE,FALSE),X63&gt;0)),FALSE)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4">
      <formula1>IF(AK64&gt;0,OR(X64=0,AND(IF(X64-AK64&gt;=0,TRUE,FALSE),X64&gt;0)),FALSE)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9">
      <formula1>IF(AK69&gt;0,OR(X69=0,AND(IF(X69-AK69&gt;=0,TRUE,FALSE),X69&gt;0)),FALSE)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70">
      <formula1>IF(AK70&gt;0,OR(X70=0,AND(IF(X70-AK70&gt;=0,TRUE,FALSE),X70&gt;0)),FALSE)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75">
      <formula1>IF(AK75&gt;0,OR(X75=0,AND(IF(X75-AK75&gt;=0,TRUE,FALSE),X75&gt;0)),FALSE)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0">
      <formula1>IF(AK80&gt;0,OR(X80=0,AND(IF(X80-AK80&gt;=0,TRUE,FALSE),X80&gt;0)),FALSE)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1">
      <formula1>IF(AK81&gt;0,OR(X81=0,AND(IF(X81-AK81&gt;=0,TRUE,FALSE),X81&gt;0)),FALSE)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6">
      <formula1>IF(AK86&gt;0,OR(X86=0,AND(IF(X86-AK86&gt;=0,TRUE,FALSE),X86&gt;0)),FALSE)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7">
      <formula1>IF(AK87&gt;0,OR(X87=0,AND(IF(X87-AK87&gt;=0,TRUE,FALSE),X87&gt;0)),FALSE)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8">
      <formula1>IF(AK88&gt;0,OR(X88=0,AND(IF(X88-AK88&gt;=0,TRUE,FALSE),X88&gt;0)),FALSE)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9">
      <formula1>IF(AK89&gt;0,OR(X89=0,AND(IF(X89-AK89&gt;=0,TRUE,FALSE),X89&gt;0)),FALSE)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0">
      <formula1>IF(AK90&gt;0,OR(X90=0,AND(IF(X90-AK90&gt;=0,TRUE,FALSE),X90&gt;0)),FALSE)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1">
      <formula1>IF(AK91&gt;0,OR(X91=0,AND(IF(X91-AK91&gt;=0,TRUE,FALSE),X91&gt;0)),FALSE)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6">
      <formula1>IF(AK96&gt;0,OR(X96=0,AND(IF(X96-AK96&gt;=0,TRUE,FALSE),X96&gt;0)),FALSE)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7">
      <formula1>IF(AK97&gt;0,OR(X97=0,AND(IF(X97-AK97&gt;=0,TRUE,FALSE),X97&gt;0)),FALSE)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8">
      <formula1>IF(AK98&gt;0,OR(X98=0,AND(IF(X98-AK98&gt;=0,TRUE,FALSE),X98&gt;0)),FALSE)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3">
      <formula1>IF(AK103&gt;0,OR(X103=0,AND(IF(X103-AK103&gt;=0,TRUE,FALSE),X103&gt;0)),FALSE)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4">
      <formula1>IF(AK104&gt;0,OR(X104=0,AND(IF(X104-AK104&gt;=0,TRUE,FALSE),X104&gt;0)),FALSE)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5">
      <formula1>IF(AK105&gt;0,OR(X105=0,AND(IF(X105-AK105&gt;=0,TRUE,FALSE),X105&gt;0)),FALSE)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6">
      <formula1>IF(AK106&gt;0,OR(X106=0,AND(IF(X106-AK106&gt;=0,TRUE,FALSE),X106&gt;0)),FALSE)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7">
      <formula1>IF(AK107&gt;0,OR(X107=0,AND(IF(X107-AK107&gt;=0,TRUE,FALSE),X107&gt;0)),FALSE)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8">
      <formula1>IF(AK108&gt;0,OR(X108=0,AND(IF(X108-AK108&gt;=0,TRUE,FALSE),X108&gt;0)),FALSE)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9">
      <formula1>IF(AK109&gt;0,OR(X109=0,AND(IF(X109-AK109&gt;=0,TRUE,FALSE),X109&gt;0)),FALSE)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0">
      <formula1>IF(AK110&gt;0,OR(X110=0,AND(IF(X110-AK110&gt;=0,TRUE,FALSE),X110&gt;0)),FALSE)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1">
      <formula1>IF(AK111&gt;0,OR(X111=0,AND(IF(X111-AK111&gt;=0,TRUE,FALSE),X111&gt;0)),FALSE)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2">
      <formula1>IF(AK112&gt;0,OR(X112=0,AND(IF(X112-AK112&gt;=0,TRUE,FALSE),X112&gt;0)),FALSE)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7">
      <formula1>IF(AK117&gt;0,OR(X117=0,AND(IF(X117-AK117&gt;=0,TRUE,FALSE),X117&gt;0)),FALSE)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8">
      <formula1>IF(AK118&gt;0,OR(X118=0,AND(IF(X118-AK118&gt;=0,TRUE,FALSE),X118&gt;0)),FALSE)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3">
      <formula1>IF(AK123&gt;0,OR(X123=0,AND(IF(X123-AK123&gt;=0,TRUE,FALSE),X123&gt;0)),FALSE)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4">
      <formula1>IF(AK124&gt;0,OR(X124=0,AND(IF(X124-AK124&gt;=0,TRUE,FALSE),X124&gt;0)),FALSE)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9">
      <formula1>IF(AK129&gt;0,OR(X129=0,AND(IF(X129-AK129&gt;=0,TRUE,FALSE),X129&gt;0)),FALSE)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0">
      <formula1>IF(AK130&gt;0,OR(X130=0,AND(IF(X130-AK130&gt;=0,TRUE,FALSE),X130&gt;0)),FALSE)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1">
      <formula1>IF(AK131&gt;0,OR(X131=0,AND(IF(X131-AK131&gt;=0,TRUE,FALSE),X131&gt;0)),FALSE)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6">
      <formula1>IF(AK136&gt;0,OR(X136=0,AND(IF(X136-AK136&gt;=0,TRUE,FALSE),X136&gt;0)),FALSE)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1">
      <formula1>IF(AK141&gt;0,OR(X141=0,AND(IF(X141-AK141&gt;=0,TRUE,FALSE),X141&gt;0)),FALSE)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2">
      <formula1>IF(AK142&gt;0,OR(X142=0,AND(IF(X142-AK142&gt;=0,TRUE,FALSE),X142&gt;0)),FALSE)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7">
      <formula1>IF(AK147&gt;0,OR(X147=0,AND(IF(X147-AK147&gt;=0,TRUE,FALSE),X147&gt;0)),FALSE)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3">
      <formula1>IF(AK153&gt;0,OR(X153=0,AND(IF(X153-AK153&gt;=0,TRUE,FALSE),X153&gt;0)),FALSE)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8">
      <formula1>IF(AK158&gt;0,OR(X158=0,AND(IF(X158-AK158&gt;=0,TRUE,FALSE),X158&gt;0)),FALSE)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9">
      <formula1>IF(AK159&gt;0,OR(X159=0,AND(IF(X159-AK159&gt;=0,TRUE,FALSE),X159&gt;0)),FALSE)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0">
      <formula1>IF(AK160&gt;0,OR(X160=0,AND(IF(X160-AK160&gt;=0,TRUE,FALSE),X160&gt;0)),FALSE)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1">
      <formula1>IF(AK161&gt;0,OR(X161=0,AND(IF(X161-AK161&gt;=0,TRUE,FALSE),X161&gt;0)),FALSE)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5">
      <formula1>IF(AK165&gt;0,OR(X165=0,AND(IF(X165-AK165&gt;=0,TRUE,FALSE),X165&gt;0)),FALSE)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6">
      <formula1>IF(AK166&gt;0,OR(X166=0,AND(IF(X166-AK166&gt;=0,TRUE,FALSE),X166&gt;0)),FALSE)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2">
      <formula1>IF(AK172&gt;0,OR(X172=0,AND(IF(X172-AK172&gt;=0,TRUE,FALSE),X172&gt;0)),FALSE)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3">
      <formula1>IF(AK173&gt;0,OR(X173=0,AND(IF(X173-AK173&gt;=0,TRUE,FALSE),X173&gt;0)),FALSE)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4">
      <formula1>IF(AK174&gt;0,OR(X174=0,AND(IF(X174-AK174&gt;=0,TRUE,FALSE),X174&gt;0)),FALSE)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8">
      <formula1>IF(AK178&gt;0,OR(X178=0,AND(IF(X178-AK178&gt;=0,TRUE,FALSE),X178&gt;0)),FALSE)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4">
      <formula1>IF(AK184&gt;0,OR(X184=0,AND(IF(X184-AK184&gt;=0,TRUE,FALSE),X184&gt;0)),FALSE)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5">
      <formula1>IF(AK185&gt;0,OR(X185=0,AND(IF(X185-AK185&gt;=0,TRUE,FALSE),X185&gt;0)),FALSE)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6">
      <formula1>IF(AK186&gt;0,OR(X186=0,AND(IF(X186-AK186&gt;=0,TRUE,FALSE),X186&gt;0)),FALSE)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1">
      <formula1>IF(AK191&gt;0,OR(X191=0,AND(IF(X191-AK191&gt;=0,TRUE,FALSE),X191&gt;0)),FALSE)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2">
      <formula1>IF(AK192&gt;0,OR(X192=0,AND(IF(X192-AK192&gt;=0,TRUE,FALSE),X192&gt;0)),FALSE)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3">
      <formula1>IF(AK193&gt;0,OR(X193=0,AND(IF(X193-AK193&gt;=0,TRUE,FALSE),X193&gt;0)),FALSE)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4">
      <formula1>IF(AK194&gt;0,OR(X194=0,AND(IF(X194-AK194&gt;=0,TRUE,FALSE),X194&gt;0)),FALSE)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5">
      <formula1>IF(AK195&gt;0,OR(X195=0,AND(IF(X195-AK195&gt;=0,TRUE,FALSE),X195&gt;0)),FALSE)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6">
      <formula1>IF(AK196&gt;0,OR(X196=0,AND(IF(X196-AK196&gt;=0,TRUE,FALSE),X196&gt;0)),FALSE)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1">
      <formula1>IF(AK201&gt;0,OR(X201=0,AND(IF(X201-AK201&gt;=0,TRUE,FALSE),X201&gt;0)),FALSE)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2">
      <formula1>IF(AK202&gt;0,OR(X202=0,AND(IF(X202-AK202&gt;=0,TRUE,FALSE),X202&gt;0)),FALSE)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3">
      <formula1>IF(AK203&gt;0,OR(X203=0,AND(IF(X203-AK203&gt;=0,TRUE,FALSE),X203&gt;0)),FALSE)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4">
      <formula1>IF(AK204&gt;0,OR(X204=0,AND(IF(X204-AK204&gt;=0,TRUE,FALSE),X204&gt;0)),FALSE)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9">
      <formula1>IF(AK209&gt;0,OR(X209=0,AND(IF(X209-AK209&gt;=0,TRUE,FALSE),X209&gt;0)),FALSE)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0">
      <formula1>IF(AK210&gt;0,OR(X210=0,AND(IF(X210-AK210&gt;=0,TRUE,FALSE),X210&gt;0)),FALSE)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6">
      <formula1>IF(AK216&gt;0,OR(X216=0,AND(IF(X216-AK216&gt;=0,TRUE,FALSE),X216&gt;0)),FALSE)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2">
      <formula1>IF(AK222&gt;0,OR(X222=0,AND(IF(X222-AK222&gt;=0,TRUE,FALSE),X222&gt;0)),FALSE)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3">
      <formula1>IF(AK223&gt;0,OR(X223=0,AND(IF(X223-AK223&gt;=0,TRUE,FALSE),X223&gt;0)),FALSE)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9">
      <formula1>IF(AK229&gt;0,OR(X229=0,AND(IF(X229-AK229&gt;=0,TRUE,FALSE),X229&gt;0)),FALSE)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0">
      <formula1>IF(AK230&gt;0,OR(X230=0,AND(IF(X230-AK230&gt;=0,TRUE,FALSE),X230&gt;0)),FALSE)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1">
      <formula1>IF(AK231&gt;0,OR(X231=0,AND(IF(X231-AK231&gt;=0,TRUE,FALSE),X231&gt;0)),FALSE)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5">
      <formula1>IF(AK235&gt;0,OR(X235=0,AND(IF(X235-AK235&gt;=0,TRUE,FALSE),X235&gt;0)),FALSE)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9">
      <formula1>IF(AK239&gt;0,OR(X239=0,AND(IF(X239-AK239&gt;=0,TRUE,FALSE),X239&gt;0)),FALSE)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0">
      <formula1>IF(AK240&gt;0,OR(X240=0,AND(IF(X240-AK240&gt;=0,TRUE,FALSE),X240&gt;0)),FALSE)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4">
      <formula1>IF(AK244&gt;0,OR(X244=0,AND(IF(X244-AK244&gt;=0,TRUE,FALSE),X244&gt;0)),FALSE)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5">
      <formula1>IF(AK245&gt;0,OR(X245=0,AND(IF(X245-AK245&gt;=0,TRUE,FALSE),X245&gt;0)),FALSE)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6">
      <formula1>IF(AK246&gt;0,OR(X246=0,AND(IF(X246-AK246&gt;=0,TRUE,FALSE),X246&gt;0)),FALSE)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0">
      <formula1>IF(AK250&gt;0,OR(X250=0,AND(IF(X250-AK250&gt;=0,TRUE,FALSE),X250&gt;0)),FALSE)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1">
      <formula1>IF(AK251&gt;0,OR(X251=0,AND(IF(X251-AK251&gt;=0,TRUE,FALSE),X251&gt;0)),FALSE)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2">
      <formula1>IF(AK252&gt;0,OR(X252=0,AND(IF(X252-AK252&gt;=0,TRUE,FALSE),X252&gt;0)),FALSE)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3">
      <formula1>IF(AK253&gt;0,OR(X253=0,AND(IF(X253-AK253&gt;=0,TRUE,FALSE),X253&gt;0)),FALSE)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4">
      <formula1>IF(AK254&gt;0,OR(X254=0,AND(IF(X254-AK254&gt;=0,TRUE,FALSE),X254&gt;0)),FALSE)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5">
      <formula1>IF(AK255&gt;0,OR(X255=0,AND(IF(X255-AK255&gt;=0,TRUE,FALSE),X255&gt;0)),FALSE)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6">
      <formula1>IF(AK256&gt;0,OR(X256=0,AND(IF(X256-AK256&gt;=0,TRUE,FALSE),X256&gt;0)),FALSE)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7">
      <formula1>IF(AK257&gt;0,OR(X257=0,AND(IF(X257-AK257&gt;=0,TRUE,FALSE),X257&gt;0)),FALSE)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8">
      <formula1>IF(AK258&gt;0,OR(X258=0,AND(IF(X258-AK258&gt;=0,TRUE,FALSE),X258&gt;0)),FALSE)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9">
      <formula1>IF(AK259&gt;0,OR(X259=0,AND(IF(X259-AK259&gt;=0,TRUE,FALSE),X259&gt;0)),FALSE)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0">
      <formula1>IF(AK260&gt;0,OR(X260=0,AND(IF(X260-AK260&gt;=0,TRUE,FALSE),X260&gt;0)),FALSE)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1">
      <formula1>IF(AK261&gt;0,OR(X261=0,AND(IF(X261-AK261&gt;=0,TRUE,FALSE),X261&gt;0)),FALSE)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2">
      <formula1>IF(AK262&gt;0,OR(X262=0,AND(IF(X262-AK262&gt;=0,TRUE,FALSE),X262&gt;0)),FALSE)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3">
      <formula1>IF(AK263&gt;0,OR(X263=0,AND(IF(X263-AK263&gt;=0,TRUE,FALSE),X263&gt;0)),FALSE)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4">
      <formula1>IF(AK264&gt;0,OR(X264=0,AND(IF(X264-AK264&gt;=0,TRUE,FALSE),X264&gt;0)),FALSE)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5">
      <formula1>IF(AK265&gt;0,OR(X265=0,AND(IF(X265-AK265&gt;=0,TRUE,FALSE),X265&gt;0)),FALSE)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6">
      <formula1>IF(AK266&gt;0,OR(X266=0,AND(IF(X266-AK266&gt;=0,TRUE,FALSE),X266&gt;0)),FALSE)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7">
      <formula1>IF(AK267&gt;0,OR(X267=0,AND(IF(X267-AK267&gt;=0,TRUE,FALSE),X267&gt;0)),FALSE)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8">
      <formula1>IF(AK268&gt;0,OR(X268=0,AND(IF(X268-AK268&gt;=0,TRUE,FALSE),X268&gt;0)),FALSE)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407</v>
      </c>
      <c r="H1" s="9"/>
    </row>
    <row r="3" spans="2:8" x14ac:dyDescent="0.2">
      <c r="B3" s="54" t="s">
        <v>408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409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410</v>
      </c>
      <c r="C6" s="54" t="s">
        <v>411</v>
      </c>
      <c r="D6" s="54" t="s">
        <v>412</v>
      </c>
      <c r="E6" s="54" t="s">
        <v>49</v>
      </c>
    </row>
    <row r="7" spans="2:8" x14ac:dyDescent="0.2">
      <c r="B7" s="54" t="s">
        <v>413</v>
      </c>
      <c r="C7" s="54" t="s">
        <v>414</v>
      </c>
      <c r="D7" s="54" t="s">
        <v>415</v>
      </c>
      <c r="E7" s="54" t="s">
        <v>49</v>
      </c>
    </row>
    <row r="8" spans="2:8" x14ac:dyDescent="0.2">
      <c r="B8" s="54" t="s">
        <v>416</v>
      </c>
      <c r="C8" s="54" t="s">
        <v>417</v>
      </c>
      <c r="D8" s="54" t="s">
        <v>418</v>
      </c>
      <c r="E8" s="54" t="s">
        <v>49</v>
      </c>
    </row>
    <row r="9" spans="2:8" x14ac:dyDescent="0.2">
      <c r="B9" s="54" t="s">
        <v>419</v>
      </c>
      <c r="C9" s="54" t="s">
        <v>420</v>
      </c>
      <c r="D9" s="54" t="s">
        <v>421</v>
      </c>
      <c r="E9" s="54" t="s">
        <v>49</v>
      </c>
    </row>
    <row r="11" spans="2:8" x14ac:dyDescent="0.2">
      <c r="B11" s="54" t="s">
        <v>422</v>
      </c>
      <c r="C11" s="54" t="s">
        <v>411</v>
      </c>
      <c r="D11" s="54" t="s">
        <v>49</v>
      </c>
      <c r="E11" s="54" t="s">
        <v>49</v>
      </c>
    </row>
    <row r="13" spans="2:8" x14ac:dyDescent="0.2">
      <c r="B13" s="54" t="s">
        <v>423</v>
      </c>
      <c r="C13" s="54" t="s">
        <v>414</v>
      </c>
      <c r="D13" s="54" t="s">
        <v>49</v>
      </c>
      <c r="E13" s="54" t="s">
        <v>49</v>
      </c>
    </row>
    <row r="15" spans="2:8" x14ac:dyDescent="0.2">
      <c r="B15" s="54" t="s">
        <v>424</v>
      </c>
      <c r="C15" s="54" t="s">
        <v>417</v>
      </c>
      <c r="D15" s="54" t="s">
        <v>49</v>
      </c>
      <c r="E15" s="54" t="s">
        <v>49</v>
      </c>
    </row>
    <row r="17" spans="2:5" x14ac:dyDescent="0.2">
      <c r="B17" s="54" t="s">
        <v>425</v>
      </c>
      <c r="C17" s="54" t="s">
        <v>420</v>
      </c>
      <c r="D17" s="54" t="s">
        <v>49</v>
      </c>
      <c r="E17" s="54" t="s">
        <v>49</v>
      </c>
    </row>
    <row r="19" spans="2:5" x14ac:dyDescent="0.2">
      <c r="B19" s="54" t="s">
        <v>426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427</v>
      </c>
      <c r="C20" s="54" t="s">
        <v>49</v>
      </c>
      <c r="D20" s="54" t="s">
        <v>49</v>
      </c>
      <c r="E20" s="54" t="s">
        <v>49</v>
      </c>
    </row>
    <row r="21" spans="2:5" x14ac:dyDescent="0.2">
      <c r="B21" s="54" t="s">
        <v>428</v>
      </c>
      <c r="C21" s="54" t="s">
        <v>49</v>
      </c>
      <c r="D21" s="54" t="s">
        <v>49</v>
      </c>
      <c r="E21" s="54" t="s">
        <v>49</v>
      </c>
    </row>
    <row r="22" spans="2:5" x14ac:dyDescent="0.2">
      <c r="B22" s="54" t="s">
        <v>429</v>
      </c>
      <c r="C22" s="54" t="s">
        <v>49</v>
      </c>
      <c r="D22" s="54" t="s">
        <v>49</v>
      </c>
      <c r="E22" s="54" t="s">
        <v>49</v>
      </c>
    </row>
    <row r="23" spans="2:5" x14ac:dyDescent="0.2">
      <c r="B23" s="54" t="s">
        <v>430</v>
      </c>
      <c r="C23" s="54" t="s">
        <v>49</v>
      </c>
      <c r="D23" s="54" t="s">
        <v>49</v>
      </c>
      <c r="E23" s="54" t="s">
        <v>49</v>
      </c>
    </row>
    <row r="24" spans="2:5" x14ac:dyDescent="0.2">
      <c r="B24" s="54" t="s">
        <v>431</v>
      </c>
      <c r="C24" s="54" t="s">
        <v>49</v>
      </c>
      <c r="D24" s="54" t="s">
        <v>49</v>
      </c>
      <c r="E24" s="54" t="s">
        <v>49</v>
      </c>
    </row>
    <row r="25" spans="2:5" x14ac:dyDescent="0.2">
      <c r="B25" s="54" t="s">
        <v>432</v>
      </c>
      <c r="C25" s="54" t="s">
        <v>49</v>
      </c>
      <c r="D25" s="54" t="s">
        <v>49</v>
      </c>
      <c r="E25" s="54" t="s">
        <v>49</v>
      </c>
    </row>
    <row r="26" spans="2:5" x14ac:dyDescent="0.2">
      <c r="B26" s="54" t="s">
        <v>433</v>
      </c>
      <c r="C26" s="54" t="s">
        <v>49</v>
      </c>
      <c r="D26" s="54" t="s">
        <v>49</v>
      </c>
      <c r="E26" s="54" t="s">
        <v>49</v>
      </c>
    </row>
    <row r="27" spans="2:5" x14ac:dyDescent="0.2">
      <c r="B27" s="54" t="s">
        <v>434</v>
      </c>
      <c r="C27" s="54" t="s">
        <v>49</v>
      </c>
      <c r="D27" s="54" t="s">
        <v>49</v>
      </c>
      <c r="E27" s="54" t="s">
        <v>49</v>
      </c>
    </row>
    <row r="28" spans="2:5" x14ac:dyDescent="0.2">
      <c r="B28" s="54" t="s">
        <v>435</v>
      </c>
      <c r="C28" s="54" t="s">
        <v>49</v>
      </c>
      <c r="D28" s="54" t="s">
        <v>49</v>
      </c>
      <c r="E28" s="54" t="s">
        <v>49</v>
      </c>
    </row>
    <row r="29" spans="2:5" x14ac:dyDescent="0.2">
      <c r="B29" s="54" t="s">
        <v>436</v>
      </c>
      <c r="C29" s="54" t="s">
        <v>49</v>
      </c>
      <c r="D29" s="54" t="s">
        <v>49</v>
      </c>
      <c r="E29" s="54" t="s">
        <v>49</v>
      </c>
    </row>
  </sheetData>
  <sheetProtection algorithmName="SHA-512" hashValue="9VxyEtStGinqFer6geVBd1pDRLmsKDGx1bHiw2IrRoERmhbMpBM/oBeDCgZR9qFzuKmXtzshMYzv/I715W7jSg==" saltValue="VOcJatyLDJZBy1CDaOMhO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520</vt:i4>
      </vt:variant>
    </vt:vector>
  </HeadingPairs>
  <TitlesOfParts>
    <vt:vector size="52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2024-09-04T09:50:37Z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