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C270" i="2" l="1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X259" i="2"/>
  <c r="X258" i="2"/>
  <c r="BP257" i="2"/>
  <c r="BO257" i="2"/>
  <c r="BM257" i="2"/>
  <c r="Z257" i="2"/>
  <c r="Y257" i="2"/>
  <c r="BN257" i="2" s="1"/>
  <c r="BO256" i="2"/>
  <c r="BM256" i="2"/>
  <c r="Z256" i="2"/>
  <c r="Y256" i="2"/>
  <c r="BP256" i="2" s="1"/>
  <c r="BP255" i="2"/>
  <c r="BO255" i="2"/>
  <c r="BM255" i="2"/>
  <c r="Z255" i="2"/>
  <c r="Y255" i="2"/>
  <c r="BN255" i="2" s="1"/>
  <c r="BO254" i="2"/>
  <c r="BM254" i="2"/>
  <c r="Z254" i="2"/>
  <c r="Y254" i="2"/>
  <c r="BP254" i="2" s="1"/>
  <c r="BP253" i="2"/>
  <c r="BO253" i="2"/>
  <c r="BM253" i="2"/>
  <c r="Z253" i="2"/>
  <c r="Y253" i="2"/>
  <c r="BN253" i="2" s="1"/>
  <c r="BO252" i="2"/>
  <c r="BM252" i="2"/>
  <c r="Z252" i="2"/>
  <c r="Y252" i="2"/>
  <c r="BP252" i="2" s="1"/>
  <c r="BP251" i="2"/>
  <c r="BO251" i="2"/>
  <c r="BM251" i="2"/>
  <c r="Z251" i="2"/>
  <c r="Y251" i="2"/>
  <c r="BN251" i="2" s="1"/>
  <c r="BO250" i="2"/>
  <c r="BM250" i="2"/>
  <c r="Z250" i="2"/>
  <c r="Y250" i="2"/>
  <c r="BP250" i="2" s="1"/>
  <c r="BP249" i="2"/>
  <c r="BO249" i="2"/>
  <c r="BM249" i="2"/>
  <c r="Z249" i="2"/>
  <c r="Y249" i="2"/>
  <c r="BN249" i="2" s="1"/>
  <c r="BO248" i="2"/>
  <c r="BM248" i="2"/>
  <c r="Z248" i="2"/>
  <c r="Y248" i="2"/>
  <c r="BP248" i="2" s="1"/>
  <c r="BP247" i="2"/>
  <c r="BO247" i="2"/>
  <c r="BM247" i="2"/>
  <c r="Z247" i="2"/>
  <c r="Y247" i="2"/>
  <c r="BN247" i="2" s="1"/>
  <c r="BO246" i="2"/>
  <c r="BM246" i="2"/>
  <c r="Z246" i="2"/>
  <c r="Y246" i="2"/>
  <c r="BP246" i="2" s="1"/>
  <c r="BP245" i="2"/>
  <c r="BO245" i="2"/>
  <c r="BM245" i="2"/>
  <c r="Z245" i="2"/>
  <c r="Y245" i="2"/>
  <c r="BN245" i="2" s="1"/>
  <c r="BO244" i="2"/>
  <c r="BM244" i="2"/>
  <c r="Z244" i="2"/>
  <c r="Y244" i="2"/>
  <c r="BP244" i="2" s="1"/>
  <c r="BP243" i="2"/>
  <c r="BO243" i="2"/>
  <c r="BM243" i="2"/>
  <c r="Z243" i="2"/>
  <c r="Y243" i="2"/>
  <c r="BN243" i="2" s="1"/>
  <c r="BO242" i="2"/>
  <c r="BM242" i="2"/>
  <c r="Z242" i="2"/>
  <c r="Y242" i="2"/>
  <c r="BP242" i="2" s="1"/>
  <c r="BP241" i="2"/>
  <c r="BO241" i="2"/>
  <c r="BM241" i="2"/>
  <c r="Z241" i="2"/>
  <c r="Y241" i="2"/>
  <c r="BN241" i="2" s="1"/>
  <c r="BO240" i="2"/>
  <c r="BM240" i="2"/>
  <c r="Z240" i="2"/>
  <c r="Y240" i="2"/>
  <c r="BP240" i="2" s="1"/>
  <c r="BP239" i="2"/>
  <c r="BO239" i="2"/>
  <c r="BM239" i="2"/>
  <c r="Z239" i="2"/>
  <c r="Z258" i="2" s="1"/>
  <c r="Y239" i="2"/>
  <c r="Y259" i="2" s="1"/>
  <c r="X237" i="2"/>
  <c r="X236" i="2"/>
  <c r="BO235" i="2"/>
  <c r="BM235" i="2"/>
  <c r="Z235" i="2"/>
  <c r="Y235" i="2"/>
  <c r="BP235" i="2" s="1"/>
  <c r="P235" i="2"/>
  <c r="BO234" i="2"/>
  <c r="BM234" i="2"/>
  <c r="Z234" i="2"/>
  <c r="Y234" i="2"/>
  <c r="BP234" i="2" s="1"/>
  <c r="BP233" i="2"/>
  <c r="BO233" i="2"/>
  <c r="BM233" i="2"/>
  <c r="Z233" i="2"/>
  <c r="Z236" i="2" s="1"/>
  <c r="Y233" i="2"/>
  <c r="Y237" i="2" s="1"/>
  <c r="X231" i="2"/>
  <c r="X230" i="2"/>
  <c r="BO229" i="2"/>
  <c r="BM229" i="2"/>
  <c r="Z229" i="2"/>
  <c r="Z230" i="2" s="1"/>
  <c r="Y229" i="2"/>
  <c r="BP229" i="2" s="1"/>
  <c r="BP228" i="2"/>
  <c r="BO228" i="2"/>
  <c r="BM228" i="2"/>
  <c r="Z228" i="2"/>
  <c r="Y228" i="2"/>
  <c r="Y231" i="2" s="1"/>
  <c r="Y226" i="2"/>
  <c r="X226" i="2"/>
  <c r="Y225" i="2"/>
  <c r="X225" i="2"/>
  <c r="BP224" i="2"/>
  <c r="BO224" i="2"/>
  <c r="BM224" i="2"/>
  <c r="Z224" i="2"/>
  <c r="Z225" i="2" s="1"/>
  <c r="Y224" i="2"/>
  <c r="BN224" i="2" s="1"/>
  <c r="X222" i="2"/>
  <c r="Z221" i="2"/>
  <c r="X221" i="2"/>
  <c r="BP220" i="2"/>
  <c r="BO220" i="2"/>
  <c r="BN220" i="2"/>
  <c r="BM220" i="2"/>
  <c r="Z220" i="2"/>
  <c r="Y220" i="2"/>
  <c r="BO219" i="2"/>
  <c r="BN219" i="2"/>
  <c r="BM219" i="2"/>
  <c r="Z219" i="2"/>
  <c r="Y219" i="2"/>
  <c r="BP219" i="2" s="1"/>
  <c r="BP218" i="2"/>
  <c r="BO218" i="2"/>
  <c r="BN218" i="2"/>
  <c r="BM218" i="2"/>
  <c r="Z218" i="2"/>
  <c r="Y218" i="2"/>
  <c r="Y222" i="2" s="1"/>
  <c r="X214" i="2"/>
  <c r="Z213" i="2"/>
  <c r="Y213" i="2"/>
  <c r="X213" i="2"/>
  <c r="BP212" i="2"/>
  <c r="BO212" i="2"/>
  <c r="BN212" i="2"/>
  <c r="BM212" i="2"/>
  <c r="Z212" i="2"/>
  <c r="Y212" i="2"/>
  <c r="P212" i="2"/>
  <c r="BO211" i="2"/>
  <c r="BN211" i="2"/>
  <c r="BM211" i="2"/>
  <c r="Z211" i="2"/>
  <c r="Y211" i="2"/>
  <c r="Y214" i="2" s="1"/>
  <c r="P211" i="2"/>
  <c r="Y207" i="2"/>
  <c r="X207" i="2"/>
  <c r="X206" i="2"/>
  <c r="BO205" i="2"/>
  <c r="BN205" i="2"/>
  <c r="BM205" i="2"/>
  <c r="Z205" i="2"/>
  <c r="Z206" i="2" s="1"/>
  <c r="Y205" i="2"/>
  <c r="Y206" i="2" s="1"/>
  <c r="Y201" i="2"/>
  <c r="X201" i="2"/>
  <c r="X200" i="2"/>
  <c r="BP199" i="2"/>
  <c r="BO199" i="2"/>
  <c r="BN199" i="2"/>
  <c r="BM199" i="2"/>
  <c r="Z199" i="2"/>
  <c r="Z200" i="2" s="1"/>
  <c r="Y199" i="2"/>
  <c r="P199" i="2"/>
  <c r="BP198" i="2"/>
  <c r="BO198" i="2"/>
  <c r="BN198" i="2"/>
  <c r="BM198" i="2"/>
  <c r="Z198" i="2"/>
  <c r="Y198" i="2"/>
  <c r="Y200" i="2" s="1"/>
  <c r="P198" i="2"/>
  <c r="X195" i="2"/>
  <c r="X194" i="2"/>
  <c r="BP193" i="2"/>
  <c r="BO193" i="2"/>
  <c r="BN193" i="2"/>
  <c r="BM193" i="2"/>
  <c r="Z193" i="2"/>
  <c r="Y193" i="2"/>
  <c r="P193" i="2"/>
  <c r="BO192" i="2"/>
  <c r="BN192" i="2"/>
  <c r="BM192" i="2"/>
  <c r="Z192" i="2"/>
  <c r="Y192" i="2"/>
  <c r="BP192" i="2" s="1"/>
  <c r="P192" i="2"/>
  <c r="BP191" i="2"/>
  <c r="BO191" i="2"/>
  <c r="BM191" i="2"/>
  <c r="Z191" i="2"/>
  <c r="Y191" i="2"/>
  <c r="BN191" i="2" s="1"/>
  <c r="P191" i="2"/>
  <c r="BP190" i="2"/>
  <c r="BO190" i="2"/>
  <c r="BM190" i="2"/>
  <c r="Z190" i="2"/>
  <c r="Z194" i="2" s="1"/>
  <c r="Y190" i="2"/>
  <c r="Y195" i="2" s="1"/>
  <c r="P190" i="2"/>
  <c r="X187" i="2"/>
  <c r="X186" i="2"/>
  <c r="BP185" i="2"/>
  <c r="BO185" i="2"/>
  <c r="BM185" i="2"/>
  <c r="Z185" i="2"/>
  <c r="Y185" i="2"/>
  <c r="BN185" i="2" s="1"/>
  <c r="P185" i="2"/>
  <c r="BO184" i="2"/>
  <c r="BM184" i="2"/>
  <c r="Z184" i="2"/>
  <c r="Y184" i="2"/>
  <c r="BP184" i="2" s="1"/>
  <c r="P184" i="2"/>
  <c r="BP183" i="2"/>
  <c r="BO183" i="2"/>
  <c r="BN183" i="2"/>
  <c r="BM183" i="2"/>
  <c r="Z183" i="2"/>
  <c r="Y183" i="2"/>
  <c r="P183" i="2"/>
  <c r="BO182" i="2"/>
  <c r="BN182" i="2"/>
  <c r="BM182" i="2"/>
  <c r="Z182" i="2"/>
  <c r="Y182" i="2"/>
  <c r="BP182" i="2" s="1"/>
  <c r="P182" i="2"/>
  <c r="BP181" i="2"/>
  <c r="BO181" i="2"/>
  <c r="BN181" i="2"/>
  <c r="BM181" i="2"/>
  <c r="Z181" i="2"/>
  <c r="Y181" i="2"/>
  <c r="P181" i="2"/>
  <c r="BO180" i="2"/>
  <c r="BM180" i="2"/>
  <c r="Z180" i="2"/>
  <c r="Z186" i="2" s="1"/>
  <c r="Y180" i="2"/>
  <c r="BP180" i="2" s="1"/>
  <c r="P180" i="2"/>
  <c r="X177" i="2"/>
  <c r="X176" i="2"/>
  <c r="BO175" i="2"/>
  <c r="BM175" i="2"/>
  <c r="Z175" i="2"/>
  <c r="Y175" i="2"/>
  <c r="BP175" i="2" s="1"/>
  <c r="P175" i="2"/>
  <c r="BO174" i="2"/>
  <c r="BM174" i="2"/>
  <c r="Z174" i="2"/>
  <c r="Y174" i="2"/>
  <c r="BP174" i="2" s="1"/>
  <c r="P174" i="2"/>
  <c r="BO173" i="2"/>
  <c r="BN173" i="2"/>
  <c r="BM173" i="2"/>
  <c r="Z173" i="2"/>
  <c r="Z176" i="2" s="1"/>
  <c r="Y173" i="2"/>
  <c r="Y177" i="2" s="1"/>
  <c r="P173" i="2"/>
  <c r="Y169" i="2"/>
  <c r="X169" i="2"/>
  <c r="Y168" i="2"/>
  <c r="X168" i="2"/>
  <c r="BO167" i="2"/>
  <c r="BN167" i="2"/>
  <c r="BM167" i="2"/>
  <c r="Z167" i="2"/>
  <c r="Z168" i="2" s="1"/>
  <c r="Y167" i="2"/>
  <c r="BP167" i="2" s="1"/>
  <c r="P167" i="2"/>
  <c r="X165" i="2"/>
  <c r="Y164" i="2"/>
  <c r="X164" i="2"/>
  <c r="BO163" i="2"/>
  <c r="BN163" i="2"/>
  <c r="BM163" i="2"/>
  <c r="Z163" i="2"/>
  <c r="Y163" i="2"/>
  <c r="BP163" i="2" s="1"/>
  <c r="P163" i="2"/>
  <c r="BP162" i="2"/>
  <c r="BO162" i="2"/>
  <c r="BN162" i="2"/>
  <c r="BM162" i="2"/>
  <c r="Z162" i="2"/>
  <c r="Z164" i="2" s="1"/>
  <c r="Y162" i="2"/>
  <c r="P162" i="2"/>
  <c r="BP161" i="2"/>
  <c r="BO161" i="2"/>
  <c r="BN161" i="2"/>
  <c r="BM161" i="2"/>
  <c r="Z161" i="2"/>
  <c r="Y161" i="2"/>
  <c r="Y165" i="2" s="1"/>
  <c r="P161" i="2"/>
  <c r="X157" i="2"/>
  <c r="Z156" i="2"/>
  <c r="X156" i="2"/>
  <c r="BP155" i="2"/>
  <c r="BO155" i="2"/>
  <c r="BN155" i="2"/>
  <c r="BM155" i="2"/>
  <c r="Z155" i="2"/>
  <c r="Y155" i="2"/>
  <c r="P155" i="2"/>
  <c r="BO154" i="2"/>
  <c r="BN154" i="2"/>
  <c r="BM154" i="2"/>
  <c r="Z154" i="2"/>
  <c r="Y154" i="2"/>
  <c r="Y157" i="2" s="1"/>
  <c r="P154" i="2"/>
  <c r="Y152" i="2"/>
  <c r="X152" i="2"/>
  <c r="X151" i="2"/>
  <c r="BO150" i="2"/>
  <c r="BN150" i="2"/>
  <c r="BM150" i="2"/>
  <c r="Z150" i="2"/>
  <c r="Y150" i="2"/>
  <c r="BP150" i="2" s="1"/>
  <c r="BP149" i="2"/>
  <c r="BO149" i="2"/>
  <c r="BN149" i="2"/>
  <c r="BM149" i="2"/>
  <c r="Z149" i="2"/>
  <c r="Y149" i="2"/>
  <c r="BO148" i="2"/>
  <c r="BN148" i="2"/>
  <c r="BM148" i="2"/>
  <c r="Z148" i="2"/>
  <c r="Y148" i="2"/>
  <c r="Y151" i="2" s="1"/>
  <c r="BP147" i="2"/>
  <c r="BO147" i="2"/>
  <c r="BN147" i="2"/>
  <c r="BM147" i="2"/>
  <c r="Z147" i="2"/>
  <c r="Z151" i="2" s="1"/>
  <c r="Y147" i="2"/>
  <c r="X144" i="2"/>
  <c r="Z143" i="2"/>
  <c r="X143" i="2"/>
  <c r="BP142" i="2"/>
  <c r="BO142" i="2"/>
  <c r="BN142" i="2"/>
  <c r="BM142" i="2"/>
  <c r="Z142" i="2"/>
  <c r="Y142" i="2"/>
  <c r="Y144" i="2" s="1"/>
  <c r="Y138" i="2"/>
  <c r="X138" i="2"/>
  <c r="Z137" i="2"/>
  <c r="Y137" i="2"/>
  <c r="X137" i="2"/>
  <c r="BP136" i="2"/>
  <c r="BO136" i="2"/>
  <c r="BN136" i="2"/>
  <c r="BM136" i="2"/>
  <c r="Z136" i="2"/>
  <c r="Y136" i="2"/>
  <c r="P136" i="2"/>
  <c r="X133" i="2"/>
  <c r="Z132" i="2"/>
  <c r="Y132" i="2"/>
  <c r="X132" i="2"/>
  <c r="BP131" i="2"/>
  <c r="BO131" i="2"/>
  <c r="BN131" i="2"/>
  <c r="BM131" i="2"/>
  <c r="Z131" i="2"/>
  <c r="Y131" i="2"/>
  <c r="P131" i="2"/>
  <c r="BO130" i="2"/>
  <c r="BN130" i="2"/>
  <c r="BM130" i="2"/>
  <c r="Z130" i="2"/>
  <c r="Y130" i="2"/>
  <c r="Y133" i="2" s="1"/>
  <c r="Y127" i="2"/>
  <c r="X127" i="2"/>
  <c r="Y126" i="2"/>
  <c r="X126" i="2"/>
  <c r="BP125" i="2"/>
  <c r="BO125" i="2"/>
  <c r="BN125" i="2"/>
  <c r="BM125" i="2"/>
  <c r="Z125" i="2"/>
  <c r="Z126" i="2" s="1"/>
  <c r="Y125" i="2"/>
  <c r="P125" i="2"/>
  <c r="Y122" i="2"/>
  <c r="X122" i="2"/>
  <c r="X121" i="2"/>
  <c r="BP120" i="2"/>
  <c r="BO120" i="2"/>
  <c r="BN120" i="2"/>
  <c r="BM120" i="2"/>
  <c r="Z120" i="2"/>
  <c r="Z121" i="2" s="1"/>
  <c r="Y120" i="2"/>
  <c r="P120" i="2"/>
  <c r="BP119" i="2"/>
  <c r="BO119" i="2"/>
  <c r="BN119" i="2"/>
  <c r="BM119" i="2"/>
  <c r="Z119" i="2"/>
  <c r="Y119" i="2"/>
  <c r="Y121" i="2" s="1"/>
  <c r="P119" i="2"/>
  <c r="X116" i="2"/>
  <c r="Z115" i="2"/>
  <c r="X115" i="2"/>
  <c r="BP114" i="2"/>
  <c r="BO114" i="2"/>
  <c r="BN114" i="2"/>
  <c r="BM114" i="2"/>
  <c r="Z114" i="2"/>
  <c r="Y114" i="2"/>
  <c r="P114" i="2"/>
  <c r="BO113" i="2"/>
  <c r="BN113" i="2"/>
  <c r="BM113" i="2"/>
  <c r="Z113" i="2"/>
  <c r="Y113" i="2"/>
  <c r="Y116" i="2" s="1"/>
  <c r="P113" i="2"/>
  <c r="Y110" i="2"/>
  <c r="X110" i="2"/>
  <c r="X109" i="2"/>
  <c r="BO108" i="2"/>
  <c r="BN108" i="2"/>
  <c r="BM108" i="2"/>
  <c r="Z108" i="2"/>
  <c r="Y108" i="2"/>
  <c r="Y109" i="2" s="1"/>
  <c r="P108" i="2"/>
  <c r="BP107" i="2"/>
  <c r="BO107" i="2"/>
  <c r="BM107" i="2"/>
  <c r="Z107" i="2"/>
  <c r="Z109" i="2" s="1"/>
  <c r="Y107" i="2"/>
  <c r="BN107" i="2" s="1"/>
  <c r="P107" i="2"/>
  <c r="X104" i="2"/>
  <c r="X103" i="2"/>
  <c r="BP102" i="2"/>
  <c r="BO102" i="2"/>
  <c r="BM102" i="2"/>
  <c r="Z102" i="2"/>
  <c r="Y102" i="2"/>
  <c r="BN102" i="2" s="1"/>
  <c r="P102" i="2"/>
  <c r="BP101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O98" i="2"/>
  <c r="BN98" i="2"/>
  <c r="BM98" i="2"/>
  <c r="Z98" i="2"/>
  <c r="Y98" i="2"/>
  <c r="BP98" i="2" s="1"/>
  <c r="P98" i="2"/>
  <c r="BP97" i="2"/>
  <c r="BO97" i="2"/>
  <c r="BN97" i="2"/>
  <c r="BM97" i="2"/>
  <c r="Z97" i="2"/>
  <c r="Z103" i="2" s="1"/>
  <c r="Y97" i="2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O90" i="2"/>
  <c r="BM90" i="2"/>
  <c r="Z90" i="2"/>
  <c r="Z93" i="2" s="1"/>
  <c r="Y90" i="2"/>
  <c r="BP90" i="2" s="1"/>
  <c r="P90" i="2"/>
  <c r="X87" i="2"/>
  <c r="Y86" i="2"/>
  <c r="X86" i="2"/>
  <c r="BO85" i="2"/>
  <c r="BM85" i="2"/>
  <c r="Z85" i="2"/>
  <c r="Y85" i="2"/>
  <c r="BP85" i="2" s="1"/>
  <c r="P85" i="2"/>
  <c r="BO84" i="2"/>
  <c r="BN84" i="2"/>
  <c r="BM84" i="2"/>
  <c r="Z84" i="2"/>
  <c r="Y84" i="2"/>
  <c r="BP84" i="2" s="1"/>
  <c r="P84" i="2"/>
  <c r="BP83" i="2"/>
  <c r="BO83" i="2"/>
  <c r="BN83" i="2"/>
  <c r="BM83" i="2"/>
  <c r="Z83" i="2"/>
  <c r="Z86" i="2" s="1"/>
  <c r="Y83" i="2"/>
  <c r="P83" i="2"/>
  <c r="BP82" i="2"/>
  <c r="BO82" i="2"/>
  <c r="BN82" i="2"/>
  <c r="BM82" i="2"/>
  <c r="Z82" i="2"/>
  <c r="Y82" i="2"/>
  <c r="P82" i="2"/>
  <c r="BO81" i="2"/>
  <c r="BN81" i="2"/>
  <c r="BM81" i="2"/>
  <c r="Z81" i="2"/>
  <c r="Y81" i="2"/>
  <c r="BP81" i="2" s="1"/>
  <c r="P81" i="2"/>
  <c r="BP80" i="2"/>
  <c r="BO80" i="2"/>
  <c r="BM80" i="2"/>
  <c r="Z80" i="2"/>
  <c r="Y80" i="2"/>
  <c r="BN80" i="2" s="1"/>
  <c r="P80" i="2"/>
  <c r="Y77" i="2"/>
  <c r="X77" i="2"/>
  <c r="X76" i="2"/>
  <c r="BP75" i="2"/>
  <c r="BO75" i="2"/>
  <c r="BM75" i="2"/>
  <c r="Z75" i="2"/>
  <c r="Y75" i="2"/>
  <c r="BN75" i="2" s="1"/>
  <c r="P75" i="2"/>
  <c r="BP74" i="2"/>
  <c r="BO74" i="2"/>
  <c r="BM74" i="2"/>
  <c r="Z74" i="2"/>
  <c r="Z76" i="2" s="1"/>
  <c r="Y74" i="2"/>
  <c r="BN74" i="2" s="1"/>
  <c r="P74" i="2"/>
  <c r="X71" i="2"/>
  <c r="X70" i="2"/>
  <c r="BP69" i="2"/>
  <c r="BO69" i="2"/>
  <c r="BM69" i="2"/>
  <c r="Z69" i="2"/>
  <c r="Z70" i="2" s="1"/>
  <c r="Y69" i="2"/>
  <c r="Y71" i="2" s="1"/>
  <c r="P69" i="2"/>
  <c r="X66" i="2"/>
  <c r="X65" i="2"/>
  <c r="BP64" i="2"/>
  <c r="BO64" i="2"/>
  <c r="BM64" i="2"/>
  <c r="Z64" i="2"/>
  <c r="Y64" i="2"/>
  <c r="BN64" i="2" s="1"/>
  <c r="P64" i="2"/>
  <c r="BO63" i="2"/>
  <c r="BM63" i="2"/>
  <c r="Z63" i="2"/>
  <c r="Z65" i="2" s="1"/>
  <c r="Y63" i="2"/>
  <c r="Y66" i="2" s="1"/>
  <c r="P63" i="2"/>
  <c r="X60" i="2"/>
  <c r="Z59" i="2"/>
  <c r="X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N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Y59" i="2" s="1"/>
  <c r="P54" i="2"/>
  <c r="BO53" i="2"/>
  <c r="BM53" i="2"/>
  <c r="Z53" i="2"/>
  <c r="Y53" i="2"/>
  <c r="BP53" i="2" s="1"/>
  <c r="P53" i="2"/>
  <c r="BO52" i="2"/>
  <c r="BN52" i="2"/>
  <c r="BM52" i="2"/>
  <c r="Z52" i="2"/>
  <c r="Y52" i="2"/>
  <c r="BP52" i="2" s="1"/>
  <c r="P52" i="2"/>
  <c r="X49" i="2"/>
  <c r="Y48" i="2"/>
  <c r="X48" i="2"/>
  <c r="BO47" i="2"/>
  <c r="BN47" i="2"/>
  <c r="BM47" i="2"/>
  <c r="Z47" i="2"/>
  <c r="Y47" i="2"/>
  <c r="BP47" i="2" s="1"/>
  <c r="P47" i="2"/>
  <c r="BP46" i="2"/>
  <c r="BO46" i="2"/>
  <c r="BN46" i="2"/>
  <c r="BM46" i="2"/>
  <c r="Z46" i="2"/>
  <c r="Z48" i="2" s="1"/>
  <c r="Y46" i="2"/>
  <c r="P46" i="2"/>
  <c r="BP45" i="2"/>
  <c r="BO45" i="2"/>
  <c r="BN45" i="2"/>
  <c r="BM45" i="2"/>
  <c r="Z45" i="2"/>
  <c r="Y45" i="2"/>
  <c r="P45" i="2"/>
  <c r="BO44" i="2"/>
  <c r="BN44" i="2"/>
  <c r="BM44" i="2"/>
  <c r="Z44" i="2"/>
  <c r="Y44" i="2"/>
  <c r="Y49" i="2" s="1"/>
  <c r="P44" i="2"/>
  <c r="BP43" i="2"/>
  <c r="BO43" i="2"/>
  <c r="BM43" i="2"/>
  <c r="Z43" i="2"/>
  <c r="Y43" i="2"/>
  <c r="BN43" i="2" s="1"/>
  <c r="P43" i="2"/>
  <c r="X40" i="2"/>
  <c r="X39" i="2"/>
  <c r="BP38" i="2"/>
  <c r="BO38" i="2"/>
  <c r="BM38" i="2"/>
  <c r="Z38" i="2"/>
  <c r="Y38" i="2"/>
  <c r="BN38" i="2" s="1"/>
  <c r="P38" i="2"/>
  <c r="BO37" i="2"/>
  <c r="BM37" i="2"/>
  <c r="Z37" i="2"/>
  <c r="Y37" i="2"/>
  <c r="Y40" i="2" s="1"/>
  <c r="BO36" i="2"/>
  <c r="BM36" i="2"/>
  <c r="Z36" i="2"/>
  <c r="Z39" i="2" s="1"/>
  <c r="Y36" i="2"/>
  <c r="BP36" i="2" s="1"/>
  <c r="P36" i="2"/>
  <c r="X33" i="2"/>
  <c r="Y32" i="2"/>
  <c r="X32" i="2"/>
  <c r="BO31" i="2"/>
  <c r="BM31" i="2"/>
  <c r="Z31" i="2"/>
  <c r="Y31" i="2"/>
  <c r="BP31" i="2" s="1"/>
  <c r="P31" i="2"/>
  <c r="BO30" i="2"/>
  <c r="BN30" i="2"/>
  <c r="BM30" i="2"/>
  <c r="Z30" i="2"/>
  <c r="Y30" i="2"/>
  <c r="BP30" i="2" s="1"/>
  <c r="P30" i="2"/>
  <c r="BP29" i="2"/>
  <c r="BO29" i="2"/>
  <c r="BN29" i="2"/>
  <c r="BM29" i="2"/>
  <c r="X261" i="2" s="1"/>
  <c r="Z29" i="2"/>
  <c r="Z32" i="2" s="1"/>
  <c r="Y29" i="2"/>
  <c r="P29" i="2"/>
  <c r="BP28" i="2"/>
  <c r="BO28" i="2"/>
  <c r="BN28" i="2"/>
  <c r="BM28" i="2"/>
  <c r="Z28" i="2"/>
  <c r="Y28" i="2"/>
  <c r="Y33" i="2" s="1"/>
  <c r="P28" i="2"/>
  <c r="X24" i="2"/>
  <c r="X260" i="2" s="1"/>
  <c r="Z23" i="2"/>
  <c r="X23" i="2"/>
  <c r="X264" i="2" s="1"/>
  <c r="BP22" i="2"/>
  <c r="BO22" i="2"/>
  <c r="X262" i="2" s="1"/>
  <c r="BN22" i="2"/>
  <c r="BM22" i="2"/>
  <c r="Z22" i="2"/>
  <c r="Y22" i="2"/>
  <c r="Y24" i="2" s="1"/>
  <c r="P22" i="2"/>
  <c r="H10" i="2"/>
  <c r="A9" i="2"/>
  <c r="F10" i="2" s="1"/>
  <c r="D7" i="2"/>
  <c r="Q6" i="2"/>
  <c r="P2" i="2"/>
  <c r="Z265" i="2" l="1"/>
  <c r="X263" i="2"/>
  <c r="F9" i="2"/>
  <c r="Y39" i="2"/>
  <c r="Y76" i="2"/>
  <c r="Y103" i="2"/>
  <c r="H9" i="2"/>
  <c r="BN37" i="2"/>
  <c r="Y60" i="2"/>
  <c r="Y260" i="2" s="1"/>
  <c r="BN69" i="2"/>
  <c r="Y93" i="2"/>
  <c r="BN190" i="2"/>
  <c r="BN233" i="2"/>
  <c r="BN239" i="2"/>
  <c r="J9" i="2"/>
  <c r="Y23" i="2"/>
  <c r="BN54" i="2"/>
  <c r="Y87" i="2"/>
  <c r="BN91" i="2"/>
  <c r="Y115" i="2"/>
  <c r="Y143" i="2"/>
  <c r="Y156" i="2"/>
  <c r="BP173" i="2"/>
  <c r="BN175" i="2"/>
  <c r="BN180" i="2"/>
  <c r="Y194" i="2"/>
  <c r="Y221" i="2"/>
  <c r="BN229" i="2"/>
  <c r="BN235" i="2"/>
  <c r="A10" i="2"/>
  <c r="BP54" i="2"/>
  <c r="BP44" i="2"/>
  <c r="Y65" i="2"/>
  <c r="Y70" i="2"/>
  <c r="BP108" i="2"/>
  <c r="BP113" i="2"/>
  <c r="BP148" i="2"/>
  <c r="BP154" i="2"/>
  <c r="Y186" i="2"/>
  <c r="Y258" i="2"/>
  <c r="BN58" i="2"/>
  <c r="BN63" i="2"/>
  <c r="BN100" i="2"/>
  <c r="BP130" i="2"/>
  <c r="Y176" i="2"/>
  <c r="BN184" i="2"/>
  <c r="BP205" i="2"/>
  <c r="BP211" i="2"/>
  <c r="Y230" i="2"/>
  <c r="Y236" i="2"/>
  <c r="BP37" i="2"/>
  <c r="Y262" i="2" s="1"/>
  <c r="Y104" i="2"/>
  <c r="BN36" i="2"/>
  <c r="BN174" i="2"/>
  <c r="BN234" i="2"/>
  <c r="BN240" i="2"/>
  <c r="BN242" i="2"/>
  <c r="BN244" i="2"/>
  <c r="BN246" i="2"/>
  <c r="BN248" i="2"/>
  <c r="BN250" i="2"/>
  <c r="BN252" i="2"/>
  <c r="BN254" i="2"/>
  <c r="BN256" i="2"/>
  <c r="BP63" i="2"/>
  <c r="Y187" i="2"/>
  <c r="BN228" i="2"/>
  <c r="Y94" i="2"/>
  <c r="BN31" i="2"/>
  <c r="Y261" i="2" s="1"/>
  <c r="Y263" i="2" s="1"/>
  <c r="BN53" i="2"/>
  <c r="BN85" i="2"/>
  <c r="BN90" i="2"/>
  <c r="C273" i="2" l="1"/>
  <c r="B273" i="2"/>
  <c r="A273" i="2"/>
  <c r="Y264" i="2"/>
</calcChain>
</file>

<file path=xl/sharedStrings.xml><?xml version="1.0" encoding="utf-8"?>
<sst xmlns="http://schemas.openxmlformats.org/spreadsheetml/2006/main" count="1744" uniqueCount="412">
  <si>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</si>
  <si>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</si>
  <si>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</si>
  <si>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</si>
  <si>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</si>
  <si>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</si>
  <si>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</si>
  <si>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</si>
  <si>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</si>
  <si>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</si>
  <si>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</si>
  <si>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</si>
  <si>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</si>
  <si>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</si>
  <si>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</si>
  <si>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</si>
  <si>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</si>
  <si>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</si>
  <si>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</si>
  <si>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</si>
  <si>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</si>
  <si>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</si>
  <si>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</si>
  <si>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</si>
  <si>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</si>
  <si>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</si>
  <si>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</si>
  <si>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</si>
  <si>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</si>
  <si>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</si>
  <si>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</si>
  <si>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</si>
  <si>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</si>
  <si>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</si>
  <si>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</si>
  <si>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</si>
  <si>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</si>
  <si>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</si>
  <si>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</si>
  <si>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</si>
  <si>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</si>
  <si>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</si>
  <si>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</si>
  <si>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</si>
  <si>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</si>
  <si>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</si>
  <si>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</si>
  <si>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</si>
  <si>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</si>
  <si>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</si>
  <si>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</si>
  <si>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</si>
  <si>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</si>
  <si>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</si>
  <si>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</si>
  <si>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</si>
  <si>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</si>
  <si>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</si>
  <si>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</si>
  <si>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</si>
  <si>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</si>
  <si>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</si>
  <si>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</si>
  <si>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</si>
  <si>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</si>
  <si>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</si>
  <si>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</si>
  <si>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</si>
  <si>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</si>
  <si>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</si>
  <si>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</si>
  <si>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</si>
  <si>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</si>
  <si>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</si>
  <si>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22.08.2024</t>
  </si>
  <si>
    <t>19.08.2024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</si>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</sst>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6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73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73</v>
      </c>
      <c r="H1" s="372" t="s">
        <v>50</v>
      </c>
      <c r="I1" s="372"/>
      <c r="J1" s="372"/>
      <c r="K1" s="372"/>
      <c r="L1" s="372"/>
      <c r="M1" s="372"/>
      <c r="N1" s="372"/>
      <c r="O1" s="372"/>
      <c r="P1" s="372"/>
      <c r="Q1" s="372"/>
      <c r="R1" s="373" t="s">
        <v>74</v>
      </c>
      <c r="S1" s="374"/>
      <c r="T1" s="37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5"/>
      <c r="R2" s="375"/>
      <c r="S2" s="375"/>
      <c r="T2" s="375"/>
      <c r="U2" s="375"/>
      <c r="V2" s="375"/>
      <c r="W2" s="37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75"/>
      <c r="Q3" s="375"/>
      <c r="R3" s="375"/>
      <c r="S3" s="375"/>
      <c r="T3" s="375"/>
      <c r="U3" s="375"/>
      <c r="V3" s="375"/>
      <c r="W3" s="37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54" t="s">
        <v>8</v>
      </c>
      <c r="B5" s="354"/>
      <c r="C5" s="354"/>
      <c r="D5" s="376"/>
      <c r="E5" s="376"/>
      <c r="F5" s="377" t="s">
        <v>14</v>
      </c>
      <c r="G5" s="377"/>
      <c r="H5" s="376"/>
      <c r="I5" s="376"/>
      <c r="J5" s="376"/>
      <c r="K5" s="376"/>
      <c r="L5" s="376"/>
      <c r="M5" s="376"/>
      <c r="N5" s="76"/>
      <c r="P5" s="27" t="s">
        <v>4</v>
      </c>
      <c r="Q5" s="378">
        <v>45530</v>
      </c>
      <c r="R5" s="378"/>
      <c r="T5" s="379" t="s">
        <v>3</v>
      </c>
      <c r="U5" s="380"/>
      <c r="V5" s="381" t="s">
        <v>384</v>
      </c>
      <c r="W5" s="382"/>
      <c r="AB5" s="60"/>
      <c r="AC5" s="60"/>
      <c r="AD5" s="60"/>
      <c r="AE5" s="60"/>
    </row>
    <row r="6" spans="1:32" s="17" customFormat="1" ht="24" customHeight="1" x14ac:dyDescent="0.2">
      <c r="A6" s="354" t="s">
        <v>1</v>
      </c>
      <c r="B6" s="354"/>
      <c r="C6" s="354"/>
      <c r="D6" s="355" t="s">
        <v>391</v>
      </c>
      <c r="E6" s="355"/>
      <c r="F6" s="355"/>
      <c r="G6" s="355"/>
      <c r="H6" s="355"/>
      <c r="I6" s="355"/>
      <c r="J6" s="355"/>
      <c r="K6" s="355"/>
      <c r="L6" s="355"/>
      <c r="M6" s="355"/>
      <c r="N6" s="77"/>
      <c r="P6" s="27" t="s">
        <v>30</v>
      </c>
      <c r="Q6" s="356" t="str">
        <f>IF(Q5=0," ",CHOOSE(WEEKDAY(Q5,2),"Понедельник","Вторник","Среда","Четверг","Пятница","Суббота","Воскресенье"))</f>
        <v>Понедельник</v>
      </c>
      <c r="R6" s="356"/>
      <c r="T6" s="357" t="s">
        <v>5</v>
      </c>
      <c r="U6" s="358"/>
      <c r="V6" s="359" t="s">
        <v>76</v>
      </c>
      <c r="W6" s="36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65" t="str">
        <f>IFERROR(VLOOKUP(DeliveryAddress,Table,3,0),1)</f>
        <v>3</v>
      </c>
      <c r="E7" s="366"/>
      <c r="F7" s="366"/>
      <c r="G7" s="366"/>
      <c r="H7" s="366"/>
      <c r="I7" s="366"/>
      <c r="J7" s="366"/>
      <c r="K7" s="366"/>
      <c r="L7" s="366"/>
      <c r="M7" s="367"/>
      <c r="N7" s="78"/>
      <c r="P7" s="29"/>
      <c r="Q7" s="49"/>
      <c r="R7" s="49"/>
      <c r="T7" s="357"/>
      <c r="U7" s="358"/>
      <c r="V7" s="361"/>
      <c r="W7" s="362"/>
      <c r="AB7" s="60"/>
      <c r="AC7" s="60"/>
      <c r="AD7" s="60"/>
      <c r="AE7" s="60"/>
    </row>
    <row r="8" spans="1:32" s="17" customFormat="1" ht="25.5" customHeight="1" x14ac:dyDescent="0.2">
      <c r="A8" s="368" t="s">
        <v>61</v>
      </c>
      <c r="B8" s="368"/>
      <c r="C8" s="368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79"/>
      <c r="P8" s="27" t="s">
        <v>11</v>
      </c>
      <c r="Q8" s="352">
        <v>0.41666666666666669</v>
      </c>
      <c r="R8" s="352"/>
      <c r="T8" s="357"/>
      <c r="U8" s="358"/>
      <c r="V8" s="361"/>
      <c r="W8" s="362"/>
      <c r="AB8" s="60"/>
      <c r="AC8" s="60"/>
      <c r="AD8" s="60"/>
      <c r="AE8" s="60"/>
    </row>
    <row r="9" spans="1:32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49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4"/>
      <c r="P9" s="31" t="s">
        <v>15</v>
      </c>
      <c r="Q9" s="371"/>
      <c r="R9" s="371"/>
      <c r="T9" s="357"/>
      <c r="U9" s="358"/>
      <c r="V9" s="363"/>
      <c r="W9" s="36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7" t="str">
        <f>IFERROR(VLOOKUP($D$10,Proxy,2,FALSE),"")</f>
        <v/>
      </c>
      <c r="I10" s="347"/>
      <c r="J10" s="347"/>
      <c r="K10" s="347"/>
      <c r="L10" s="347"/>
      <c r="M10" s="347"/>
      <c r="N10" s="75"/>
      <c r="P10" s="31" t="s">
        <v>35</v>
      </c>
      <c r="Q10" s="348"/>
      <c r="R10" s="348"/>
      <c r="U10" s="29" t="s">
        <v>12</v>
      </c>
      <c r="V10" s="349" t="s">
        <v>77</v>
      </c>
      <c r="W10" s="35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51"/>
      <c r="R11" s="351"/>
      <c r="U11" s="29" t="s">
        <v>31</v>
      </c>
      <c r="V11" s="336" t="s">
        <v>58</v>
      </c>
      <c r="W11" s="3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35" t="s">
        <v>78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80"/>
      <c r="P12" s="27" t="s">
        <v>33</v>
      </c>
      <c r="Q12" s="352"/>
      <c r="R12" s="352"/>
      <c r="S12" s="28"/>
      <c r="T12"/>
      <c r="U12" s="29" t="s">
        <v>49</v>
      </c>
      <c r="V12" s="353"/>
      <c r="W12" s="353"/>
      <c r="X12"/>
      <c r="AB12" s="60"/>
      <c r="AC12" s="60"/>
      <c r="AD12" s="60"/>
      <c r="AE12" s="60"/>
    </row>
    <row r="13" spans="1:32" s="17" customFormat="1" ht="23.25" customHeight="1" x14ac:dyDescent="0.2">
      <c r="A13" s="335" t="s">
        <v>79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80"/>
      <c r="O13" s="31"/>
      <c r="P13" s="31" t="s">
        <v>34</v>
      </c>
      <c r="Q13" s="336"/>
      <c r="R13" s="3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35" t="s">
        <v>80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37" t="s">
        <v>81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81"/>
      <c r="O15"/>
      <c r="P15" s="338" t="s">
        <v>64</v>
      </c>
      <c r="Q15" s="338"/>
      <c r="R15" s="338"/>
      <c r="S15" s="338"/>
      <c r="T15" s="33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9"/>
      <c r="Q16" s="339"/>
      <c r="R16" s="339"/>
      <c r="S16" s="339"/>
      <c r="T16" s="3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2" t="s">
        <v>62</v>
      </c>
      <c r="B17" s="322" t="s">
        <v>52</v>
      </c>
      <c r="C17" s="341" t="s">
        <v>51</v>
      </c>
      <c r="D17" s="322" t="s">
        <v>53</v>
      </c>
      <c r="E17" s="322"/>
      <c r="F17" s="322" t="s">
        <v>24</v>
      </c>
      <c r="G17" s="322" t="s">
        <v>27</v>
      </c>
      <c r="H17" s="322" t="s">
        <v>25</v>
      </c>
      <c r="I17" s="322" t="s">
        <v>26</v>
      </c>
      <c r="J17" s="342" t="s">
        <v>16</v>
      </c>
      <c r="K17" s="342" t="s">
        <v>69</v>
      </c>
      <c r="L17" s="342" t="s">
        <v>71</v>
      </c>
      <c r="M17" s="342" t="s">
        <v>2</v>
      </c>
      <c r="N17" s="342" t="s">
        <v>70</v>
      </c>
      <c r="O17" s="322" t="s">
        <v>28</v>
      </c>
      <c r="P17" s="322" t="s">
        <v>17</v>
      </c>
      <c r="Q17" s="322"/>
      <c r="R17" s="322"/>
      <c r="S17" s="322"/>
      <c r="T17" s="322"/>
      <c r="U17" s="340" t="s">
        <v>59</v>
      </c>
      <c r="V17" s="322"/>
      <c r="W17" s="322" t="s">
        <v>6</v>
      </c>
      <c r="X17" s="322" t="s">
        <v>44</v>
      </c>
      <c r="Y17" s="323" t="s">
        <v>57</v>
      </c>
      <c r="Z17" s="322" t="s">
        <v>18</v>
      </c>
      <c r="AA17" s="325" t="s">
        <v>63</v>
      </c>
      <c r="AB17" s="325" t="s">
        <v>19</v>
      </c>
      <c r="AC17" s="326" t="s">
        <v>72</v>
      </c>
      <c r="AD17" s="328" t="s">
        <v>60</v>
      </c>
      <c r="AE17" s="329"/>
      <c r="AF17" s="330"/>
      <c r="AG17" s="334"/>
      <c r="BD17" s="320" t="s">
        <v>67</v>
      </c>
    </row>
    <row r="18" spans="1:68" ht="14.25" customHeight="1" x14ac:dyDescent="0.2">
      <c r="A18" s="322"/>
      <c r="B18" s="322"/>
      <c r="C18" s="341"/>
      <c r="D18" s="322"/>
      <c r="E18" s="322"/>
      <c r="F18" s="322" t="s">
        <v>20</v>
      </c>
      <c r="G18" s="322" t="s">
        <v>21</v>
      </c>
      <c r="H18" s="322" t="s">
        <v>22</v>
      </c>
      <c r="I18" s="322" t="s">
        <v>22</v>
      </c>
      <c r="J18" s="343"/>
      <c r="K18" s="343"/>
      <c r="L18" s="343"/>
      <c r="M18" s="343"/>
      <c r="N18" s="343"/>
      <c r="O18" s="322"/>
      <c r="P18" s="322"/>
      <c r="Q18" s="322"/>
      <c r="R18" s="322"/>
      <c r="S18" s="322"/>
      <c r="T18" s="322"/>
      <c r="U18" s="36" t="s">
        <v>47</v>
      </c>
      <c r="V18" s="36" t="s">
        <v>46</v>
      </c>
      <c r="W18" s="322"/>
      <c r="X18" s="322"/>
      <c r="Y18" s="324"/>
      <c r="Z18" s="322"/>
      <c r="AA18" s="325"/>
      <c r="AB18" s="325"/>
      <c r="AC18" s="327"/>
      <c r="AD18" s="331"/>
      <c r="AE18" s="332"/>
      <c r="AF18" s="333"/>
      <c r="AG18" s="334"/>
      <c r="BD18" s="320"/>
    </row>
    <row r="19" spans="1:68" ht="27.75" customHeight="1" x14ac:dyDescent="0.2">
      <c r="A19" s="237" t="s">
        <v>82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55"/>
      <c r="AB19" s="55"/>
      <c r="AC19" s="55"/>
    </row>
    <row r="20" spans="1:68" ht="16.5" customHeight="1" x14ac:dyDescent="0.25">
      <c r="A20" s="238" t="s">
        <v>82</v>
      </c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66"/>
      <c r="AB20" s="66"/>
      <c r="AC20" s="83"/>
    </row>
    <row r="21" spans="1:68" ht="14.25" customHeight="1" x14ac:dyDescent="0.25">
      <c r="A21" s="226" t="s">
        <v>83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67"/>
      <c r="AB21" s="67"/>
      <c r="AC21" s="84"/>
    </row>
    <row r="22" spans="1:68" ht="27" customHeight="1" x14ac:dyDescent="0.25">
      <c r="A22" s="64" t="s">
        <v>84</v>
      </c>
      <c r="B22" s="64" t="s">
        <v>85</v>
      </c>
      <c r="C22" s="37">
        <v>4301070899</v>
      </c>
      <c r="D22" s="208">
        <v>4607111035752</v>
      </c>
      <c r="E22" s="20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8" t="s">
        <v>88</v>
      </c>
      <c r="M22" s="39" t="s">
        <v>86</v>
      </c>
      <c r="N22" s="39"/>
      <c r="O22" s="38">
        <v>180</v>
      </c>
      <c r="P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0"/>
      <c r="R22" s="210"/>
      <c r="S22" s="210"/>
      <c r="T22" s="211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89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/>
      <c r="P23" s="199" t="s">
        <v>43</v>
      </c>
      <c r="Q23" s="200"/>
      <c r="R23" s="200"/>
      <c r="S23" s="200"/>
      <c r="T23" s="200"/>
      <c r="U23" s="200"/>
      <c r="V23" s="201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/>
      <c r="P24" s="199" t="s">
        <v>43</v>
      </c>
      <c r="Q24" s="200"/>
      <c r="R24" s="200"/>
      <c r="S24" s="200"/>
      <c r="T24" s="200"/>
      <c r="U24" s="200"/>
      <c r="V24" s="201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37" t="s">
        <v>48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55"/>
      <c r="AB25" s="55"/>
      <c r="AC25" s="55"/>
    </row>
    <row r="26" spans="1:68" ht="16.5" customHeight="1" x14ac:dyDescent="0.25">
      <c r="A26" s="238" t="s">
        <v>90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66"/>
      <c r="AB26" s="66"/>
      <c r="AC26" s="83"/>
    </row>
    <row r="27" spans="1:68" ht="14.25" customHeight="1" x14ac:dyDescent="0.25">
      <c r="A27" s="226" t="s">
        <v>91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67"/>
      <c r="AB27" s="67"/>
      <c r="AC27" s="84"/>
    </row>
    <row r="28" spans="1:68" ht="27" customHeight="1" x14ac:dyDescent="0.25">
      <c r="A28" s="64" t="s">
        <v>92</v>
      </c>
      <c r="B28" s="64" t="s">
        <v>93</v>
      </c>
      <c r="C28" s="37">
        <v>4301132095</v>
      </c>
      <c r="D28" s="208">
        <v>4607111036605</v>
      </c>
      <c r="E28" s="20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95</v>
      </c>
      <c r="L28" s="38" t="s">
        <v>88</v>
      </c>
      <c r="M28" s="39" t="s">
        <v>86</v>
      </c>
      <c r="N28" s="39"/>
      <c r="O28" s="38">
        <v>180</v>
      </c>
      <c r="P28" s="3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0"/>
      <c r="R28" s="210"/>
      <c r="S28" s="210"/>
      <c r="T28" s="211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89</v>
      </c>
      <c r="AK28" s="87">
        <v>1</v>
      </c>
      <c r="BB28" s="89" t="s">
        <v>94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96</v>
      </c>
      <c r="B29" s="64" t="s">
        <v>97</v>
      </c>
      <c r="C29" s="37">
        <v>4301132093</v>
      </c>
      <c r="D29" s="208">
        <v>4607111036520</v>
      </c>
      <c r="E29" s="20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95</v>
      </c>
      <c r="L29" s="38" t="s">
        <v>88</v>
      </c>
      <c r="M29" s="39" t="s">
        <v>86</v>
      </c>
      <c r="N29" s="39"/>
      <c r="O29" s="38">
        <v>180</v>
      </c>
      <c r="P29" s="31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0"/>
      <c r="R29" s="210"/>
      <c r="S29" s="210"/>
      <c r="T29" s="211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89</v>
      </c>
      <c r="AK29" s="87">
        <v>1</v>
      </c>
      <c r="BB29" s="90" t="s">
        <v>94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98</v>
      </c>
      <c r="B30" s="64" t="s">
        <v>99</v>
      </c>
      <c r="C30" s="37">
        <v>4301132092</v>
      </c>
      <c r="D30" s="208">
        <v>4607111036537</v>
      </c>
      <c r="E30" s="20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95</v>
      </c>
      <c r="L30" s="38" t="s">
        <v>88</v>
      </c>
      <c r="M30" s="39" t="s">
        <v>86</v>
      </c>
      <c r="N30" s="39"/>
      <c r="O30" s="38">
        <v>180</v>
      </c>
      <c r="P30" s="3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0"/>
      <c r="R30" s="210"/>
      <c r="S30" s="210"/>
      <c r="T30" s="211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89</v>
      </c>
      <c r="AK30" s="87">
        <v>1</v>
      </c>
      <c r="BB30" s="91" t="s">
        <v>94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100</v>
      </c>
      <c r="B31" s="64" t="s">
        <v>101</v>
      </c>
      <c r="C31" s="37">
        <v>4301132065</v>
      </c>
      <c r="D31" s="208">
        <v>4607111036599</v>
      </c>
      <c r="E31" s="20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95</v>
      </c>
      <c r="L31" s="38" t="s">
        <v>88</v>
      </c>
      <c r="M31" s="39" t="s">
        <v>86</v>
      </c>
      <c r="N31" s="39"/>
      <c r="O31" s="38">
        <v>180</v>
      </c>
      <c r="P31" s="31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0"/>
      <c r="R31" s="210"/>
      <c r="S31" s="210"/>
      <c r="T31" s="211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89</v>
      </c>
      <c r="AK31" s="87">
        <v>1</v>
      </c>
      <c r="BB31" s="92" t="s">
        <v>94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02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3"/>
      <c r="P32" s="199" t="s">
        <v>43</v>
      </c>
      <c r="Q32" s="200"/>
      <c r="R32" s="200"/>
      <c r="S32" s="200"/>
      <c r="T32" s="200"/>
      <c r="U32" s="200"/>
      <c r="V32" s="201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3"/>
      <c r="P33" s="199" t="s">
        <v>43</v>
      </c>
      <c r="Q33" s="200"/>
      <c r="R33" s="200"/>
      <c r="S33" s="200"/>
      <c r="T33" s="200"/>
      <c r="U33" s="200"/>
      <c r="V33" s="201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38" t="s">
        <v>102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66"/>
      <c r="AB34" s="66"/>
      <c r="AC34" s="83"/>
    </row>
    <row r="35" spans="1:68" ht="14.25" customHeight="1" x14ac:dyDescent="0.25">
      <c r="A35" s="226" t="s">
        <v>83</v>
      </c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67"/>
      <c r="AB35" s="67"/>
      <c r="AC35" s="84"/>
    </row>
    <row r="36" spans="1:68" ht="27" customHeight="1" x14ac:dyDescent="0.25">
      <c r="A36" s="64" t="s">
        <v>103</v>
      </c>
      <c r="B36" s="64" t="s">
        <v>104</v>
      </c>
      <c r="C36" s="37">
        <v>4301070865</v>
      </c>
      <c r="D36" s="208">
        <v>4607111036285</v>
      </c>
      <c r="E36" s="20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8" t="s">
        <v>88</v>
      </c>
      <c r="M36" s="39" t="s">
        <v>86</v>
      </c>
      <c r="N36" s="39"/>
      <c r="O36" s="38">
        <v>180</v>
      </c>
      <c r="P36" s="31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0"/>
      <c r="R36" s="210"/>
      <c r="S36" s="210"/>
      <c r="T36" s="211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89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105</v>
      </c>
      <c r="B37" s="64" t="s">
        <v>106</v>
      </c>
      <c r="C37" s="37">
        <v>4301070861</v>
      </c>
      <c r="D37" s="208">
        <v>4607111036308</v>
      </c>
      <c r="E37" s="20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8" t="s">
        <v>88</v>
      </c>
      <c r="M37" s="39" t="s">
        <v>86</v>
      </c>
      <c r="N37" s="39"/>
      <c r="O37" s="38">
        <v>180</v>
      </c>
      <c r="P37" s="313" t="s">
        <v>107</v>
      </c>
      <c r="Q37" s="210"/>
      <c r="R37" s="210"/>
      <c r="S37" s="210"/>
      <c r="T37" s="211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89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108</v>
      </c>
      <c r="B38" s="64" t="s">
        <v>109</v>
      </c>
      <c r="C38" s="37">
        <v>4301070864</v>
      </c>
      <c r="D38" s="208">
        <v>4607111036292</v>
      </c>
      <c r="E38" s="20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8" t="s">
        <v>88</v>
      </c>
      <c r="M38" s="39" t="s">
        <v>86</v>
      </c>
      <c r="N38" s="39"/>
      <c r="O38" s="38">
        <v>180</v>
      </c>
      <c r="P38" s="3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0"/>
      <c r="R38" s="210"/>
      <c r="S38" s="210"/>
      <c r="T38" s="211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89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02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3"/>
      <c r="P39" s="199" t="s">
        <v>43</v>
      </c>
      <c r="Q39" s="200"/>
      <c r="R39" s="200"/>
      <c r="S39" s="200"/>
      <c r="T39" s="200"/>
      <c r="U39" s="200"/>
      <c r="V39" s="201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3"/>
      <c r="P40" s="199" t="s">
        <v>43</v>
      </c>
      <c r="Q40" s="200"/>
      <c r="R40" s="200"/>
      <c r="S40" s="200"/>
      <c r="T40" s="200"/>
      <c r="U40" s="200"/>
      <c r="V40" s="201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38" t="s">
        <v>110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66"/>
      <c r="AB41" s="66"/>
      <c r="AC41" s="83"/>
    </row>
    <row r="42" spans="1:68" ht="14.25" customHeight="1" x14ac:dyDescent="0.25">
      <c r="A42" s="226" t="s">
        <v>111</v>
      </c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67"/>
      <c r="AB42" s="67"/>
      <c r="AC42" s="84"/>
    </row>
    <row r="43" spans="1:68" ht="16.5" customHeight="1" x14ac:dyDescent="0.25">
      <c r="A43" s="64" t="s">
        <v>112</v>
      </c>
      <c r="B43" s="64" t="s">
        <v>113</v>
      </c>
      <c r="C43" s="37">
        <v>4301190046</v>
      </c>
      <c r="D43" s="208">
        <v>4607111038951</v>
      </c>
      <c r="E43" s="20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114</v>
      </c>
      <c r="L43" s="38" t="s">
        <v>88</v>
      </c>
      <c r="M43" s="39" t="s">
        <v>86</v>
      </c>
      <c r="N43" s="39"/>
      <c r="O43" s="38">
        <v>365</v>
      </c>
      <c r="P43" s="30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0"/>
      <c r="R43" s="210"/>
      <c r="S43" s="210"/>
      <c r="T43" s="211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89</v>
      </c>
      <c r="AK43" s="87">
        <v>1</v>
      </c>
      <c r="BB43" s="96" t="s">
        <v>94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115</v>
      </c>
      <c r="B44" s="64" t="s">
        <v>116</v>
      </c>
      <c r="C44" s="37">
        <v>4301190010</v>
      </c>
      <c r="D44" s="208">
        <v>4607111037596</v>
      </c>
      <c r="E44" s="20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8" t="s">
        <v>88</v>
      </c>
      <c r="M44" s="39" t="s">
        <v>86</v>
      </c>
      <c r="N44" s="39"/>
      <c r="O44" s="38">
        <v>365</v>
      </c>
      <c r="P44" s="30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0"/>
      <c r="R44" s="210"/>
      <c r="S44" s="210"/>
      <c r="T44" s="211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89</v>
      </c>
      <c r="AK44" s="87">
        <v>1</v>
      </c>
      <c r="BB44" s="97" t="s">
        <v>94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117</v>
      </c>
      <c r="B45" s="64" t="s">
        <v>118</v>
      </c>
      <c r="C45" s="37">
        <v>4301190022</v>
      </c>
      <c r="D45" s="208">
        <v>4607111037053</v>
      </c>
      <c r="E45" s="20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8" t="s">
        <v>88</v>
      </c>
      <c r="M45" s="39" t="s">
        <v>86</v>
      </c>
      <c r="N45" s="39"/>
      <c r="O45" s="38">
        <v>365</v>
      </c>
      <c r="P45" s="31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0"/>
      <c r="R45" s="210"/>
      <c r="S45" s="210"/>
      <c r="T45" s="211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89</v>
      </c>
      <c r="AK45" s="87">
        <v>1</v>
      </c>
      <c r="BB45" s="98" t="s">
        <v>94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119</v>
      </c>
      <c r="B46" s="64" t="s">
        <v>120</v>
      </c>
      <c r="C46" s="37">
        <v>4301190023</v>
      </c>
      <c r="D46" s="208">
        <v>4607111037060</v>
      </c>
      <c r="E46" s="208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8" t="s">
        <v>88</v>
      </c>
      <c r="M46" s="39" t="s">
        <v>86</v>
      </c>
      <c r="N46" s="39"/>
      <c r="O46" s="38">
        <v>365</v>
      </c>
      <c r="P46" s="31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0"/>
      <c r="R46" s="210"/>
      <c r="S46" s="210"/>
      <c r="T46" s="211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89</v>
      </c>
      <c r="AK46" s="87">
        <v>1</v>
      </c>
      <c r="BB46" s="99" t="s">
        <v>94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121</v>
      </c>
      <c r="B47" s="64" t="s">
        <v>122</v>
      </c>
      <c r="C47" s="37">
        <v>4301190049</v>
      </c>
      <c r="D47" s="208">
        <v>4607111038968</v>
      </c>
      <c r="E47" s="208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8" t="s">
        <v>88</v>
      </c>
      <c r="M47" s="39" t="s">
        <v>86</v>
      </c>
      <c r="N47" s="39"/>
      <c r="O47" s="38">
        <v>365</v>
      </c>
      <c r="P47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0"/>
      <c r="R47" s="210"/>
      <c r="S47" s="210"/>
      <c r="T47" s="211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89</v>
      </c>
      <c r="AK47" s="87">
        <v>1</v>
      </c>
      <c r="BB47" s="100" t="s">
        <v>94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3"/>
      <c r="P48" s="199" t="s">
        <v>43</v>
      </c>
      <c r="Q48" s="200"/>
      <c r="R48" s="200"/>
      <c r="S48" s="200"/>
      <c r="T48" s="200"/>
      <c r="U48" s="200"/>
      <c r="V48" s="201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199" t="s">
        <v>43</v>
      </c>
      <c r="Q49" s="200"/>
      <c r="R49" s="200"/>
      <c r="S49" s="200"/>
      <c r="T49" s="200"/>
      <c r="U49" s="200"/>
      <c r="V49" s="201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38" t="s">
        <v>123</v>
      </c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66"/>
      <c r="AB50" s="66"/>
      <c r="AC50" s="83"/>
    </row>
    <row r="51" spans="1:68" ht="14.25" customHeight="1" x14ac:dyDescent="0.25">
      <c r="A51" s="226" t="s">
        <v>83</v>
      </c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67"/>
      <c r="AB51" s="67"/>
      <c r="AC51" s="84"/>
    </row>
    <row r="52" spans="1:68" ht="27" customHeight="1" x14ac:dyDescent="0.25">
      <c r="A52" s="64" t="s">
        <v>124</v>
      </c>
      <c r="B52" s="64" t="s">
        <v>125</v>
      </c>
      <c r="C52" s="37">
        <v>4301070989</v>
      </c>
      <c r="D52" s="208">
        <v>4607111037190</v>
      </c>
      <c r="E52" s="208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87</v>
      </c>
      <c r="L52" s="38" t="s">
        <v>88</v>
      </c>
      <c r="M52" s="39" t="s">
        <v>86</v>
      </c>
      <c r="N52" s="39"/>
      <c r="O52" s="38">
        <v>180</v>
      </c>
      <c r="P52" s="3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0"/>
      <c r="R52" s="210"/>
      <c r="S52" s="210"/>
      <c r="T52" s="211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8" si="0">IFERROR(IF(X52="","",X52),"")</f>
        <v>0</v>
      </c>
      <c r="Z52" s="42">
        <f t="shared" ref="Z52:Z58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89</v>
      </c>
      <c r="AK52" s="87">
        <v>1</v>
      </c>
      <c r="BB52" s="101" t="s">
        <v>73</v>
      </c>
      <c r="BM52" s="82">
        <f t="shared" ref="BM52:BM58" si="2">IFERROR(X52*I52,"0")</f>
        <v>0</v>
      </c>
      <c r="BN52" s="82">
        <f t="shared" ref="BN52:BN58" si="3">IFERROR(Y52*I52,"0")</f>
        <v>0</v>
      </c>
      <c r="BO52" s="82">
        <f t="shared" ref="BO52:BO58" si="4">IFERROR(X52/J52,"0")</f>
        <v>0</v>
      </c>
      <c r="BP52" s="82">
        <f t="shared" ref="BP52:BP58" si="5">IFERROR(Y52/J52,"0")</f>
        <v>0</v>
      </c>
    </row>
    <row r="53" spans="1:68" ht="27" customHeight="1" x14ac:dyDescent="0.25">
      <c r="A53" s="64" t="s">
        <v>126</v>
      </c>
      <c r="B53" s="64" t="s">
        <v>127</v>
      </c>
      <c r="C53" s="37">
        <v>4301070972</v>
      </c>
      <c r="D53" s="208">
        <v>4607111037183</v>
      </c>
      <c r="E53" s="208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87</v>
      </c>
      <c r="L53" s="38" t="s">
        <v>88</v>
      </c>
      <c r="M53" s="39" t="s">
        <v>86</v>
      </c>
      <c r="N53" s="39"/>
      <c r="O53" s="38">
        <v>180</v>
      </c>
      <c r="P53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0"/>
      <c r="R53" s="210"/>
      <c r="S53" s="210"/>
      <c r="T53" s="211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89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128</v>
      </c>
      <c r="B54" s="64" t="s">
        <v>129</v>
      </c>
      <c r="C54" s="37">
        <v>4301070970</v>
      </c>
      <c r="D54" s="208">
        <v>4607111037091</v>
      </c>
      <c r="E54" s="208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87</v>
      </c>
      <c r="L54" s="38" t="s">
        <v>88</v>
      </c>
      <c r="M54" s="39" t="s">
        <v>86</v>
      </c>
      <c r="N54" s="39"/>
      <c r="O54" s="38">
        <v>180</v>
      </c>
      <c r="P54" s="3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0"/>
      <c r="R54" s="210"/>
      <c r="S54" s="210"/>
      <c r="T54" s="211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89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130</v>
      </c>
      <c r="B55" s="64" t="s">
        <v>131</v>
      </c>
      <c r="C55" s="37">
        <v>4301070971</v>
      </c>
      <c r="D55" s="208">
        <v>4607111036902</v>
      </c>
      <c r="E55" s="208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87</v>
      </c>
      <c r="L55" s="38" t="s">
        <v>88</v>
      </c>
      <c r="M55" s="39" t="s">
        <v>86</v>
      </c>
      <c r="N55" s="39"/>
      <c r="O55" s="38">
        <v>180</v>
      </c>
      <c r="P55" s="30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0"/>
      <c r="R55" s="210"/>
      <c r="S55" s="210"/>
      <c r="T55" s="211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89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4301070969</v>
      </c>
      <c r="D56" s="208">
        <v>4607111036858</v>
      </c>
      <c r="E56" s="208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87</v>
      </c>
      <c r="L56" s="38" t="s">
        <v>88</v>
      </c>
      <c r="M56" s="39" t="s">
        <v>86</v>
      </c>
      <c r="N56" s="39"/>
      <c r="O56" s="38">
        <v>180</v>
      </c>
      <c r="P56" s="3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10"/>
      <c r="R56" s="210"/>
      <c r="S56" s="210"/>
      <c r="T56" s="211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89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4301070968</v>
      </c>
      <c r="D57" s="208">
        <v>4607111036889</v>
      </c>
      <c r="E57" s="208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87</v>
      </c>
      <c r="L57" s="38" t="s">
        <v>88</v>
      </c>
      <c r="M57" s="39" t="s">
        <v>86</v>
      </c>
      <c r="N57" s="39"/>
      <c r="O57" s="38">
        <v>180</v>
      </c>
      <c r="P57" s="3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10"/>
      <c r="R57" s="210"/>
      <c r="S57" s="210"/>
      <c r="T57" s="211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89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4301070947</v>
      </c>
      <c r="D58" s="208">
        <v>4607111037510</v>
      </c>
      <c r="E58" s="208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87</v>
      </c>
      <c r="L58" s="38" t="s">
        <v>88</v>
      </c>
      <c r="M58" s="39" t="s">
        <v>86</v>
      </c>
      <c r="N58" s="39"/>
      <c r="O58" s="38">
        <v>150</v>
      </c>
      <c r="P58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210"/>
      <c r="R58" s="210"/>
      <c r="S58" s="210"/>
      <c r="T58" s="211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89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3"/>
      <c r="P59" s="199" t="s">
        <v>43</v>
      </c>
      <c r="Q59" s="200"/>
      <c r="R59" s="200"/>
      <c r="S59" s="200"/>
      <c r="T59" s="200"/>
      <c r="U59" s="200"/>
      <c r="V59" s="201"/>
      <c r="W59" s="43" t="s">
        <v>42</v>
      </c>
      <c r="X59" s="44">
        <f>IFERROR(SUM(X52:X58),"0")</f>
        <v>0</v>
      </c>
      <c r="Y59" s="44">
        <f>IFERROR(SUM(Y52:Y58),"0")</f>
        <v>0</v>
      </c>
      <c r="Z59" s="44">
        <f>IFERROR(IF(Z52="",0,Z52),"0")+IFERROR(IF(Z53="",0,Z53),"0")+IFERROR(IF(Z54="",0,Z54),"0")+IFERROR(IF(Z55="",0,Z55),"0")+IFERROR(IF(Z56="",0,Z56),"0")+IFERROR(IF(Z57="",0,Z57),"0")+IFERROR(IF(Z58="",0,Z58),"0")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  <c r="P60" s="199" t="s">
        <v>43</v>
      </c>
      <c r="Q60" s="200"/>
      <c r="R60" s="200"/>
      <c r="S60" s="200"/>
      <c r="T60" s="200"/>
      <c r="U60" s="200"/>
      <c r="V60" s="201"/>
      <c r="W60" s="43" t="s">
        <v>0</v>
      </c>
      <c r="X60" s="44">
        <f>IFERROR(SUMPRODUCT(X52:X58*H52:H58),"0")</f>
        <v>0</v>
      </c>
      <c r="Y60" s="44">
        <f>IFERROR(SUMPRODUCT(Y52:Y58*H52:H58),"0")</f>
        <v>0</v>
      </c>
      <c r="Z60" s="43"/>
      <c r="AA60" s="68"/>
      <c r="AB60" s="68"/>
      <c r="AC60" s="68"/>
    </row>
    <row r="61" spans="1:68" ht="16.5" customHeight="1" x14ac:dyDescent="0.25">
      <c r="A61" s="238" t="s">
        <v>138</v>
      </c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66"/>
      <c r="AB61" s="66"/>
      <c r="AC61" s="83"/>
    </row>
    <row r="62" spans="1:68" ht="14.25" customHeight="1" x14ac:dyDescent="0.25">
      <c r="A62" s="226" t="s">
        <v>83</v>
      </c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67"/>
      <c r="AB62" s="67"/>
      <c r="AC62" s="84"/>
    </row>
    <row r="63" spans="1:68" ht="27" customHeight="1" x14ac:dyDescent="0.25">
      <c r="A63" s="64" t="s">
        <v>139</v>
      </c>
      <c r="B63" s="64" t="s">
        <v>140</v>
      </c>
      <c r="C63" s="37">
        <v>4301070977</v>
      </c>
      <c r="D63" s="208">
        <v>4607111037411</v>
      </c>
      <c r="E63" s="208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141</v>
      </c>
      <c r="L63" s="38" t="s">
        <v>88</v>
      </c>
      <c r="M63" s="39" t="s">
        <v>86</v>
      </c>
      <c r="N63" s="39"/>
      <c r="O63" s="38">
        <v>180</v>
      </c>
      <c r="P6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210"/>
      <c r="R63" s="210"/>
      <c r="S63" s="210"/>
      <c r="T63" s="211"/>
      <c r="U63" s="40" t="s">
        <v>49</v>
      </c>
      <c r="V63" s="40" t="s">
        <v>49</v>
      </c>
      <c r="W63" s="41" t="s">
        <v>42</v>
      </c>
      <c r="X63" s="59">
        <v>0</v>
      </c>
      <c r="Y63" s="56">
        <f>IFERROR(IF(X63="","",X63),"")</f>
        <v>0</v>
      </c>
      <c r="Z63" s="42">
        <f>IFERROR(IF(X63="","",X63*0.00502),"")</f>
        <v>0</v>
      </c>
      <c r="AA63" s="69" t="s">
        <v>49</v>
      </c>
      <c r="AB63" s="70" t="s">
        <v>49</v>
      </c>
      <c r="AC63" s="85"/>
      <c r="AG63" s="82"/>
      <c r="AJ63" s="87" t="s">
        <v>89</v>
      </c>
      <c r="AK63" s="87">
        <v>1</v>
      </c>
      <c r="BB63" s="108" t="s">
        <v>73</v>
      </c>
      <c r="BM63" s="82">
        <f>IFERROR(X63*I63,"0")</f>
        <v>0</v>
      </c>
      <c r="BN63" s="82">
        <f>IFERROR(Y63*I63,"0")</f>
        <v>0</v>
      </c>
      <c r="BO63" s="82">
        <f>IFERROR(X63/J63,"0")</f>
        <v>0</v>
      </c>
      <c r="BP63" s="82">
        <f>IFERROR(Y63/J63,"0")</f>
        <v>0</v>
      </c>
    </row>
    <row r="64" spans="1:68" ht="27" customHeight="1" x14ac:dyDescent="0.25">
      <c r="A64" s="64" t="s">
        <v>142</v>
      </c>
      <c r="B64" s="64" t="s">
        <v>143</v>
      </c>
      <c r="C64" s="37">
        <v>4301070981</v>
      </c>
      <c r="D64" s="208">
        <v>4607111036728</v>
      </c>
      <c r="E64" s="208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87</v>
      </c>
      <c r="L64" s="38" t="s">
        <v>88</v>
      </c>
      <c r="M64" s="39" t="s">
        <v>86</v>
      </c>
      <c r="N64" s="39"/>
      <c r="O64" s="38">
        <v>180</v>
      </c>
      <c r="P64" s="3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210"/>
      <c r="R64" s="210"/>
      <c r="S64" s="210"/>
      <c r="T64" s="211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IFERROR(IF(X64="","",X64*0.00866),"")</f>
        <v>0</v>
      </c>
      <c r="AA64" s="69" t="s">
        <v>49</v>
      </c>
      <c r="AB64" s="70" t="s">
        <v>49</v>
      </c>
      <c r="AC64" s="85"/>
      <c r="AG64" s="82"/>
      <c r="AJ64" s="87" t="s">
        <v>89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x14ac:dyDescent="0.2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3"/>
      <c r="P65" s="199" t="s">
        <v>43</v>
      </c>
      <c r="Q65" s="200"/>
      <c r="R65" s="200"/>
      <c r="S65" s="200"/>
      <c r="T65" s="200"/>
      <c r="U65" s="200"/>
      <c r="V65" s="201"/>
      <c r="W65" s="43" t="s">
        <v>42</v>
      </c>
      <c r="X65" s="44">
        <f>IFERROR(SUM(X63:X64),"0")</f>
        <v>0</v>
      </c>
      <c r="Y65" s="44">
        <f>IFERROR(SUM(Y63:Y64),"0")</f>
        <v>0</v>
      </c>
      <c r="Z65" s="44">
        <f>IFERROR(IF(Z63="",0,Z63),"0")+IFERROR(IF(Z64="",0,Z64),"0")</f>
        <v>0</v>
      </c>
      <c r="AA65" s="68"/>
      <c r="AB65" s="68"/>
      <c r="AC65" s="68"/>
    </row>
    <row r="66" spans="1:68" x14ac:dyDescent="0.2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3"/>
      <c r="P66" s="199" t="s">
        <v>43</v>
      </c>
      <c r="Q66" s="200"/>
      <c r="R66" s="200"/>
      <c r="S66" s="200"/>
      <c r="T66" s="200"/>
      <c r="U66" s="200"/>
      <c r="V66" s="201"/>
      <c r="W66" s="43" t="s">
        <v>0</v>
      </c>
      <c r="X66" s="44">
        <f>IFERROR(SUMPRODUCT(X63:X64*H63:H64),"0")</f>
        <v>0</v>
      </c>
      <c r="Y66" s="44">
        <f>IFERROR(SUMPRODUCT(Y63:Y64*H63:H64),"0")</f>
        <v>0</v>
      </c>
      <c r="Z66" s="43"/>
      <c r="AA66" s="68"/>
      <c r="AB66" s="68"/>
      <c r="AC66" s="68"/>
    </row>
    <row r="67" spans="1:68" ht="16.5" customHeight="1" x14ac:dyDescent="0.25">
      <c r="A67" s="238" t="s">
        <v>144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66"/>
      <c r="AB67" s="66"/>
      <c r="AC67" s="83"/>
    </row>
    <row r="68" spans="1:68" ht="14.25" customHeight="1" x14ac:dyDescent="0.25">
      <c r="A68" s="226" t="s">
        <v>145</v>
      </c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67"/>
      <c r="AB68" s="67"/>
      <c r="AC68" s="84"/>
    </row>
    <row r="69" spans="1:68" ht="27" customHeight="1" x14ac:dyDescent="0.25">
      <c r="A69" s="64" t="s">
        <v>146</v>
      </c>
      <c r="B69" s="64" t="s">
        <v>147</v>
      </c>
      <c r="C69" s="37">
        <v>4301135271</v>
      </c>
      <c r="D69" s="208">
        <v>4607111033659</v>
      </c>
      <c r="E69" s="208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95</v>
      </c>
      <c r="L69" s="38" t="s">
        <v>88</v>
      </c>
      <c r="M69" s="39" t="s">
        <v>86</v>
      </c>
      <c r="N69" s="39"/>
      <c r="O69" s="38">
        <v>180</v>
      </c>
      <c r="P69" s="29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210"/>
      <c r="R69" s="210"/>
      <c r="S69" s="210"/>
      <c r="T69" s="211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IFERROR(IF(X69="","",X69*0.01788),"")</f>
        <v>0</v>
      </c>
      <c r="AA69" s="69" t="s">
        <v>49</v>
      </c>
      <c r="AB69" s="70" t="s">
        <v>49</v>
      </c>
      <c r="AC69" s="85"/>
      <c r="AG69" s="82"/>
      <c r="AJ69" s="87" t="s">
        <v>89</v>
      </c>
      <c r="AK69" s="87">
        <v>1</v>
      </c>
      <c r="BB69" s="110" t="s">
        <v>94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3"/>
      <c r="P70" s="199" t="s">
        <v>43</v>
      </c>
      <c r="Q70" s="200"/>
      <c r="R70" s="200"/>
      <c r="S70" s="200"/>
      <c r="T70" s="200"/>
      <c r="U70" s="200"/>
      <c r="V70" s="201"/>
      <c r="W70" s="43" t="s">
        <v>42</v>
      </c>
      <c r="X70" s="44">
        <f>IFERROR(SUM(X69:X69),"0")</f>
        <v>0</v>
      </c>
      <c r="Y70" s="44">
        <f>IFERROR(SUM(Y69:Y69),"0")</f>
        <v>0</v>
      </c>
      <c r="Z70" s="44">
        <f>IFERROR(IF(Z69="",0,Z69),"0")</f>
        <v>0</v>
      </c>
      <c r="AA70" s="68"/>
      <c r="AB70" s="68"/>
      <c r="AC70" s="68"/>
    </row>
    <row r="71" spans="1:68" x14ac:dyDescent="0.2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3"/>
      <c r="P71" s="199" t="s">
        <v>43</v>
      </c>
      <c r="Q71" s="200"/>
      <c r="R71" s="200"/>
      <c r="S71" s="200"/>
      <c r="T71" s="200"/>
      <c r="U71" s="200"/>
      <c r="V71" s="201"/>
      <c r="W71" s="43" t="s">
        <v>0</v>
      </c>
      <c r="X71" s="44">
        <f>IFERROR(SUMPRODUCT(X69:X69*H69:H69),"0")</f>
        <v>0</v>
      </c>
      <c r="Y71" s="44">
        <f>IFERROR(SUMPRODUCT(Y69:Y69*H69:H69),"0")</f>
        <v>0</v>
      </c>
      <c r="Z71" s="43"/>
      <c r="AA71" s="68"/>
      <c r="AB71" s="68"/>
      <c r="AC71" s="68"/>
    </row>
    <row r="72" spans="1:68" ht="16.5" customHeight="1" x14ac:dyDescent="0.25">
      <c r="A72" s="238" t="s">
        <v>148</v>
      </c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6"/>
      <c r="AB72" s="66"/>
      <c r="AC72" s="83"/>
    </row>
    <row r="73" spans="1:68" ht="14.25" customHeight="1" x14ac:dyDescent="0.25">
      <c r="A73" s="226" t="s">
        <v>149</v>
      </c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67"/>
      <c r="AB73" s="67"/>
      <c r="AC73" s="84"/>
    </row>
    <row r="74" spans="1:68" ht="27" customHeight="1" x14ac:dyDescent="0.25">
      <c r="A74" s="64" t="s">
        <v>150</v>
      </c>
      <c r="B74" s="64" t="s">
        <v>151</v>
      </c>
      <c r="C74" s="37">
        <v>4301131021</v>
      </c>
      <c r="D74" s="208">
        <v>4607111034137</v>
      </c>
      <c r="E74" s="208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95</v>
      </c>
      <c r="L74" s="38" t="s">
        <v>88</v>
      </c>
      <c r="M74" s="39" t="s">
        <v>86</v>
      </c>
      <c r="N74" s="39"/>
      <c r="O74" s="38">
        <v>180</v>
      </c>
      <c r="P74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210"/>
      <c r="R74" s="210"/>
      <c r="S74" s="210"/>
      <c r="T74" s="211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89</v>
      </c>
      <c r="AK74" s="87">
        <v>1</v>
      </c>
      <c r="BB74" s="111" t="s">
        <v>94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ht="27" customHeight="1" x14ac:dyDescent="0.25">
      <c r="A75" s="64" t="s">
        <v>152</v>
      </c>
      <c r="B75" s="64" t="s">
        <v>153</v>
      </c>
      <c r="C75" s="37">
        <v>4301131022</v>
      </c>
      <c r="D75" s="208">
        <v>4607111034120</v>
      </c>
      <c r="E75" s="208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95</v>
      </c>
      <c r="L75" s="38" t="s">
        <v>88</v>
      </c>
      <c r="M75" s="39" t="s">
        <v>86</v>
      </c>
      <c r="N75" s="39"/>
      <c r="O75" s="38">
        <v>180</v>
      </c>
      <c r="P75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210"/>
      <c r="R75" s="210"/>
      <c r="S75" s="210"/>
      <c r="T75" s="211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89</v>
      </c>
      <c r="AK75" s="87">
        <v>1</v>
      </c>
      <c r="BB75" s="112" t="s">
        <v>94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3"/>
      <c r="P76" s="199" t="s">
        <v>43</v>
      </c>
      <c r="Q76" s="200"/>
      <c r="R76" s="200"/>
      <c r="S76" s="200"/>
      <c r="T76" s="200"/>
      <c r="U76" s="200"/>
      <c r="V76" s="201"/>
      <c r="W76" s="43" t="s">
        <v>42</v>
      </c>
      <c r="X76" s="44">
        <f>IFERROR(SUM(X74:X75),"0")</f>
        <v>0</v>
      </c>
      <c r="Y76" s="44">
        <f>IFERROR(SUM(Y74:Y75),"0")</f>
        <v>0</v>
      </c>
      <c r="Z76" s="44">
        <f>IFERROR(IF(Z74="",0,Z74),"0")+IFERROR(IF(Z75="",0,Z75),"0")</f>
        <v>0</v>
      </c>
      <c r="AA76" s="68"/>
      <c r="AB76" s="68"/>
      <c r="AC76" s="68"/>
    </row>
    <row r="77" spans="1:68" x14ac:dyDescent="0.2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3"/>
      <c r="P77" s="199" t="s">
        <v>43</v>
      </c>
      <c r="Q77" s="200"/>
      <c r="R77" s="200"/>
      <c r="S77" s="200"/>
      <c r="T77" s="200"/>
      <c r="U77" s="200"/>
      <c r="V77" s="201"/>
      <c r="W77" s="43" t="s">
        <v>0</v>
      </c>
      <c r="X77" s="44">
        <f>IFERROR(SUMPRODUCT(X74:X75*H74:H75),"0")</f>
        <v>0</v>
      </c>
      <c r="Y77" s="44">
        <f>IFERROR(SUMPRODUCT(Y74:Y75*H74:H75),"0")</f>
        <v>0</v>
      </c>
      <c r="Z77" s="43"/>
      <c r="AA77" s="68"/>
      <c r="AB77" s="68"/>
      <c r="AC77" s="68"/>
    </row>
    <row r="78" spans="1:68" ht="16.5" customHeight="1" x14ac:dyDescent="0.25">
      <c r="A78" s="238" t="s">
        <v>154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6"/>
      <c r="AB78" s="66"/>
      <c r="AC78" s="83"/>
    </row>
    <row r="79" spans="1:68" ht="14.25" customHeight="1" x14ac:dyDescent="0.25">
      <c r="A79" s="226" t="s">
        <v>145</v>
      </c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67"/>
      <c r="AB79" s="67"/>
      <c r="AC79" s="84"/>
    </row>
    <row r="80" spans="1:68" ht="27" customHeight="1" x14ac:dyDescent="0.25">
      <c r="A80" s="64" t="s">
        <v>155</v>
      </c>
      <c r="B80" s="64" t="s">
        <v>156</v>
      </c>
      <c r="C80" s="37">
        <v>4301135285</v>
      </c>
      <c r="D80" s="208">
        <v>4607111036407</v>
      </c>
      <c r="E80" s="208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95</v>
      </c>
      <c r="L80" s="38" t="s">
        <v>88</v>
      </c>
      <c r="M80" s="39" t="s">
        <v>86</v>
      </c>
      <c r="N80" s="39"/>
      <c r="O80" s="38">
        <v>180</v>
      </c>
      <c r="P80" s="29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210"/>
      <c r="R80" s="210"/>
      <c r="S80" s="210"/>
      <c r="T80" s="211"/>
      <c r="U80" s="40" t="s">
        <v>49</v>
      </c>
      <c r="V80" s="40" t="s">
        <v>49</v>
      </c>
      <c r="W80" s="41" t="s">
        <v>42</v>
      </c>
      <c r="X80" s="59">
        <v>0</v>
      </c>
      <c r="Y80" s="56">
        <f t="shared" ref="Y80:Y85" si="6">IFERROR(IF(X80="","",X80),"")</f>
        <v>0</v>
      </c>
      <c r="Z80" s="42">
        <f t="shared" ref="Z80:Z85" si="7"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89</v>
      </c>
      <c r="AK80" s="87">
        <v>1</v>
      </c>
      <c r="BB80" s="113" t="s">
        <v>94</v>
      </c>
      <c r="BM80" s="82">
        <f t="shared" ref="BM80:BM85" si="8">IFERROR(X80*I80,"0")</f>
        <v>0</v>
      </c>
      <c r="BN80" s="82">
        <f t="shared" ref="BN80:BN85" si="9">IFERROR(Y80*I80,"0")</f>
        <v>0</v>
      </c>
      <c r="BO80" s="82">
        <f t="shared" ref="BO80:BO85" si="10">IFERROR(X80/J80,"0")</f>
        <v>0</v>
      </c>
      <c r="BP80" s="82">
        <f t="shared" ref="BP80:BP85" si="11">IFERROR(Y80/J80,"0")</f>
        <v>0</v>
      </c>
    </row>
    <row r="81" spans="1:68" ht="27" customHeight="1" x14ac:dyDescent="0.25">
      <c r="A81" s="64" t="s">
        <v>157</v>
      </c>
      <c r="B81" s="64" t="s">
        <v>158</v>
      </c>
      <c r="C81" s="37">
        <v>4301135286</v>
      </c>
      <c r="D81" s="208">
        <v>4607111033628</v>
      </c>
      <c r="E81" s="20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95</v>
      </c>
      <c r="L81" s="38" t="s">
        <v>88</v>
      </c>
      <c r="M81" s="39" t="s">
        <v>86</v>
      </c>
      <c r="N81" s="39"/>
      <c r="O81" s="38">
        <v>180</v>
      </c>
      <c r="P81" s="29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210"/>
      <c r="R81" s="210"/>
      <c r="S81" s="210"/>
      <c r="T81" s="211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si="6"/>
        <v>0</v>
      </c>
      <c r="Z81" s="42">
        <f t="shared" si="7"/>
        <v>0</v>
      </c>
      <c r="AA81" s="69" t="s">
        <v>49</v>
      </c>
      <c r="AB81" s="70" t="s">
        <v>49</v>
      </c>
      <c r="AC81" s="85"/>
      <c r="AG81" s="82"/>
      <c r="AJ81" s="87" t="s">
        <v>89</v>
      </c>
      <c r="AK81" s="87">
        <v>1</v>
      </c>
      <c r="BB81" s="114" t="s">
        <v>94</v>
      </c>
      <c r="BM81" s="82">
        <f t="shared" si="8"/>
        <v>0</v>
      </c>
      <c r="BN81" s="82">
        <f t="shared" si="9"/>
        <v>0</v>
      </c>
      <c r="BO81" s="82">
        <f t="shared" si="10"/>
        <v>0</v>
      </c>
      <c r="BP81" s="82">
        <f t="shared" si="11"/>
        <v>0</v>
      </c>
    </row>
    <row r="82" spans="1:68" ht="27" customHeight="1" x14ac:dyDescent="0.25">
      <c r="A82" s="64" t="s">
        <v>159</v>
      </c>
      <c r="B82" s="64" t="s">
        <v>160</v>
      </c>
      <c r="C82" s="37">
        <v>4301135292</v>
      </c>
      <c r="D82" s="208">
        <v>4607111033451</v>
      </c>
      <c r="E82" s="20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95</v>
      </c>
      <c r="L82" s="38" t="s">
        <v>88</v>
      </c>
      <c r="M82" s="39" t="s">
        <v>86</v>
      </c>
      <c r="N82" s="39"/>
      <c r="O82" s="38">
        <v>180</v>
      </c>
      <c r="P82" s="29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210"/>
      <c r="R82" s="210"/>
      <c r="S82" s="210"/>
      <c r="T82" s="211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89</v>
      </c>
      <c r="AK82" s="87">
        <v>1</v>
      </c>
      <c r="BB82" s="115" t="s">
        <v>94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161</v>
      </c>
      <c r="B83" s="64" t="s">
        <v>162</v>
      </c>
      <c r="C83" s="37">
        <v>4301135295</v>
      </c>
      <c r="D83" s="208">
        <v>4607111035141</v>
      </c>
      <c r="E83" s="20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95</v>
      </c>
      <c r="L83" s="38" t="s">
        <v>88</v>
      </c>
      <c r="M83" s="39" t="s">
        <v>86</v>
      </c>
      <c r="N83" s="39"/>
      <c r="O83" s="38">
        <v>180</v>
      </c>
      <c r="P83" s="29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210"/>
      <c r="R83" s="210"/>
      <c r="S83" s="210"/>
      <c r="T83" s="211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89</v>
      </c>
      <c r="AK83" s="87">
        <v>1</v>
      </c>
      <c r="BB83" s="116" t="s">
        <v>94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163</v>
      </c>
      <c r="B84" s="64" t="s">
        <v>164</v>
      </c>
      <c r="C84" s="37">
        <v>4301135296</v>
      </c>
      <c r="D84" s="208">
        <v>4607111033444</v>
      </c>
      <c r="E84" s="20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95</v>
      </c>
      <c r="L84" s="38" t="s">
        <v>88</v>
      </c>
      <c r="M84" s="39" t="s">
        <v>86</v>
      </c>
      <c r="N84" s="39"/>
      <c r="O84" s="38">
        <v>180</v>
      </c>
      <c r="P84" s="29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210"/>
      <c r="R84" s="210"/>
      <c r="S84" s="210"/>
      <c r="T84" s="211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89</v>
      </c>
      <c r="AK84" s="87">
        <v>1</v>
      </c>
      <c r="BB84" s="117" t="s">
        <v>94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165</v>
      </c>
      <c r="B85" s="64" t="s">
        <v>166</v>
      </c>
      <c r="C85" s="37">
        <v>4301135290</v>
      </c>
      <c r="D85" s="208">
        <v>4607111035028</v>
      </c>
      <c r="E85" s="208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95</v>
      </c>
      <c r="L85" s="38" t="s">
        <v>88</v>
      </c>
      <c r="M85" s="39" t="s">
        <v>86</v>
      </c>
      <c r="N85" s="39"/>
      <c r="O85" s="38">
        <v>180</v>
      </c>
      <c r="P85" s="29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210"/>
      <c r="R85" s="210"/>
      <c r="S85" s="210"/>
      <c r="T85" s="211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89</v>
      </c>
      <c r="AK85" s="87">
        <v>1</v>
      </c>
      <c r="BB85" s="118" t="s">
        <v>94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x14ac:dyDescent="0.2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3"/>
      <c r="P86" s="199" t="s">
        <v>43</v>
      </c>
      <c r="Q86" s="200"/>
      <c r="R86" s="200"/>
      <c r="S86" s="200"/>
      <c r="T86" s="200"/>
      <c r="U86" s="200"/>
      <c r="V86" s="201"/>
      <c r="W86" s="43" t="s">
        <v>42</v>
      </c>
      <c r="X86" s="44">
        <f>IFERROR(SUM(X80:X85),"0")</f>
        <v>0</v>
      </c>
      <c r="Y86" s="44">
        <f>IFERROR(SUM(Y80:Y85),"0")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3"/>
      <c r="P87" s="199" t="s">
        <v>43</v>
      </c>
      <c r="Q87" s="200"/>
      <c r="R87" s="200"/>
      <c r="S87" s="200"/>
      <c r="T87" s="200"/>
      <c r="U87" s="200"/>
      <c r="V87" s="201"/>
      <c r="W87" s="43" t="s">
        <v>0</v>
      </c>
      <c r="X87" s="44">
        <f>IFERROR(SUMPRODUCT(X80:X85*H80:H85),"0")</f>
        <v>0</v>
      </c>
      <c r="Y87" s="44">
        <f>IFERROR(SUMPRODUCT(Y80:Y85*H80:H85),"0")</f>
        <v>0</v>
      </c>
      <c r="Z87" s="43"/>
      <c r="AA87" s="68"/>
      <c r="AB87" s="68"/>
      <c r="AC87" s="68"/>
    </row>
    <row r="88" spans="1:68" ht="16.5" customHeight="1" x14ac:dyDescent="0.25">
      <c r="A88" s="238" t="s">
        <v>167</v>
      </c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66"/>
      <c r="AB88" s="66"/>
      <c r="AC88" s="83"/>
    </row>
    <row r="89" spans="1:68" ht="14.25" customHeight="1" x14ac:dyDescent="0.25">
      <c r="A89" s="226" t="s">
        <v>168</v>
      </c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67"/>
      <c r="AB89" s="67"/>
      <c r="AC89" s="84"/>
    </row>
    <row r="90" spans="1:68" ht="27" customHeight="1" x14ac:dyDescent="0.25">
      <c r="A90" s="64" t="s">
        <v>169</v>
      </c>
      <c r="B90" s="64" t="s">
        <v>170</v>
      </c>
      <c r="C90" s="37">
        <v>4301136042</v>
      </c>
      <c r="D90" s="208">
        <v>4607025784012</v>
      </c>
      <c r="E90" s="208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95</v>
      </c>
      <c r="L90" s="38" t="s">
        <v>88</v>
      </c>
      <c r="M90" s="39" t="s">
        <v>86</v>
      </c>
      <c r="N90" s="39"/>
      <c r="O90" s="38">
        <v>180</v>
      </c>
      <c r="P90" s="28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210"/>
      <c r="R90" s="210"/>
      <c r="S90" s="210"/>
      <c r="T90" s="211"/>
      <c r="U90" s="40" t="s">
        <v>49</v>
      </c>
      <c r="V90" s="40" t="s">
        <v>49</v>
      </c>
      <c r="W90" s="41" t="s">
        <v>42</v>
      </c>
      <c r="X90" s="59">
        <v>0</v>
      </c>
      <c r="Y90" s="56">
        <f>IFERROR(IF(X90="","",X90),"")</f>
        <v>0</v>
      </c>
      <c r="Z90" s="42">
        <f>IFERROR(IF(X90="","",X90*0.00936),"")</f>
        <v>0</v>
      </c>
      <c r="AA90" s="69" t="s">
        <v>49</v>
      </c>
      <c r="AB90" s="70" t="s">
        <v>49</v>
      </c>
      <c r="AC90" s="85"/>
      <c r="AG90" s="82"/>
      <c r="AJ90" s="87" t="s">
        <v>89</v>
      </c>
      <c r="AK90" s="87">
        <v>1</v>
      </c>
      <c r="BB90" s="119" t="s">
        <v>94</v>
      </c>
      <c r="BM90" s="82">
        <f>IFERROR(X90*I90,"0")</f>
        <v>0</v>
      </c>
      <c r="BN90" s="82">
        <f>IFERROR(Y90*I90,"0")</f>
        <v>0</v>
      </c>
      <c r="BO90" s="82">
        <f>IFERROR(X90/J90,"0")</f>
        <v>0</v>
      </c>
      <c r="BP90" s="82">
        <f>IFERROR(Y90/J90,"0")</f>
        <v>0</v>
      </c>
    </row>
    <row r="91" spans="1:68" ht="27" customHeight="1" x14ac:dyDescent="0.25">
      <c r="A91" s="64" t="s">
        <v>171</v>
      </c>
      <c r="B91" s="64" t="s">
        <v>172</v>
      </c>
      <c r="C91" s="37">
        <v>4301136040</v>
      </c>
      <c r="D91" s="208">
        <v>4607025784319</v>
      </c>
      <c r="E91" s="208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95</v>
      </c>
      <c r="L91" s="38" t="s">
        <v>88</v>
      </c>
      <c r="M91" s="39" t="s">
        <v>86</v>
      </c>
      <c r="N91" s="39"/>
      <c r="O91" s="38">
        <v>180</v>
      </c>
      <c r="P91" s="2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210"/>
      <c r="R91" s="210"/>
      <c r="S91" s="210"/>
      <c r="T91" s="211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IFERROR(IF(X91="","",X91*0.01788),"")</f>
        <v>0</v>
      </c>
      <c r="AA91" s="69" t="s">
        <v>49</v>
      </c>
      <c r="AB91" s="70" t="s">
        <v>49</v>
      </c>
      <c r="AC91" s="85"/>
      <c r="AG91" s="82"/>
      <c r="AJ91" s="87" t="s">
        <v>89</v>
      </c>
      <c r="AK91" s="87">
        <v>1</v>
      </c>
      <c r="BB91" s="120" t="s">
        <v>94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16.5" customHeight="1" x14ac:dyDescent="0.25">
      <c r="A92" s="64" t="s">
        <v>173</v>
      </c>
      <c r="B92" s="64" t="s">
        <v>174</v>
      </c>
      <c r="C92" s="37">
        <v>4301136039</v>
      </c>
      <c r="D92" s="208">
        <v>4607111035370</v>
      </c>
      <c r="E92" s="208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87</v>
      </c>
      <c r="L92" s="38" t="s">
        <v>88</v>
      </c>
      <c r="M92" s="39" t="s">
        <v>86</v>
      </c>
      <c r="N92" s="39"/>
      <c r="O92" s="38">
        <v>180</v>
      </c>
      <c r="P92" s="28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210"/>
      <c r="R92" s="210"/>
      <c r="S92" s="210"/>
      <c r="T92" s="211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IFERROR(IF(X92="","",X92*0.0155),"")</f>
        <v>0</v>
      </c>
      <c r="AA92" s="69" t="s">
        <v>49</v>
      </c>
      <c r="AB92" s="70" t="s">
        <v>49</v>
      </c>
      <c r="AC92" s="85"/>
      <c r="AG92" s="82"/>
      <c r="AJ92" s="87" t="s">
        <v>89</v>
      </c>
      <c r="AK92" s="87">
        <v>1</v>
      </c>
      <c r="BB92" s="121" t="s">
        <v>94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x14ac:dyDescent="0.2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3"/>
      <c r="P93" s="199" t="s">
        <v>43</v>
      </c>
      <c r="Q93" s="200"/>
      <c r="R93" s="200"/>
      <c r="S93" s="200"/>
      <c r="T93" s="200"/>
      <c r="U93" s="200"/>
      <c r="V93" s="201"/>
      <c r="W93" s="43" t="s">
        <v>42</v>
      </c>
      <c r="X93" s="44">
        <f>IFERROR(SUM(X90:X92),"0")</f>
        <v>0</v>
      </c>
      <c r="Y93" s="44">
        <f>IFERROR(SUM(Y90:Y92),"0")</f>
        <v>0</v>
      </c>
      <c r="Z93" s="44">
        <f>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3"/>
      <c r="P94" s="199" t="s">
        <v>43</v>
      </c>
      <c r="Q94" s="200"/>
      <c r="R94" s="200"/>
      <c r="S94" s="200"/>
      <c r="T94" s="200"/>
      <c r="U94" s="200"/>
      <c r="V94" s="201"/>
      <c r="W94" s="43" t="s">
        <v>0</v>
      </c>
      <c r="X94" s="44">
        <f>IFERROR(SUMPRODUCT(X90:X92*H90:H92),"0")</f>
        <v>0</v>
      </c>
      <c r="Y94" s="44">
        <f>IFERROR(SUMPRODUCT(Y90:Y92*H90:H92),"0")</f>
        <v>0</v>
      </c>
      <c r="Z94" s="43"/>
      <c r="AA94" s="68"/>
      <c r="AB94" s="68"/>
      <c r="AC94" s="68"/>
    </row>
    <row r="95" spans="1:68" ht="16.5" customHeight="1" x14ac:dyDescent="0.25">
      <c r="A95" s="238" t="s">
        <v>175</v>
      </c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6"/>
      <c r="AB95" s="66"/>
      <c r="AC95" s="83"/>
    </row>
    <row r="96" spans="1:68" ht="14.25" customHeight="1" x14ac:dyDescent="0.25">
      <c r="A96" s="226" t="s">
        <v>83</v>
      </c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67"/>
      <c r="AB96" s="67"/>
      <c r="AC96" s="84"/>
    </row>
    <row r="97" spans="1:68" ht="27" customHeight="1" x14ac:dyDescent="0.25">
      <c r="A97" s="64" t="s">
        <v>176</v>
      </c>
      <c r="B97" s="64" t="s">
        <v>177</v>
      </c>
      <c r="C97" s="37">
        <v>4301070975</v>
      </c>
      <c r="D97" s="208">
        <v>4607111033970</v>
      </c>
      <c r="E97" s="208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87</v>
      </c>
      <c r="L97" s="38" t="s">
        <v>88</v>
      </c>
      <c r="M97" s="39" t="s">
        <v>86</v>
      </c>
      <c r="N97" s="39"/>
      <c r="O97" s="38">
        <v>180</v>
      </c>
      <c r="P97" s="2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210"/>
      <c r="R97" s="210"/>
      <c r="S97" s="210"/>
      <c r="T97" s="211"/>
      <c r="U97" s="40" t="s">
        <v>49</v>
      </c>
      <c r="V97" s="40" t="s">
        <v>49</v>
      </c>
      <c r="W97" s="41" t="s">
        <v>42</v>
      </c>
      <c r="X97" s="59">
        <v>0</v>
      </c>
      <c r="Y97" s="56">
        <f t="shared" ref="Y97:Y102" si="12">IFERROR(IF(X97="","",X97),"")</f>
        <v>0</v>
      </c>
      <c r="Z97" s="42">
        <f t="shared" ref="Z97:Z102" si="13"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89</v>
      </c>
      <c r="AK97" s="87">
        <v>1</v>
      </c>
      <c r="BB97" s="122" t="s">
        <v>73</v>
      </c>
      <c r="BM97" s="82">
        <f t="shared" ref="BM97:BM102" si="14">IFERROR(X97*I97,"0")</f>
        <v>0</v>
      </c>
      <c r="BN97" s="82">
        <f t="shared" ref="BN97:BN102" si="15">IFERROR(Y97*I97,"0")</f>
        <v>0</v>
      </c>
      <c r="BO97" s="82">
        <f t="shared" ref="BO97:BO102" si="16">IFERROR(X97/J97,"0")</f>
        <v>0</v>
      </c>
      <c r="BP97" s="82">
        <f t="shared" ref="BP97:BP102" si="17">IFERROR(Y97/J97,"0")</f>
        <v>0</v>
      </c>
    </row>
    <row r="98" spans="1:68" ht="27" customHeight="1" x14ac:dyDescent="0.25">
      <c r="A98" s="64" t="s">
        <v>178</v>
      </c>
      <c r="B98" s="64" t="s">
        <v>179</v>
      </c>
      <c r="C98" s="37">
        <v>4301070976</v>
      </c>
      <c r="D98" s="208">
        <v>4607111034144</v>
      </c>
      <c r="E98" s="208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87</v>
      </c>
      <c r="L98" s="38" t="s">
        <v>88</v>
      </c>
      <c r="M98" s="39" t="s">
        <v>86</v>
      </c>
      <c r="N98" s="39"/>
      <c r="O98" s="38">
        <v>180</v>
      </c>
      <c r="P98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210"/>
      <c r="R98" s="210"/>
      <c r="S98" s="210"/>
      <c r="T98" s="211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si="12"/>
        <v>0</v>
      </c>
      <c r="Z98" s="42">
        <f t="shared" si="13"/>
        <v>0</v>
      </c>
      <c r="AA98" s="69" t="s">
        <v>49</v>
      </c>
      <c r="AB98" s="70" t="s">
        <v>49</v>
      </c>
      <c r="AC98" s="85"/>
      <c r="AG98" s="82"/>
      <c r="AJ98" s="87" t="s">
        <v>89</v>
      </c>
      <c r="AK98" s="87">
        <v>1</v>
      </c>
      <c r="BB98" s="123" t="s">
        <v>73</v>
      </c>
      <c r="BM98" s="82">
        <f t="shared" si="14"/>
        <v>0</v>
      </c>
      <c r="BN98" s="82">
        <f t="shared" si="15"/>
        <v>0</v>
      </c>
      <c r="BO98" s="82">
        <f t="shared" si="16"/>
        <v>0</v>
      </c>
      <c r="BP98" s="82">
        <f t="shared" si="17"/>
        <v>0</v>
      </c>
    </row>
    <row r="99" spans="1:68" ht="27" customHeight="1" x14ac:dyDescent="0.25">
      <c r="A99" s="64" t="s">
        <v>180</v>
      </c>
      <c r="B99" s="64" t="s">
        <v>181</v>
      </c>
      <c r="C99" s="37">
        <v>4301070973</v>
      </c>
      <c r="D99" s="208">
        <v>4607111033987</v>
      </c>
      <c r="E99" s="208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87</v>
      </c>
      <c r="L99" s="38" t="s">
        <v>88</v>
      </c>
      <c r="M99" s="39" t="s">
        <v>86</v>
      </c>
      <c r="N99" s="39"/>
      <c r="O99" s="38">
        <v>180</v>
      </c>
      <c r="P99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210"/>
      <c r="R99" s="210"/>
      <c r="S99" s="210"/>
      <c r="T99" s="211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89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182</v>
      </c>
      <c r="B100" s="64" t="s">
        <v>183</v>
      </c>
      <c r="C100" s="37">
        <v>4301070974</v>
      </c>
      <c r="D100" s="208">
        <v>4607111034151</v>
      </c>
      <c r="E100" s="208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87</v>
      </c>
      <c r="L100" s="38" t="s">
        <v>88</v>
      </c>
      <c r="M100" s="39" t="s">
        <v>86</v>
      </c>
      <c r="N100" s="39"/>
      <c r="O100" s="38">
        <v>180</v>
      </c>
      <c r="P100" s="2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210"/>
      <c r="R100" s="210"/>
      <c r="S100" s="210"/>
      <c r="T100" s="211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89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184</v>
      </c>
      <c r="B101" s="64" t="s">
        <v>185</v>
      </c>
      <c r="C101" s="37">
        <v>4301070945</v>
      </c>
      <c r="D101" s="208">
        <v>4607111037435</v>
      </c>
      <c r="E101" s="208"/>
      <c r="F101" s="63">
        <v>0.8</v>
      </c>
      <c r="G101" s="38">
        <v>8</v>
      </c>
      <c r="H101" s="63">
        <v>6.4</v>
      </c>
      <c r="I101" s="63">
        <v>6.6859999999999999</v>
      </c>
      <c r="J101" s="38">
        <v>84</v>
      </c>
      <c r="K101" s="38" t="s">
        <v>87</v>
      </c>
      <c r="L101" s="38" t="s">
        <v>88</v>
      </c>
      <c r="M101" s="39" t="s">
        <v>86</v>
      </c>
      <c r="N101" s="39"/>
      <c r="O101" s="38">
        <v>150</v>
      </c>
      <c r="P101" s="28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210"/>
      <c r="R101" s="210"/>
      <c r="S101" s="210"/>
      <c r="T101" s="211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89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186</v>
      </c>
      <c r="B102" s="64" t="s">
        <v>187</v>
      </c>
      <c r="C102" s="37">
        <v>4301070958</v>
      </c>
      <c r="D102" s="208">
        <v>4607111038098</v>
      </c>
      <c r="E102" s="208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8" t="s">
        <v>88</v>
      </c>
      <c r="M102" s="39" t="s">
        <v>86</v>
      </c>
      <c r="N102" s="39"/>
      <c r="O102" s="38">
        <v>180</v>
      </c>
      <c r="P102" s="2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10"/>
      <c r="R102" s="210"/>
      <c r="S102" s="210"/>
      <c r="T102" s="211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89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3"/>
      <c r="P103" s="199" t="s">
        <v>43</v>
      </c>
      <c r="Q103" s="200"/>
      <c r="R103" s="200"/>
      <c r="S103" s="200"/>
      <c r="T103" s="200"/>
      <c r="U103" s="200"/>
      <c r="V103" s="201"/>
      <c r="W103" s="43" t="s">
        <v>42</v>
      </c>
      <c r="X103" s="44">
        <f>IFERROR(SUM(X97:X102),"0")</f>
        <v>0</v>
      </c>
      <c r="Y103" s="44">
        <f>IFERROR(SUM(Y97:Y102),"0")</f>
        <v>0</v>
      </c>
      <c r="Z103" s="44">
        <f>IFERROR(IF(Z97="",0,Z97),"0")+IFERROR(IF(Z98="",0,Z98),"0")+IFERROR(IF(Z99="",0,Z99),"0")+IFERROR(IF(Z100="",0,Z100),"0")+IFERROR(IF(Z101="",0,Z101),"0")+IFERROR(IF(Z102="",0,Z102),"0")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3"/>
      <c r="P104" s="199" t="s">
        <v>43</v>
      </c>
      <c r="Q104" s="200"/>
      <c r="R104" s="200"/>
      <c r="S104" s="200"/>
      <c r="T104" s="200"/>
      <c r="U104" s="200"/>
      <c r="V104" s="201"/>
      <c r="W104" s="43" t="s">
        <v>0</v>
      </c>
      <c r="X104" s="44">
        <f>IFERROR(SUMPRODUCT(X97:X102*H97:H102),"0")</f>
        <v>0</v>
      </c>
      <c r="Y104" s="44">
        <f>IFERROR(SUMPRODUCT(Y97:Y102*H97:H102),"0")</f>
        <v>0</v>
      </c>
      <c r="Z104" s="43"/>
      <c r="AA104" s="68"/>
      <c r="AB104" s="68"/>
      <c r="AC104" s="68"/>
    </row>
    <row r="105" spans="1:68" ht="16.5" customHeight="1" x14ac:dyDescent="0.25">
      <c r="A105" s="238" t="s">
        <v>188</v>
      </c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66"/>
      <c r="AB105" s="66"/>
      <c r="AC105" s="83"/>
    </row>
    <row r="106" spans="1:68" ht="14.25" customHeight="1" x14ac:dyDescent="0.25">
      <c r="A106" s="226" t="s">
        <v>145</v>
      </c>
      <c r="B106" s="226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67"/>
      <c r="AB106" s="67"/>
      <c r="AC106" s="84"/>
    </row>
    <row r="107" spans="1:68" ht="27" customHeight="1" x14ac:dyDescent="0.25">
      <c r="A107" s="64" t="s">
        <v>189</v>
      </c>
      <c r="B107" s="64" t="s">
        <v>190</v>
      </c>
      <c r="C107" s="37">
        <v>4301135289</v>
      </c>
      <c r="D107" s="208">
        <v>4607111034014</v>
      </c>
      <c r="E107" s="208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95</v>
      </c>
      <c r="L107" s="38" t="s">
        <v>88</v>
      </c>
      <c r="M107" s="39" t="s">
        <v>86</v>
      </c>
      <c r="N107" s="39"/>
      <c r="O107" s="38">
        <v>180</v>
      </c>
      <c r="P107" s="27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10"/>
      <c r="R107" s="210"/>
      <c r="S107" s="210"/>
      <c r="T107" s="211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 t="s">
        <v>89</v>
      </c>
      <c r="AK107" s="87">
        <v>1</v>
      </c>
      <c r="BB107" s="128" t="s">
        <v>94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191</v>
      </c>
      <c r="B108" s="64" t="s">
        <v>192</v>
      </c>
      <c r="C108" s="37">
        <v>4301135299</v>
      </c>
      <c r="D108" s="208">
        <v>4607111033994</v>
      </c>
      <c r="E108" s="208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95</v>
      </c>
      <c r="L108" s="38" t="s">
        <v>88</v>
      </c>
      <c r="M108" s="39" t="s">
        <v>86</v>
      </c>
      <c r="N108" s="39"/>
      <c r="O108" s="38">
        <v>180</v>
      </c>
      <c r="P108" s="28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10"/>
      <c r="R108" s="210"/>
      <c r="S108" s="210"/>
      <c r="T108" s="211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 t="s">
        <v>89</v>
      </c>
      <c r="AK108" s="87">
        <v>1</v>
      </c>
      <c r="BB108" s="129" t="s">
        <v>94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3"/>
      <c r="P109" s="199" t="s">
        <v>43</v>
      </c>
      <c r="Q109" s="200"/>
      <c r="R109" s="200"/>
      <c r="S109" s="200"/>
      <c r="T109" s="200"/>
      <c r="U109" s="200"/>
      <c r="V109" s="201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3"/>
      <c r="P110" s="199" t="s">
        <v>43</v>
      </c>
      <c r="Q110" s="200"/>
      <c r="R110" s="200"/>
      <c r="S110" s="200"/>
      <c r="T110" s="200"/>
      <c r="U110" s="200"/>
      <c r="V110" s="201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38" t="s">
        <v>193</v>
      </c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66"/>
      <c r="AB111" s="66"/>
      <c r="AC111" s="83"/>
    </row>
    <row r="112" spans="1:68" ht="14.25" customHeight="1" x14ac:dyDescent="0.25">
      <c r="A112" s="226" t="s">
        <v>145</v>
      </c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67"/>
      <c r="AB112" s="67"/>
      <c r="AC112" s="84"/>
    </row>
    <row r="113" spans="1:68" ht="27" customHeight="1" x14ac:dyDescent="0.25">
      <c r="A113" s="64" t="s">
        <v>194</v>
      </c>
      <c r="B113" s="64" t="s">
        <v>195</v>
      </c>
      <c r="C113" s="37">
        <v>4301135311</v>
      </c>
      <c r="D113" s="208">
        <v>4607111039095</v>
      </c>
      <c r="E113" s="208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95</v>
      </c>
      <c r="L113" s="38" t="s">
        <v>88</v>
      </c>
      <c r="M113" s="39" t="s">
        <v>86</v>
      </c>
      <c r="N113" s="39"/>
      <c r="O113" s="38">
        <v>180</v>
      </c>
      <c r="P113" s="2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210"/>
      <c r="R113" s="210"/>
      <c r="S113" s="210"/>
      <c r="T113" s="211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89</v>
      </c>
      <c r="AK113" s="87">
        <v>1</v>
      </c>
      <c r="BB113" s="130" t="s">
        <v>94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196</v>
      </c>
      <c r="B114" s="64" t="s">
        <v>197</v>
      </c>
      <c r="C114" s="37">
        <v>4301135282</v>
      </c>
      <c r="D114" s="208">
        <v>4607111034199</v>
      </c>
      <c r="E114" s="208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95</v>
      </c>
      <c r="L114" s="38" t="s">
        <v>88</v>
      </c>
      <c r="M114" s="39" t="s">
        <v>86</v>
      </c>
      <c r="N114" s="39"/>
      <c r="O114" s="38">
        <v>180</v>
      </c>
      <c r="P114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10"/>
      <c r="R114" s="210"/>
      <c r="S114" s="210"/>
      <c r="T114" s="211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89</v>
      </c>
      <c r="AK114" s="87">
        <v>1</v>
      </c>
      <c r="BB114" s="131" t="s">
        <v>94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3"/>
      <c r="P115" s="199" t="s">
        <v>43</v>
      </c>
      <c r="Q115" s="200"/>
      <c r="R115" s="200"/>
      <c r="S115" s="200"/>
      <c r="T115" s="200"/>
      <c r="U115" s="200"/>
      <c r="V115" s="201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3"/>
      <c r="P116" s="199" t="s">
        <v>43</v>
      </c>
      <c r="Q116" s="200"/>
      <c r="R116" s="200"/>
      <c r="S116" s="200"/>
      <c r="T116" s="200"/>
      <c r="U116" s="200"/>
      <c r="V116" s="201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38" t="s">
        <v>198</v>
      </c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66"/>
      <c r="AB117" s="66"/>
      <c r="AC117" s="83"/>
    </row>
    <row r="118" spans="1:68" ht="14.25" customHeight="1" x14ac:dyDescent="0.25">
      <c r="A118" s="226" t="s">
        <v>145</v>
      </c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67"/>
      <c r="AB118" s="67"/>
      <c r="AC118" s="84"/>
    </row>
    <row r="119" spans="1:68" ht="27" customHeight="1" x14ac:dyDescent="0.25">
      <c r="A119" s="64" t="s">
        <v>199</v>
      </c>
      <c r="B119" s="64" t="s">
        <v>200</v>
      </c>
      <c r="C119" s="37">
        <v>4301135275</v>
      </c>
      <c r="D119" s="208">
        <v>4607111034380</v>
      </c>
      <c r="E119" s="208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95</v>
      </c>
      <c r="L119" s="38" t="s">
        <v>88</v>
      </c>
      <c r="M119" s="39" t="s">
        <v>86</v>
      </c>
      <c r="N119" s="39"/>
      <c r="O119" s="38">
        <v>180</v>
      </c>
      <c r="P119" s="2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10"/>
      <c r="R119" s="210"/>
      <c r="S119" s="210"/>
      <c r="T119" s="211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89</v>
      </c>
      <c r="AK119" s="87">
        <v>1</v>
      </c>
      <c r="BB119" s="132" t="s">
        <v>94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201</v>
      </c>
      <c r="B120" s="64" t="s">
        <v>202</v>
      </c>
      <c r="C120" s="37">
        <v>4301135277</v>
      </c>
      <c r="D120" s="208">
        <v>4607111034397</v>
      </c>
      <c r="E120" s="208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95</v>
      </c>
      <c r="L120" s="38" t="s">
        <v>88</v>
      </c>
      <c r="M120" s="39" t="s">
        <v>86</v>
      </c>
      <c r="N120" s="39"/>
      <c r="O120" s="38">
        <v>180</v>
      </c>
      <c r="P120" s="27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10"/>
      <c r="R120" s="210"/>
      <c r="S120" s="210"/>
      <c r="T120" s="211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89</v>
      </c>
      <c r="AK120" s="87">
        <v>1</v>
      </c>
      <c r="BB120" s="133" t="s">
        <v>94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3"/>
      <c r="P121" s="199" t="s">
        <v>43</v>
      </c>
      <c r="Q121" s="200"/>
      <c r="R121" s="200"/>
      <c r="S121" s="200"/>
      <c r="T121" s="200"/>
      <c r="U121" s="200"/>
      <c r="V121" s="201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3"/>
      <c r="P122" s="199" t="s">
        <v>43</v>
      </c>
      <c r="Q122" s="200"/>
      <c r="R122" s="200"/>
      <c r="S122" s="200"/>
      <c r="T122" s="200"/>
      <c r="U122" s="200"/>
      <c r="V122" s="201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38" t="s">
        <v>203</v>
      </c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66"/>
      <c r="AB123" s="66"/>
      <c r="AC123" s="83"/>
    </row>
    <row r="124" spans="1:68" ht="14.25" customHeight="1" x14ac:dyDescent="0.25">
      <c r="A124" s="226" t="s">
        <v>145</v>
      </c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67"/>
      <c r="AB124" s="67"/>
      <c r="AC124" s="84"/>
    </row>
    <row r="125" spans="1:68" ht="27" customHeight="1" x14ac:dyDescent="0.25">
      <c r="A125" s="64" t="s">
        <v>204</v>
      </c>
      <c r="B125" s="64" t="s">
        <v>205</v>
      </c>
      <c r="C125" s="37">
        <v>4301135279</v>
      </c>
      <c r="D125" s="208">
        <v>4607111035806</v>
      </c>
      <c r="E125" s="208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95</v>
      </c>
      <c r="L125" s="38" t="s">
        <v>88</v>
      </c>
      <c r="M125" s="39" t="s">
        <v>86</v>
      </c>
      <c r="N125" s="39"/>
      <c r="O125" s="38">
        <v>180</v>
      </c>
      <c r="P125" s="27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10"/>
      <c r="R125" s="210"/>
      <c r="S125" s="210"/>
      <c r="T125" s="211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 t="s">
        <v>89</v>
      </c>
      <c r="AK125" s="87">
        <v>1</v>
      </c>
      <c r="BB125" s="134" t="s">
        <v>94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3"/>
      <c r="P126" s="199" t="s">
        <v>43</v>
      </c>
      <c r="Q126" s="200"/>
      <c r="R126" s="200"/>
      <c r="S126" s="200"/>
      <c r="T126" s="200"/>
      <c r="U126" s="200"/>
      <c r="V126" s="201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3"/>
      <c r="P127" s="199" t="s">
        <v>43</v>
      </c>
      <c r="Q127" s="200"/>
      <c r="R127" s="200"/>
      <c r="S127" s="200"/>
      <c r="T127" s="200"/>
      <c r="U127" s="200"/>
      <c r="V127" s="201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38" t="s">
        <v>206</v>
      </c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66"/>
      <c r="AB128" s="66"/>
      <c r="AC128" s="83"/>
    </row>
    <row r="129" spans="1:68" ht="14.25" customHeight="1" x14ac:dyDescent="0.25">
      <c r="A129" s="226" t="s">
        <v>207</v>
      </c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67"/>
      <c r="AB129" s="67"/>
      <c r="AC129" s="84"/>
    </row>
    <row r="130" spans="1:68" ht="27" customHeight="1" x14ac:dyDescent="0.25">
      <c r="A130" s="64" t="s">
        <v>208</v>
      </c>
      <c r="B130" s="64" t="s">
        <v>209</v>
      </c>
      <c r="C130" s="37">
        <v>4301071054</v>
      </c>
      <c r="D130" s="208">
        <v>4607111035639</v>
      </c>
      <c r="E130" s="208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211</v>
      </c>
      <c r="L130" s="38" t="s">
        <v>88</v>
      </c>
      <c r="M130" s="39" t="s">
        <v>86</v>
      </c>
      <c r="N130" s="39"/>
      <c r="O130" s="38">
        <v>180</v>
      </c>
      <c r="P130" s="274" t="s">
        <v>210</v>
      </c>
      <c r="Q130" s="210"/>
      <c r="R130" s="210"/>
      <c r="S130" s="210"/>
      <c r="T130" s="211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IFERROR(IF(X130="","",X130*0.01157),"")</f>
        <v>0</v>
      </c>
      <c r="AA130" s="69" t="s">
        <v>49</v>
      </c>
      <c r="AB130" s="70" t="s">
        <v>49</v>
      </c>
      <c r="AC130" s="85"/>
      <c r="AG130" s="82"/>
      <c r="AJ130" s="87" t="s">
        <v>89</v>
      </c>
      <c r="AK130" s="87">
        <v>1</v>
      </c>
      <c r="BB130" s="135" t="s">
        <v>94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212</v>
      </c>
      <c r="B131" s="64" t="s">
        <v>213</v>
      </c>
      <c r="C131" s="37">
        <v>4301135540</v>
      </c>
      <c r="D131" s="208">
        <v>4607111035646</v>
      </c>
      <c r="E131" s="208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211</v>
      </c>
      <c r="L131" s="38" t="s">
        <v>88</v>
      </c>
      <c r="M131" s="39" t="s">
        <v>86</v>
      </c>
      <c r="N131" s="39"/>
      <c r="O131" s="38">
        <v>180</v>
      </c>
      <c r="P131" s="2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210"/>
      <c r="R131" s="210"/>
      <c r="S131" s="210"/>
      <c r="T131" s="211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 t="s">
        <v>89</v>
      </c>
      <c r="AK131" s="87">
        <v>1</v>
      </c>
      <c r="BB131" s="136" t="s">
        <v>94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3"/>
      <c r="P132" s="199" t="s">
        <v>43</v>
      </c>
      <c r="Q132" s="200"/>
      <c r="R132" s="200"/>
      <c r="S132" s="200"/>
      <c r="T132" s="200"/>
      <c r="U132" s="200"/>
      <c r="V132" s="201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3"/>
      <c r="P133" s="199" t="s">
        <v>43</v>
      </c>
      <c r="Q133" s="200"/>
      <c r="R133" s="200"/>
      <c r="S133" s="200"/>
      <c r="T133" s="200"/>
      <c r="U133" s="200"/>
      <c r="V133" s="201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38" t="s">
        <v>214</v>
      </c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66"/>
      <c r="AB134" s="66"/>
      <c r="AC134" s="83"/>
    </row>
    <row r="135" spans="1:68" ht="14.25" customHeight="1" x14ac:dyDescent="0.25">
      <c r="A135" s="226" t="s">
        <v>145</v>
      </c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67"/>
      <c r="AB135" s="67"/>
      <c r="AC135" s="84"/>
    </row>
    <row r="136" spans="1:68" ht="27" customHeight="1" x14ac:dyDescent="0.25">
      <c r="A136" s="64" t="s">
        <v>215</v>
      </c>
      <c r="B136" s="64" t="s">
        <v>216</v>
      </c>
      <c r="C136" s="37">
        <v>4301135281</v>
      </c>
      <c r="D136" s="208">
        <v>4607111036568</v>
      </c>
      <c r="E136" s="208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95</v>
      </c>
      <c r="L136" s="38" t="s">
        <v>88</v>
      </c>
      <c r="M136" s="39" t="s">
        <v>86</v>
      </c>
      <c r="N136" s="39"/>
      <c r="O136" s="38">
        <v>180</v>
      </c>
      <c r="P136" s="2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10"/>
      <c r="R136" s="210"/>
      <c r="S136" s="210"/>
      <c r="T136" s="211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 t="s">
        <v>89</v>
      </c>
      <c r="AK136" s="87">
        <v>1</v>
      </c>
      <c r="BB136" s="137" t="s">
        <v>94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3"/>
      <c r="P137" s="199" t="s">
        <v>43</v>
      </c>
      <c r="Q137" s="200"/>
      <c r="R137" s="200"/>
      <c r="S137" s="200"/>
      <c r="T137" s="200"/>
      <c r="U137" s="200"/>
      <c r="V137" s="201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3"/>
      <c r="P138" s="199" t="s">
        <v>43</v>
      </c>
      <c r="Q138" s="200"/>
      <c r="R138" s="200"/>
      <c r="S138" s="200"/>
      <c r="T138" s="200"/>
      <c r="U138" s="200"/>
      <c r="V138" s="201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37" t="s">
        <v>217</v>
      </c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55"/>
      <c r="AB139" s="55"/>
      <c r="AC139" s="55"/>
    </row>
    <row r="140" spans="1:68" ht="16.5" customHeight="1" x14ac:dyDescent="0.25">
      <c r="A140" s="238" t="s">
        <v>218</v>
      </c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66"/>
      <c r="AB140" s="66"/>
      <c r="AC140" s="83"/>
    </row>
    <row r="141" spans="1:68" ht="14.25" customHeight="1" x14ac:dyDescent="0.25">
      <c r="A141" s="226" t="s">
        <v>145</v>
      </c>
      <c r="B141" s="226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67"/>
      <c r="AB141" s="67"/>
      <c r="AC141" s="84"/>
    </row>
    <row r="142" spans="1:68" ht="27" customHeight="1" x14ac:dyDescent="0.25">
      <c r="A142" s="64" t="s">
        <v>219</v>
      </c>
      <c r="B142" s="64" t="s">
        <v>220</v>
      </c>
      <c r="C142" s="37">
        <v>4301135317</v>
      </c>
      <c r="D142" s="208">
        <v>4607111039057</v>
      </c>
      <c r="E142" s="208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141</v>
      </c>
      <c r="L142" s="38" t="s">
        <v>88</v>
      </c>
      <c r="M142" s="39" t="s">
        <v>86</v>
      </c>
      <c r="N142" s="39"/>
      <c r="O142" s="38">
        <v>180</v>
      </c>
      <c r="P142" s="270" t="s">
        <v>221</v>
      </c>
      <c r="Q142" s="210"/>
      <c r="R142" s="210"/>
      <c r="S142" s="210"/>
      <c r="T142" s="211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IFERROR(IF(X142="","",X142*0.00502),"")</f>
        <v>0</v>
      </c>
      <c r="AA142" s="69" t="s">
        <v>49</v>
      </c>
      <c r="AB142" s="70" t="s">
        <v>49</v>
      </c>
      <c r="AC142" s="85"/>
      <c r="AG142" s="82"/>
      <c r="AJ142" s="87" t="s">
        <v>89</v>
      </c>
      <c r="AK142" s="87">
        <v>1</v>
      </c>
      <c r="BB142" s="138" t="s">
        <v>94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3"/>
      <c r="P143" s="199" t="s">
        <v>43</v>
      </c>
      <c r="Q143" s="200"/>
      <c r="R143" s="200"/>
      <c r="S143" s="200"/>
      <c r="T143" s="200"/>
      <c r="U143" s="200"/>
      <c r="V143" s="201"/>
      <c r="W143" s="43" t="s">
        <v>42</v>
      </c>
      <c r="X143" s="44">
        <f>IFERROR(SUM(X142:X142),"0")</f>
        <v>0</v>
      </c>
      <c r="Y143" s="44">
        <f>IFERROR(SUM(Y142:Y142),"0")</f>
        <v>0</v>
      </c>
      <c r="Z143" s="44">
        <f>IFERROR(IF(Z142="",0,Z142),"0")</f>
        <v>0</v>
      </c>
      <c r="AA143" s="68"/>
      <c r="AB143" s="68"/>
      <c r="AC143" s="68"/>
    </row>
    <row r="144" spans="1:68" x14ac:dyDescent="0.2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3"/>
      <c r="P144" s="199" t="s">
        <v>43</v>
      </c>
      <c r="Q144" s="200"/>
      <c r="R144" s="200"/>
      <c r="S144" s="200"/>
      <c r="T144" s="200"/>
      <c r="U144" s="200"/>
      <c r="V144" s="201"/>
      <c r="W144" s="43" t="s">
        <v>0</v>
      </c>
      <c r="X144" s="44">
        <f>IFERROR(SUMPRODUCT(X142:X142*H142:H142),"0")</f>
        <v>0</v>
      </c>
      <c r="Y144" s="44">
        <f>IFERROR(SUMPRODUCT(Y142:Y142*H142:H142),"0")</f>
        <v>0</v>
      </c>
      <c r="Z144" s="43"/>
      <c r="AA144" s="68"/>
      <c r="AB144" s="68"/>
      <c r="AC144" s="68"/>
    </row>
    <row r="145" spans="1:68" ht="16.5" customHeight="1" x14ac:dyDescent="0.25">
      <c r="A145" s="238" t="s">
        <v>222</v>
      </c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66"/>
      <c r="AB145" s="66"/>
      <c r="AC145" s="83"/>
    </row>
    <row r="146" spans="1:68" ht="14.25" customHeight="1" x14ac:dyDescent="0.25">
      <c r="A146" s="226" t="s">
        <v>83</v>
      </c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67"/>
      <c r="AB146" s="67"/>
      <c r="AC146" s="84"/>
    </row>
    <row r="147" spans="1:68" ht="16.5" customHeight="1" x14ac:dyDescent="0.25">
      <c r="A147" s="64" t="s">
        <v>223</v>
      </c>
      <c r="B147" s="64" t="s">
        <v>224</v>
      </c>
      <c r="C147" s="37">
        <v>4301071062</v>
      </c>
      <c r="D147" s="208">
        <v>4607111036384</v>
      </c>
      <c r="E147" s="208"/>
      <c r="F147" s="63">
        <v>5</v>
      </c>
      <c r="G147" s="38">
        <v>1</v>
      </c>
      <c r="H147" s="63">
        <v>5</v>
      </c>
      <c r="I147" s="63">
        <v>5.2106000000000003</v>
      </c>
      <c r="J147" s="38">
        <v>144</v>
      </c>
      <c r="K147" s="38" t="s">
        <v>87</v>
      </c>
      <c r="L147" s="38" t="s">
        <v>88</v>
      </c>
      <c r="M147" s="39" t="s">
        <v>86</v>
      </c>
      <c r="N147" s="39"/>
      <c r="O147" s="38">
        <v>180</v>
      </c>
      <c r="P147" s="266" t="s">
        <v>225</v>
      </c>
      <c r="Q147" s="210"/>
      <c r="R147" s="210"/>
      <c r="S147" s="210"/>
      <c r="T147" s="211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IFERROR(IF(X147="","",X147*0.00866),"")</f>
        <v>0</v>
      </c>
      <c r="AA147" s="69" t="s">
        <v>49</v>
      </c>
      <c r="AB147" s="70" t="s">
        <v>49</v>
      </c>
      <c r="AC147" s="85"/>
      <c r="AG147" s="82"/>
      <c r="AJ147" s="87" t="s">
        <v>89</v>
      </c>
      <c r="AK147" s="87">
        <v>1</v>
      </c>
      <c r="BB147" s="139" t="s">
        <v>73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ht="16.5" customHeight="1" x14ac:dyDescent="0.25">
      <c r="A148" s="64" t="s">
        <v>226</v>
      </c>
      <c r="B148" s="64" t="s">
        <v>227</v>
      </c>
      <c r="C148" s="37">
        <v>4301070956</v>
      </c>
      <c r="D148" s="208">
        <v>4640242180250</v>
      </c>
      <c r="E148" s="208"/>
      <c r="F148" s="63">
        <v>5</v>
      </c>
      <c r="G148" s="38">
        <v>1</v>
      </c>
      <c r="H148" s="63">
        <v>5</v>
      </c>
      <c r="I148" s="63">
        <v>5.2131999999999996</v>
      </c>
      <c r="J148" s="38">
        <v>144</v>
      </c>
      <c r="K148" s="38" t="s">
        <v>87</v>
      </c>
      <c r="L148" s="38" t="s">
        <v>88</v>
      </c>
      <c r="M148" s="39" t="s">
        <v>86</v>
      </c>
      <c r="N148" s="39"/>
      <c r="O148" s="38">
        <v>180</v>
      </c>
      <c r="P148" s="267" t="s">
        <v>228</v>
      </c>
      <c r="Q148" s="210"/>
      <c r="R148" s="210"/>
      <c r="S148" s="210"/>
      <c r="T148" s="211"/>
      <c r="U148" s="40" t="s">
        <v>49</v>
      </c>
      <c r="V148" s="40" t="s">
        <v>49</v>
      </c>
      <c r="W148" s="41" t="s">
        <v>42</v>
      </c>
      <c r="X148" s="59">
        <v>0</v>
      </c>
      <c r="Y148" s="56">
        <f>IFERROR(IF(X148="","",X148),"")</f>
        <v>0</v>
      </c>
      <c r="Z148" s="42">
        <f>IFERROR(IF(X148="","",X148*0.00866),"")</f>
        <v>0</v>
      </c>
      <c r="AA148" s="69" t="s">
        <v>49</v>
      </c>
      <c r="AB148" s="70" t="s">
        <v>49</v>
      </c>
      <c r="AC148" s="85"/>
      <c r="AG148" s="82"/>
      <c r="AJ148" s="87" t="s">
        <v>89</v>
      </c>
      <c r="AK148" s="87">
        <v>1</v>
      </c>
      <c r="BB148" s="140" t="s">
        <v>73</v>
      </c>
      <c r="BM148" s="82">
        <f>IFERROR(X148*I148,"0")</f>
        <v>0</v>
      </c>
      <c r="BN148" s="82">
        <f>IFERROR(Y148*I148,"0")</f>
        <v>0</v>
      </c>
      <c r="BO148" s="82">
        <f>IFERROR(X148/J148,"0")</f>
        <v>0</v>
      </c>
      <c r="BP148" s="82">
        <f>IFERROR(Y148/J148,"0")</f>
        <v>0</v>
      </c>
    </row>
    <row r="149" spans="1:68" ht="27" customHeight="1" x14ac:dyDescent="0.25">
      <c r="A149" s="64" t="s">
        <v>229</v>
      </c>
      <c r="B149" s="64" t="s">
        <v>230</v>
      </c>
      <c r="C149" s="37">
        <v>4301071050</v>
      </c>
      <c r="D149" s="208">
        <v>4607111036216</v>
      </c>
      <c r="E149" s="208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87</v>
      </c>
      <c r="L149" s="38" t="s">
        <v>88</v>
      </c>
      <c r="M149" s="39" t="s">
        <v>86</v>
      </c>
      <c r="N149" s="39"/>
      <c r="O149" s="38">
        <v>180</v>
      </c>
      <c r="P149" s="268" t="s">
        <v>231</v>
      </c>
      <c r="Q149" s="210"/>
      <c r="R149" s="210"/>
      <c r="S149" s="210"/>
      <c r="T149" s="211"/>
      <c r="U149" s="40" t="s">
        <v>49</v>
      </c>
      <c r="V149" s="40" t="s">
        <v>49</v>
      </c>
      <c r="W149" s="41" t="s">
        <v>42</v>
      </c>
      <c r="X149" s="59">
        <v>0</v>
      </c>
      <c r="Y149" s="56">
        <f>IFERROR(IF(X149="","",X149),"")</f>
        <v>0</v>
      </c>
      <c r="Z149" s="42">
        <f>IFERROR(IF(X149="","",X149*0.00866),"")</f>
        <v>0</v>
      </c>
      <c r="AA149" s="69" t="s">
        <v>49</v>
      </c>
      <c r="AB149" s="70" t="s">
        <v>49</v>
      </c>
      <c r="AC149" s="85"/>
      <c r="AG149" s="82"/>
      <c r="AJ149" s="87" t="s">
        <v>89</v>
      </c>
      <c r="AK149" s="87">
        <v>1</v>
      </c>
      <c r="BB149" s="141" t="s">
        <v>73</v>
      </c>
      <c r="BM149" s="82">
        <f>IFERROR(X149*I149,"0")</f>
        <v>0</v>
      </c>
      <c r="BN149" s="82">
        <f>IFERROR(Y149*I149,"0")</f>
        <v>0</v>
      </c>
      <c r="BO149" s="82">
        <f>IFERROR(X149/J149,"0")</f>
        <v>0</v>
      </c>
      <c r="BP149" s="82">
        <f>IFERROR(Y149/J149,"0")</f>
        <v>0</v>
      </c>
    </row>
    <row r="150" spans="1:68" ht="27" customHeight="1" x14ac:dyDescent="0.25">
      <c r="A150" s="64" t="s">
        <v>232</v>
      </c>
      <c r="B150" s="64" t="s">
        <v>233</v>
      </c>
      <c r="C150" s="37">
        <v>4301071027</v>
      </c>
      <c r="D150" s="208">
        <v>4607111036278</v>
      </c>
      <c r="E150" s="208"/>
      <c r="F150" s="63">
        <v>1</v>
      </c>
      <c r="G150" s="38">
        <v>5</v>
      </c>
      <c r="H150" s="63">
        <v>5</v>
      </c>
      <c r="I150" s="63">
        <v>5.2830000000000004</v>
      </c>
      <c r="J150" s="38">
        <v>84</v>
      </c>
      <c r="K150" s="38" t="s">
        <v>87</v>
      </c>
      <c r="L150" s="38" t="s">
        <v>88</v>
      </c>
      <c r="M150" s="39" t="s">
        <v>86</v>
      </c>
      <c r="N150" s="39"/>
      <c r="O150" s="38">
        <v>180</v>
      </c>
      <c r="P150" s="269" t="s">
        <v>234</v>
      </c>
      <c r="Q150" s="210"/>
      <c r="R150" s="210"/>
      <c r="S150" s="210"/>
      <c r="T150" s="211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IFERROR(IF(X150="","",X150*0.0155),"")</f>
        <v>0</v>
      </c>
      <c r="AA150" s="69" t="s">
        <v>49</v>
      </c>
      <c r="AB150" s="70" t="s">
        <v>49</v>
      </c>
      <c r="AC150" s="85"/>
      <c r="AG150" s="82"/>
      <c r="AJ150" s="87" t="s">
        <v>89</v>
      </c>
      <c r="AK150" s="87">
        <v>1</v>
      </c>
      <c r="BB150" s="142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x14ac:dyDescent="0.2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3"/>
      <c r="P151" s="199" t="s">
        <v>43</v>
      </c>
      <c r="Q151" s="200"/>
      <c r="R151" s="200"/>
      <c r="S151" s="200"/>
      <c r="T151" s="200"/>
      <c r="U151" s="200"/>
      <c r="V151" s="201"/>
      <c r="W151" s="43" t="s">
        <v>42</v>
      </c>
      <c r="X151" s="44">
        <f>IFERROR(SUM(X147:X150),"0")</f>
        <v>0</v>
      </c>
      <c r="Y151" s="44">
        <f>IFERROR(SUM(Y147:Y150),"0")</f>
        <v>0</v>
      </c>
      <c r="Z151" s="44">
        <f>IFERROR(IF(Z147="",0,Z147),"0")+IFERROR(IF(Z148="",0,Z148),"0")+IFERROR(IF(Z149="",0,Z149),"0")+IFERROR(IF(Z150="",0,Z150),"0")</f>
        <v>0</v>
      </c>
      <c r="AA151" s="68"/>
      <c r="AB151" s="68"/>
      <c r="AC151" s="68"/>
    </row>
    <row r="152" spans="1:68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3"/>
      <c r="P152" s="199" t="s">
        <v>43</v>
      </c>
      <c r="Q152" s="200"/>
      <c r="R152" s="200"/>
      <c r="S152" s="200"/>
      <c r="T152" s="200"/>
      <c r="U152" s="200"/>
      <c r="V152" s="201"/>
      <c r="W152" s="43" t="s">
        <v>0</v>
      </c>
      <c r="X152" s="44">
        <f>IFERROR(SUMPRODUCT(X147:X150*H147:H150),"0")</f>
        <v>0</v>
      </c>
      <c r="Y152" s="44">
        <f>IFERROR(SUMPRODUCT(Y147:Y150*H147:H150),"0")</f>
        <v>0</v>
      </c>
      <c r="Z152" s="43"/>
      <c r="AA152" s="68"/>
      <c r="AB152" s="68"/>
      <c r="AC152" s="68"/>
    </row>
    <row r="153" spans="1:68" ht="14.25" customHeight="1" x14ac:dyDescent="0.25">
      <c r="A153" s="226" t="s">
        <v>235</v>
      </c>
      <c r="B153" s="226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67"/>
      <c r="AB153" s="67"/>
      <c r="AC153" s="84"/>
    </row>
    <row r="154" spans="1:68" ht="27" customHeight="1" x14ac:dyDescent="0.25">
      <c r="A154" s="64" t="s">
        <v>236</v>
      </c>
      <c r="B154" s="64" t="s">
        <v>237</v>
      </c>
      <c r="C154" s="37">
        <v>4301080153</v>
      </c>
      <c r="D154" s="208">
        <v>4607111036827</v>
      </c>
      <c r="E154" s="208"/>
      <c r="F154" s="63">
        <v>1</v>
      </c>
      <c r="G154" s="38">
        <v>5</v>
      </c>
      <c r="H154" s="63">
        <v>5</v>
      </c>
      <c r="I154" s="63">
        <v>5.2</v>
      </c>
      <c r="J154" s="38">
        <v>144</v>
      </c>
      <c r="K154" s="38" t="s">
        <v>87</v>
      </c>
      <c r="L154" s="38" t="s">
        <v>88</v>
      </c>
      <c r="M154" s="39" t="s">
        <v>86</v>
      </c>
      <c r="N154" s="39"/>
      <c r="O154" s="38">
        <v>90</v>
      </c>
      <c r="P154" s="2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210"/>
      <c r="R154" s="210"/>
      <c r="S154" s="210"/>
      <c r="T154" s="211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89</v>
      </c>
      <c r="AK154" s="87">
        <v>1</v>
      </c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27" customHeight="1" x14ac:dyDescent="0.25">
      <c r="A155" s="64" t="s">
        <v>238</v>
      </c>
      <c r="B155" s="64" t="s">
        <v>239</v>
      </c>
      <c r="C155" s="37">
        <v>4301080154</v>
      </c>
      <c r="D155" s="208">
        <v>4607111036834</v>
      </c>
      <c r="E155" s="208"/>
      <c r="F155" s="63">
        <v>1</v>
      </c>
      <c r="G155" s="38">
        <v>5</v>
      </c>
      <c r="H155" s="63">
        <v>5</v>
      </c>
      <c r="I155" s="63">
        <v>5.2530000000000001</v>
      </c>
      <c r="J155" s="38">
        <v>144</v>
      </c>
      <c r="K155" s="38" t="s">
        <v>87</v>
      </c>
      <c r="L155" s="38" t="s">
        <v>88</v>
      </c>
      <c r="M155" s="39" t="s">
        <v>86</v>
      </c>
      <c r="N155" s="39"/>
      <c r="O155" s="38">
        <v>90</v>
      </c>
      <c r="P155" s="2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210"/>
      <c r="R155" s="210"/>
      <c r="S155" s="210"/>
      <c r="T155" s="211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89</v>
      </c>
      <c r="AK155" s="87">
        <v>1</v>
      </c>
      <c r="BB155" s="144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x14ac:dyDescent="0.2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3"/>
      <c r="P156" s="199" t="s">
        <v>43</v>
      </c>
      <c r="Q156" s="200"/>
      <c r="R156" s="200"/>
      <c r="S156" s="200"/>
      <c r="T156" s="200"/>
      <c r="U156" s="200"/>
      <c r="V156" s="201"/>
      <c r="W156" s="43" t="s">
        <v>42</v>
      </c>
      <c r="X156" s="44">
        <f>IFERROR(SUM(X154:X155),"0")</f>
        <v>0</v>
      </c>
      <c r="Y156" s="44">
        <f>IFERROR(SUM(Y154:Y155),"0")</f>
        <v>0</v>
      </c>
      <c r="Z156" s="44">
        <f>IFERROR(IF(Z154="",0,Z154),"0")+IFERROR(IF(Z155="",0,Z155),"0")</f>
        <v>0</v>
      </c>
      <c r="AA156" s="68"/>
      <c r="AB156" s="68"/>
      <c r="AC156" s="68"/>
    </row>
    <row r="157" spans="1:68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3"/>
      <c r="P157" s="199" t="s">
        <v>43</v>
      </c>
      <c r="Q157" s="200"/>
      <c r="R157" s="200"/>
      <c r="S157" s="200"/>
      <c r="T157" s="200"/>
      <c r="U157" s="200"/>
      <c r="V157" s="201"/>
      <c r="W157" s="43" t="s">
        <v>0</v>
      </c>
      <c r="X157" s="44">
        <f>IFERROR(SUMPRODUCT(X154:X155*H154:H155),"0")</f>
        <v>0</v>
      </c>
      <c r="Y157" s="44">
        <f>IFERROR(SUMPRODUCT(Y154:Y155*H154:H155),"0")</f>
        <v>0</v>
      </c>
      <c r="Z157" s="43"/>
      <c r="AA157" s="68"/>
      <c r="AB157" s="68"/>
      <c r="AC157" s="68"/>
    </row>
    <row r="158" spans="1:68" ht="27.75" customHeight="1" x14ac:dyDescent="0.2">
      <c r="A158" s="237" t="s">
        <v>240</v>
      </c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55"/>
      <c r="AB158" s="55"/>
      <c r="AC158" s="55"/>
    </row>
    <row r="159" spans="1:68" ht="16.5" customHeight="1" x14ac:dyDescent="0.25">
      <c r="A159" s="238" t="s">
        <v>241</v>
      </c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66"/>
      <c r="AB159" s="66"/>
      <c r="AC159" s="83"/>
    </row>
    <row r="160" spans="1:68" ht="14.25" customHeight="1" x14ac:dyDescent="0.25">
      <c r="A160" s="226" t="s">
        <v>91</v>
      </c>
      <c r="B160" s="226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67"/>
      <c r="AB160" s="67"/>
      <c r="AC160" s="84"/>
    </row>
    <row r="161" spans="1:68" ht="16.5" customHeight="1" x14ac:dyDescent="0.25">
      <c r="A161" s="64" t="s">
        <v>242</v>
      </c>
      <c r="B161" s="64" t="s">
        <v>243</v>
      </c>
      <c r="C161" s="37">
        <v>4301132097</v>
      </c>
      <c r="D161" s="208">
        <v>4607111035721</v>
      </c>
      <c r="E161" s="20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95</v>
      </c>
      <c r="L161" s="38" t="s">
        <v>88</v>
      </c>
      <c r="M161" s="39" t="s">
        <v>86</v>
      </c>
      <c r="N161" s="39"/>
      <c r="O161" s="38">
        <v>365</v>
      </c>
      <c r="P161" s="2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210"/>
      <c r="R161" s="210"/>
      <c r="S161" s="210"/>
      <c r="T161" s="211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IFERROR(IF(X161="","",X161*0.01788),"")</f>
        <v>0</v>
      </c>
      <c r="AA161" s="69" t="s">
        <v>49</v>
      </c>
      <c r="AB161" s="70" t="s">
        <v>49</v>
      </c>
      <c r="AC161" s="85"/>
      <c r="AG161" s="82"/>
      <c r="AJ161" s="87" t="s">
        <v>89</v>
      </c>
      <c r="AK161" s="87">
        <v>1</v>
      </c>
      <c r="BB161" s="145" t="s">
        <v>94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ht="27" customHeight="1" x14ac:dyDescent="0.25">
      <c r="A162" s="64" t="s">
        <v>244</v>
      </c>
      <c r="B162" s="64" t="s">
        <v>245</v>
      </c>
      <c r="C162" s="37">
        <v>4301132100</v>
      </c>
      <c r="D162" s="208">
        <v>4607111035691</v>
      </c>
      <c r="E162" s="208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95</v>
      </c>
      <c r="L162" s="38" t="s">
        <v>88</v>
      </c>
      <c r="M162" s="39" t="s">
        <v>86</v>
      </c>
      <c r="N162" s="39"/>
      <c r="O162" s="38">
        <v>365</v>
      </c>
      <c r="P162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210"/>
      <c r="R162" s="210"/>
      <c r="S162" s="210"/>
      <c r="T162" s="211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IFERROR(IF(X162="","",X162*0.01788),"")</f>
        <v>0</v>
      </c>
      <c r="AA162" s="69" t="s">
        <v>49</v>
      </c>
      <c r="AB162" s="70" t="s">
        <v>49</v>
      </c>
      <c r="AC162" s="85"/>
      <c r="AG162" s="82"/>
      <c r="AJ162" s="87" t="s">
        <v>89</v>
      </c>
      <c r="AK162" s="87">
        <v>1</v>
      </c>
      <c r="BB162" s="146" t="s">
        <v>94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ht="27" customHeight="1" x14ac:dyDescent="0.25">
      <c r="A163" s="64" t="s">
        <v>246</v>
      </c>
      <c r="B163" s="64" t="s">
        <v>247</v>
      </c>
      <c r="C163" s="37">
        <v>4301132079</v>
      </c>
      <c r="D163" s="208">
        <v>4607111038487</v>
      </c>
      <c r="E163" s="208"/>
      <c r="F163" s="63">
        <v>0.25</v>
      </c>
      <c r="G163" s="38">
        <v>12</v>
      </c>
      <c r="H163" s="63">
        <v>3</v>
      </c>
      <c r="I163" s="63">
        <v>3.7360000000000002</v>
      </c>
      <c r="J163" s="38">
        <v>70</v>
      </c>
      <c r="K163" s="38" t="s">
        <v>95</v>
      </c>
      <c r="L163" s="38" t="s">
        <v>88</v>
      </c>
      <c r="M163" s="39" t="s">
        <v>86</v>
      </c>
      <c r="N163" s="39"/>
      <c r="O163" s="38">
        <v>180</v>
      </c>
      <c r="P163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210"/>
      <c r="R163" s="210"/>
      <c r="S163" s="210"/>
      <c r="T163" s="211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IFERROR(IF(X163="","",X163*0.01788),"")</f>
        <v>0</v>
      </c>
      <c r="AA163" s="69" t="s">
        <v>49</v>
      </c>
      <c r="AB163" s="70" t="s">
        <v>49</v>
      </c>
      <c r="AC163" s="85"/>
      <c r="AG163" s="82"/>
      <c r="AJ163" s="87" t="s">
        <v>89</v>
      </c>
      <c r="AK163" s="87">
        <v>1</v>
      </c>
      <c r="BB163" s="147" t="s">
        <v>94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3"/>
      <c r="P164" s="199" t="s">
        <v>43</v>
      </c>
      <c r="Q164" s="200"/>
      <c r="R164" s="200"/>
      <c r="S164" s="200"/>
      <c r="T164" s="200"/>
      <c r="U164" s="200"/>
      <c r="V164" s="201"/>
      <c r="W164" s="43" t="s">
        <v>42</v>
      </c>
      <c r="X164" s="44">
        <f>IFERROR(SUM(X161:X163),"0")</f>
        <v>0</v>
      </c>
      <c r="Y164" s="44">
        <f>IFERROR(SUM(Y161:Y163),"0")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3"/>
      <c r="P165" s="199" t="s">
        <v>43</v>
      </c>
      <c r="Q165" s="200"/>
      <c r="R165" s="200"/>
      <c r="S165" s="200"/>
      <c r="T165" s="200"/>
      <c r="U165" s="200"/>
      <c r="V165" s="201"/>
      <c r="W165" s="43" t="s">
        <v>0</v>
      </c>
      <c r="X165" s="44">
        <f>IFERROR(SUMPRODUCT(X161:X163*H161:H163),"0")</f>
        <v>0</v>
      </c>
      <c r="Y165" s="44">
        <f>IFERROR(SUMPRODUCT(Y161:Y163*H161:H163),"0")</f>
        <v>0</v>
      </c>
      <c r="Z165" s="43"/>
      <c r="AA165" s="68"/>
      <c r="AB165" s="68"/>
      <c r="AC165" s="68"/>
    </row>
    <row r="166" spans="1:68" ht="14.25" customHeight="1" x14ac:dyDescent="0.25">
      <c r="A166" s="226" t="s">
        <v>248</v>
      </c>
      <c r="B166" s="226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67"/>
      <c r="AB166" s="67"/>
      <c r="AC166" s="84"/>
    </row>
    <row r="167" spans="1:68" ht="27" customHeight="1" x14ac:dyDescent="0.25">
      <c r="A167" s="64" t="s">
        <v>249</v>
      </c>
      <c r="B167" s="64" t="s">
        <v>250</v>
      </c>
      <c r="C167" s="37">
        <v>4301051319</v>
      </c>
      <c r="D167" s="208">
        <v>4680115881204</v>
      </c>
      <c r="E167" s="208"/>
      <c r="F167" s="63">
        <v>0.33</v>
      </c>
      <c r="G167" s="38">
        <v>6</v>
      </c>
      <c r="H167" s="63">
        <v>1.98</v>
      </c>
      <c r="I167" s="63">
        <v>2.246</v>
      </c>
      <c r="J167" s="38">
        <v>156</v>
      </c>
      <c r="K167" s="38" t="s">
        <v>87</v>
      </c>
      <c r="L167" s="38" t="s">
        <v>88</v>
      </c>
      <c r="M167" s="39" t="s">
        <v>252</v>
      </c>
      <c r="N167" s="39"/>
      <c r="O167" s="38">
        <v>365</v>
      </c>
      <c r="P167" s="26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210"/>
      <c r="R167" s="210"/>
      <c r="S167" s="210"/>
      <c r="T167" s="211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IFERROR(IF(X167="","",X167*0.00753),"")</f>
        <v>0</v>
      </c>
      <c r="AA167" s="69" t="s">
        <v>49</v>
      </c>
      <c r="AB167" s="70" t="s">
        <v>49</v>
      </c>
      <c r="AC167" s="85"/>
      <c r="AG167" s="82"/>
      <c r="AJ167" s="87" t="s">
        <v>89</v>
      </c>
      <c r="AK167" s="87">
        <v>1</v>
      </c>
      <c r="BB167" s="148" t="s">
        <v>251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3"/>
      <c r="P168" s="199" t="s">
        <v>43</v>
      </c>
      <c r="Q168" s="200"/>
      <c r="R168" s="200"/>
      <c r="S168" s="200"/>
      <c r="T168" s="200"/>
      <c r="U168" s="200"/>
      <c r="V168" s="201"/>
      <c r="W168" s="43" t="s">
        <v>42</v>
      </c>
      <c r="X168" s="44">
        <f>IFERROR(SUM(X167:X167),"0")</f>
        <v>0</v>
      </c>
      <c r="Y168" s="44">
        <f>IFERROR(SUM(Y167:Y167),"0")</f>
        <v>0</v>
      </c>
      <c r="Z168" s="44">
        <f>IFERROR(IF(Z167="",0,Z167),"0")</f>
        <v>0</v>
      </c>
      <c r="AA168" s="68"/>
      <c r="AB168" s="68"/>
      <c r="AC168" s="68"/>
    </row>
    <row r="169" spans="1:68" x14ac:dyDescent="0.2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3"/>
      <c r="P169" s="199" t="s">
        <v>43</v>
      </c>
      <c r="Q169" s="200"/>
      <c r="R169" s="200"/>
      <c r="S169" s="200"/>
      <c r="T169" s="200"/>
      <c r="U169" s="200"/>
      <c r="V169" s="201"/>
      <c r="W169" s="43" t="s">
        <v>0</v>
      </c>
      <c r="X169" s="44">
        <f>IFERROR(SUMPRODUCT(X167:X167*H167:H167),"0")</f>
        <v>0</v>
      </c>
      <c r="Y169" s="44">
        <f>IFERROR(SUMPRODUCT(Y167:Y167*H167:H167),"0")</f>
        <v>0</v>
      </c>
      <c r="Z169" s="43"/>
      <c r="AA169" s="68"/>
      <c r="AB169" s="68"/>
      <c r="AC169" s="68"/>
    </row>
    <row r="170" spans="1:68" ht="27.75" customHeight="1" x14ac:dyDescent="0.2">
      <c r="A170" s="237" t="s">
        <v>253</v>
      </c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55"/>
      <c r="AB170" s="55"/>
      <c r="AC170" s="55"/>
    </row>
    <row r="171" spans="1:68" ht="16.5" customHeight="1" x14ac:dyDescent="0.25">
      <c r="A171" s="238" t="s">
        <v>254</v>
      </c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66"/>
      <c r="AB171" s="66"/>
      <c r="AC171" s="83"/>
    </row>
    <row r="172" spans="1:68" ht="14.25" customHeight="1" x14ac:dyDescent="0.25">
      <c r="A172" s="226" t="s">
        <v>83</v>
      </c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67"/>
      <c r="AB172" s="67"/>
      <c r="AC172" s="84"/>
    </row>
    <row r="173" spans="1:68" ht="16.5" customHeight="1" x14ac:dyDescent="0.25">
      <c r="A173" s="64" t="s">
        <v>255</v>
      </c>
      <c r="B173" s="64" t="s">
        <v>256</v>
      </c>
      <c r="C173" s="37">
        <v>4301070948</v>
      </c>
      <c r="D173" s="208">
        <v>4607111037022</v>
      </c>
      <c r="E173" s="208"/>
      <c r="F173" s="63">
        <v>0.7</v>
      </c>
      <c r="G173" s="38">
        <v>8</v>
      </c>
      <c r="H173" s="63">
        <v>5.6</v>
      </c>
      <c r="I173" s="63">
        <v>5.87</v>
      </c>
      <c r="J173" s="38">
        <v>84</v>
      </c>
      <c r="K173" s="38" t="s">
        <v>87</v>
      </c>
      <c r="L173" s="38" t="s">
        <v>88</v>
      </c>
      <c r="M173" s="39" t="s">
        <v>86</v>
      </c>
      <c r="N173" s="39"/>
      <c r="O173" s="38">
        <v>180</v>
      </c>
      <c r="P173" s="2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210"/>
      <c r="R173" s="210"/>
      <c r="S173" s="210"/>
      <c r="T173" s="211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IFERROR(IF(X173="","",X173*0.0155),"")</f>
        <v>0</v>
      </c>
      <c r="AA173" s="69" t="s">
        <v>49</v>
      </c>
      <c r="AB173" s="70" t="s">
        <v>49</v>
      </c>
      <c r="AC173" s="85"/>
      <c r="AG173" s="82"/>
      <c r="AJ173" s="87" t="s">
        <v>89</v>
      </c>
      <c r="AK173" s="87">
        <v>1</v>
      </c>
      <c r="BB173" s="149" t="s">
        <v>73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257</v>
      </c>
      <c r="B174" s="64" t="s">
        <v>258</v>
      </c>
      <c r="C174" s="37">
        <v>4301070990</v>
      </c>
      <c r="D174" s="208">
        <v>4607111038494</v>
      </c>
      <c r="E174" s="208"/>
      <c r="F174" s="63">
        <v>0.7</v>
      </c>
      <c r="G174" s="38">
        <v>8</v>
      </c>
      <c r="H174" s="63">
        <v>5.6</v>
      </c>
      <c r="I174" s="63">
        <v>5.87</v>
      </c>
      <c r="J174" s="38">
        <v>84</v>
      </c>
      <c r="K174" s="38" t="s">
        <v>87</v>
      </c>
      <c r="L174" s="38" t="s">
        <v>88</v>
      </c>
      <c r="M174" s="39" t="s">
        <v>86</v>
      </c>
      <c r="N174" s="39"/>
      <c r="O174" s="38">
        <v>180</v>
      </c>
      <c r="P174" s="2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210"/>
      <c r="R174" s="210"/>
      <c r="S174" s="210"/>
      <c r="T174" s="211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IFERROR(IF(X174="","",X174*0.0155),"")</f>
        <v>0</v>
      </c>
      <c r="AA174" s="69" t="s">
        <v>49</v>
      </c>
      <c r="AB174" s="70" t="s">
        <v>49</v>
      </c>
      <c r="AC174" s="85"/>
      <c r="AG174" s="82"/>
      <c r="AJ174" s="87" t="s">
        <v>89</v>
      </c>
      <c r="AK174" s="87">
        <v>1</v>
      </c>
      <c r="BB174" s="150" t="s">
        <v>73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ht="27" customHeight="1" x14ac:dyDescent="0.25">
      <c r="A175" s="64" t="s">
        <v>259</v>
      </c>
      <c r="B175" s="64" t="s">
        <v>260</v>
      </c>
      <c r="C175" s="37">
        <v>4301070966</v>
      </c>
      <c r="D175" s="208">
        <v>4607111038135</v>
      </c>
      <c r="E175" s="208"/>
      <c r="F175" s="63">
        <v>0.7</v>
      </c>
      <c r="G175" s="38">
        <v>8</v>
      </c>
      <c r="H175" s="63">
        <v>5.6</v>
      </c>
      <c r="I175" s="63">
        <v>5.87</v>
      </c>
      <c r="J175" s="38">
        <v>84</v>
      </c>
      <c r="K175" s="38" t="s">
        <v>87</v>
      </c>
      <c r="L175" s="38" t="s">
        <v>88</v>
      </c>
      <c r="M175" s="39" t="s">
        <v>86</v>
      </c>
      <c r="N175" s="39"/>
      <c r="O175" s="38">
        <v>180</v>
      </c>
      <c r="P175" s="2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210"/>
      <c r="R175" s="210"/>
      <c r="S175" s="210"/>
      <c r="T175" s="211"/>
      <c r="U175" s="40" t="s">
        <v>49</v>
      </c>
      <c r="V175" s="40" t="s">
        <v>49</v>
      </c>
      <c r="W175" s="41" t="s">
        <v>42</v>
      </c>
      <c r="X175" s="59">
        <v>0</v>
      </c>
      <c r="Y175" s="56">
        <f>IFERROR(IF(X175="","",X175),"")</f>
        <v>0</v>
      </c>
      <c r="Z175" s="42">
        <f>IFERROR(IF(X175="","",X175*0.0155),"")</f>
        <v>0</v>
      </c>
      <c r="AA175" s="69" t="s">
        <v>49</v>
      </c>
      <c r="AB175" s="70" t="s">
        <v>49</v>
      </c>
      <c r="AC175" s="85"/>
      <c r="AG175" s="82"/>
      <c r="AJ175" s="87" t="s">
        <v>89</v>
      </c>
      <c r="AK175" s="87">
        <v>1</v>
      </c>
      <c r="BB175" s="151" t="s">
        <v>73</v>
      </c>
      <c r="BM175" s="82">
        <f>IFERROR(X175*I175,"0")</f>
        <v>0</v>
      </c>
      <c r="BN175" s="82">
        <f>IFERROR(Y175*I175,"0")</f>
        <v>0</v>
      </c>
      <c r="BO175" s="82">
        <f>IFERROR(X175/J175,"0")</f>
        <v>0</v>
      </c>
      <c r="BP175" s="82">
        <f>IFERROR(Y175/J175,"0")</f>
        <v>0</v>
      </c>
    </row>
    <row r="176" spans="1:68" x14ac:dyDescent="0.2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3"/>
      <c r="P176" s="199" t="s">
        <v>43</v>
      </c>
      <c r="Q176" s="200"/>
      <c r="R176" s="200"/>
      <c r="S176" s="200"/>
      <c r="T176" s="200"/>
      <c r="U176" s="200"/>
      <c r="V176" s="201"/>
      <c r="W176" s="43" t="s">
        <v>42</v>
      </c>
      <c r="X176" s="44">
        <f>IFERROR(SUM(X173:X175),"0")</f>
        <v>0</v>
      </c>
      <c r="Y176" s="44">
        <f>IFERROR(SUM(Y173:Y175),"0")</f>
        <v>0</v>
      </c>
      <c r="Z176" s="44">
        <f>IFERROR(IF(Z173="",0,Z173),"0")+IFERROR(IF(Z174="",0,Z174),"0")+IFERROR(IF(Z175="",0,Z175),"0")</f>
        <v>0</v>
      </c>
      <c r="AA176" s="68"/>
      <c r="AB176" s="68"/>
      <c r="AC176" s="68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3"/>
      <c r="P177" s="199" t="s">
        <v>43</v>
      </c>
      <c r="Q177" s="200"/>
      <c r="R177" s="200"/>
      <c r="S177" s="200"/>
      <c r="T177" s="200"/>
      <c r="U177" s="200"/>
      <c r="V177" s="201"/>
      <c r="W177" s="43" t="s">
        <v>0</v>
      </c>
      <c r="X177" s="44">
        <f>IFERROR(SUMPRODUCT(X173:X175*H173:H175),"0")</f>
        <v>0</v>
      </c>
      <c r="Y177" s="44">
        <f>IFERROR(SUMPRODUCT(Y173:Y175*H173:H175),"0")</f>
        <v>0</v>
      </c>
      <c r="Z177" s="43"/>
      <c r="AA177" s="68"/>
      <c r="AB177" s="68"/>
      <c r="AC177" s="68"/>
    </row>
    <row r="178" spans="1:68" ht="16.5" customHeight="1" x14ac:dyDescent="0.25">
      <c r="A178" s="238" t="s">
        <v>261</v>
      </c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66"/>
      <c r="AB178" s="66"/>
      <c r="AC178" s="83"/>
    </row>
    <row r="179" spans="1:68" ht="14.25" customHeight="1" x14ac:dyDescent="0.25">
      <c r="A179" s="226" t="s">
        <v>83</v>
      </c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67"/>
      <c r="AB179" s="67"/>
      <c r="AC179" s="84"/>
    </row>
    <row r="180" spans="1:68" ht="27" customHeight="1" x14ac:dyDescent="0.25">
      <c r="A180" s="64" t="s">
        <v>262</v>
      </c>
      <c r="B180" s="64" t="s">
        <v>263</v>
      </c>
      <c r="C180" s="37">
        <v>4301070996</v>
      </c>
      <c r="D180" s="208">
        <v>4607111038654</v>
      </c>
      <c r="E180" s="208"/>
      <c r="F180" s="63">
        <v>0.4</v>
      </c>
      <c r="G180" s="38">
        <v>16</v>
      </c>
      <c r="H180" s="63">
        <v>6.4</v>
      </c>
      <c r="I180" s="63">
        <v>6.63</v>
      </c>
      <c r="J180" s="38">
        <v>84</v>
      </c>
      <c r="K180" s="38" t="s">
        <v>87</v>
      </c>
      <c r="L180" s="38" t="s">
        <v>88</v>
      </c>
      <c r="M180" s="39" t="s">
        <v>86</v>
      </c>
      <c r="N180" s="39"/>
      <c r="O180" s="38">
        <v>180</v>
      </c>
      <c r="P180" s="2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210"/>
      <c r="R180" s="210"/>
      <c r="S180" s="210"/>
      <c r="T180" s="211"/>
      <c r="U180" s="40" t="s">
        <v>49</v>
      </c>
      <c r="V180" s="40" t="s">
        <v>49</v>
      </c>
      <c r="W180" s="41" t="s">
        <v>42</v>
      </c>
      <c r="X180" s="59">
        <v>0</v>
      </c>
      <c r="Y180" s="56">
        <f t="shared" ref="Y180:Y185" si="18">IFERROR(IF(X180="","",X180),"")</f>
        <v>0</v>
      </c>
      <c r="Z180" s="42">
        <f t="shared" ref="Z180:Z185" si="19">IFERROR(IF(X180="","",X180*0.0155),"")</f>
        <v>0</v>
      </c>
      <c r="AA180" s="69" t="s">
        <v>49</v>
      </c>
      <c r="AB180" s="70" t="s">
        <v>49</v>
      </c>
      <c r="AC180" s="85"/>
      <c r="AG180" s="82"/>
      <c r="AJ180" s="87" t="s">
        <v>89</v>
      </c>
      <c r="AK180" s="87">
        <v>1</v>
      </c>
      <c r="BB180" s="152" t="s">
        <v>73</v>
      </c>
      <c r="BM180" s="82">
        <f t="shared" ref="BM180:BM185" si="20">IFERROR(X180*I180,"0")</f>
        <v>0</v>
      </c>
      <c r="BN180" s="82">
        <f t="shared" ref="BN180:BN185" si="21">IFERROR(Y180*I180,"0")</f>
        <v>0</v>
      </c>
      <c r="BO180" s="82">
        <f t="shared" ref="BO180:BO185" si="22">IFERROR(X180/J180,"0")</f>
        <v>0</v>
      </c>
      <c r="BP180" s="82">
        <f t="shared" ref="BP180:BP185" si="23">IFERROR(Y180/J180,"0")</f>
        <v>0</v>
      </c>
    </row>
    <row r="181" spans="1:68" ht="27" customHeight="1" x14ac:dyDescent="0.25">
      <c r="A181" s="64" t="s">
        <v>264</v>
      </c>
      <c r="B181" s="64" t="s">
        <v>265</v>
      </c>
      <c r="C181" s="37">
        <v>4301070997</v>
      </c>
      <c r="D181" s="208">
        <v>4607111038586</v>
      </c>
      <c r="E181" s="208"/>
      <c r="F181" s="63">
        <v>0.7</v>
      </c>
      <c r="G181" s="38">
        <v>8</v>
      </c>
      <c r="H181" s="63">
        <v>5.6</v>
      </c>
      <c r="I181" s="63">
        <v>5.83</v>
      </c>
      <c r="J181" s="38">
        <v>84</v>
      </c>
      <c r="K181" s="38" t="s">
        <v>87</v>
      </c>
      <c r="L181" s="38" t="s">
        <v>88</v>
      </c>
      <c r="M181" s="39" t="s">
        <v>86</v>
      </c>
      <c r="N181" s="39"/>
      <c r="O181" s="38">
        <v>180</v>
      </c>
      <c r="P181" s="2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210"/>
      <c r="R181" s="210"/>
      <c r="S181" s="210"/>
      <c r="T181" s="211"/>
      <c r="U181" s="40" t="s">
        <v>49</v>
      </c>
      <c r="V181" s="40" t="s">
        <v>49</v>
      </c>
      <c r="W181" s="41" t="s">
        <v>42</v>
      </c>
      <c r="X181" s="59">
        <v>0</v>
      </c>
      <c r="Y181" s="56">
        <f t="shared" si="18"/>
        <v>0</v>
      </c>
      <c r="Z181" s="42">
        <f t="shared" si="19"/>
        <v>0</v>
      </c>
      <c r="AA181" s="69" t="s">
        <v>49</v>
      </c>
      <c r="AB181" s="70" t="s">
        <v>49</v>
      </c>
      <c r="AC181" s="85"/>
      <c r="AG181" s="82"/>
      <c r="AJ181" s="87" t="s">
        <v>89</v>
      </c>
      <c r="AK181" s="87">
        <v>1</v>
      </c>
      <c r="BB181" s="153" t="s">
        <v>73</v>
      </c>
      <c r="BM181" s="82">
        <f t="shared" si="20"/>
        <v>0</v>
      </c>
      <c r="BN181" s="82">
        <f t="shared" si="21"/>
        <v>0</v>
      </c>
      <c r="BO181" s="82">
        <f t="shared" si="22"/>
        <v>0</v>
      </c>
      <c r="BP181" s="82">
        <f t="shared" si="23"/>
        <v>0</v>
      </c>
    </row>
    <row r="182" spans="1:68" ht="27" customHeight="1" x14ac:dyDescent="0.25">
      <c r="A182" s="64" t="s">
        <v>266</v>
      </c>
      <c r="B182" s="64" t="s">
        <v>267</v>
      </c>
      <c r="C182" s="37">
        <v>4301070962</v>
      </c>
      <c r="D182" s="208">
        <v>4607111038609</v>
      </c>
      <c r="E182" s="208"/>
      <c r="F182" s="63">
        <v>0.4</v>
      </c>
      <c r="G182" s="38">
        <v>16</v>
      </c>
      <c r="H182" s="63">
        <v>6.4</v>
      </c>
      <c r="I182" s="63">
        <v>6.71</v>
      </c>
      <c r="J182" s="38">
        <v>84</v>
      </c>
      <c r="K182" s="38" t="s">
        <v>87</v>
      </c>
      <c r="L182" s="38" t="s">
        <v>88</v>
      </c>
      <c r="M182" s="39" t="s">
        <v>86</v>
      </c>
      <c r="N182" s="39"/>
      <c r="O182" s="38">
        <v>180</v>
      </c>
      <c r="P182" s="2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210"/>
      <c r="R182" s="210"/>
      <c r="S182" s="210"/>
      <c r="T182" s="211"/>
      <c r="U182" s="40" t="s">
        <v>49</v>
      </c>
      <c r="V182" s="40" t="s">
        <v>49</v>
      </c>
      <c r="W182" s="41" t="s">
        <v>42</v>
      </c>
      <c r="X182" s="59">
        <v>0</v>
      </c>
      <c r="Y182" s="56">
        <f t="shared" si="18"/>
        <v>0</v>
      </c>
      <c r="Z182" s="42">
        <f t="shared" si="19"/>
        <v>0</v>
      </c>
      <c r="AA182" s="69" t="s">
        <v>49</v>
      </c>
      <c r="AB182" s="70" t="s">
        <v>49</v>
      </c>
      <c r="AC182" s="85"/>
      <c r="AG182" s="82"/>
      <c r="AJ182" s="87" t="s">
        <v>89</v>
      </c>
      <c r="AK182" s="87">
        <v>1</v>
      </c>
      <c r="BB182" s="154" t="s">
        <v>73</v>
      </c>
      <c r="BM182" s="82">
        <f t="shared" si="20"/>
        <v>0</v>
      </c>
      <c r="BN182" s="82">
        <f t="shared" si="21"/>
        <v>0</v>
      </c>
      <c r="BO182" s="82">
        <f t="shared" si="22"/>
        <v>0</v>
      </c>
      <c r="BP182" s="82">
        <f t="shared" si="23"/>
        <v>0</v>
      </c>
    </row>
    <row r="183" spans="1:68" ht="27" customHeight="1" x14ac:dyDescent="0.25">
      <c r="A183" s="64" t="s">
        <v>268</v>
      </c>
      <c r="B183" s="64" t="s">
        <v>269</v>
      </c>
      <c r="C183" s="37">
        <v>4301070963</v>
      </c>
      <c r="D183" s="208">
        <v>4607111038630</v>
      </c>
      <c r="E183" s="208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87</v>
      </c>
      <c r="L183" s="38" t="s">
        <v>88</v>
      </c>
      <c r="M183" s="39" t="s">
        <v>86</v>
      </c>
      <c r="N183" s="39"/>
      <c r="O183" s="38">
        <v>180</v>
      </c>
      <c r="P183" s="25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210"/>
      <c r="R183" s="210"/>
      <c r="S183" s="210"/>
      <c r="T183" s="211"/>
      <c r="U183" s="40" t="s">
        <v>49</v>
      </c>
      <c r="V183" s="40" t="s">
        <v>49</v>
      </c>
      <c r="W183" s="41" t="s">
        <v>42</v>
      </c>
      <c r="X183" s="59">
        <v>0</v>
      </c>
      <c r="Y183" s="56">
        <f t="shared" si="18"/>
        <v>0</v>
      </c>
      <c r="Z183" s="42">
        <f t="shared" si="19"/>
        <v>0</v>
      </c>
      <c r="AA183" s="69" t="s">
        <v>49</v>
      </c>
      <c r="AB183" s="70" t="s">
        <v>49</v>
      </c>
      <c r="AC183" s="85"/>
      <c r="AG183" s="82"/>
      <c r="AJ183" s="87" t="s">
        <v>89</v>
      </c>
      <c r="AK183" s="87">
        <v>1</v>
      </c>
      <c r="BB183" s="155" t="s">
        <v>73</v>
      </c>
      <c r="BM183" s="82">
        <f t="shared" si="20"/>
        <v>0</v>
      </c>
      <c r="BN183" s="82">
        <f t="shared" si="21"/>
        <v>0</v>
      </c>
      <c r="BO183" s="82">
        <f t="shared" si="22"/>
        <v>0</v>
      </c>
      <c r="BP183" s="82">
        <f t="shared" si="23"/>
        <v>0</v>
      </c>
    </row>
    <row r="184" spans="1:68" ht="27" customHeight="1" x14ac:dyDescent="0.25">
      <c r="A184" s="64" t="s">
        <v>270</v>
      </c>
      <c r="B184" s="64" t="s">
        <v>271</v>
      </c>
      <c r="C184" s="37">
        <v>4301070959</v>
      </c>
      <c r="D184" s="208">
        <v>4607111038616</v>
      </c>
      <c r="E184" s="208"/>
      <c r="F184" s="63">
        <v>0.4</v>
      </c>
      <c r="G184" s="38">
        <v>16</v>
      </c>
      <c r="H184" s="63">
        <v>6.4</v>
      </c>
      <c r="I184" s="63">
        <v>6.71</v>
      </c>
      <c r="J184" s="38">
        <v>84</v>
      </c>
      <c r="K184" s="38" t="s">
        <v>87</v>
      </c>
      <c r="L184" s="38" t="s">
        <v>88</v>
      </c>
      <c r="M184" s="39" t="s">
        <v>86</v>
      </c>
      <c r="N184" s="39"/>
      <c r="O184" s="38">
        <v>180</v>
      </c>
      <c r="P184" s="2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210"/>
      <c r="R184" s="210"/>
      <c r="S184" s="210"/>
      <c r="T184" s="211"/>
      <c r="U184" s="40" t="s">
        <v>49</v>
      </c>
      <c r="V184" s="40" t="s">
        <v>49</v>
      </c>
      <c r="W184" s="41" t="s">
        <v>42</v>
      </c>
      <c r="X184" s="59">
        <v>0</v>
      </c>
      <c r="Y184" s="56">
        <f t="shared" si="18"/>
        <v>0</v>
      </c>
      <c r="Z184" s="42">
        <f t="shared" si="19"/>
        <v>0</v>
      </c>
      <c r="AA184" s="69" t="s">
        <v>49</v>
      </c>
      <c r="AB184" s="70" t="s">
        <v>49</v>
      </c>
      <c r="AC184" s="85"/>
      <c r="AG184" s="82"/>
      <c r="AJ184" s="87" t="s">
        <v>89</v>
      </c>
      <c r="AK184" s="87">
        <v>1</v>
      </c>
      <c r="BB184" s="156" t="s">
        <v>73</v>
      </c>
      <c r="BM184" s="82">
        <f t="shared" si="20"/>
        <v>0</v>
      </c>
      <c r="BN184" s="82">
        <f t="shared" si="21"/>
        <v>0</v>
      </c>
      <c r="BO184" s="82">
        <f t="shared" si="22"/>
        <v>0</v>
      </c>
      <c r="BP184" s="82">
        <f t="shared" si="23"/>
        <v>0</v>
      </c>
    </row>
    <row r="185" spans="1:68" ht="27" customHeight="1" x14ac:dyDescent="0.25">
      <c r="A185" s="64" t="s">
        <v>272</v>
      </c>
      <c r="B185" s="64" t="s">
        <v>273</v>
      </c>
      <c r="C185" s="37">
        <v>4301070960</v>
      </c>
      <c r="D185" s="208">
        <v>4607111038623</v>
      </c>
      <c r="E185" s="20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87</v>
      </c>
      <c r="L185" s="38" t="s">
        <v>88</v>
      </c>
      <c r="M185" s="39" t="s">
        <v>86</v>
      </c>
      <c r="N185" s="39"/>
      <c r="O185" s="38">
        <v>180</v>
      </c>
      <c r="P185" s="2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210"/>
      <c r="R185" s="210"/>
      <c r="S185" s="210"/>
      <c r="T185" s="211"/>
      <c r="U185" s="40" t="s">
        <v>49</v>
      </c>
      <c r="V185" s="40" t="s">
        <v>49</v>
      </c>
      <c r="W185" s="41" t="s">
        <v>42</v>
      </c>
      <c r="X185" s="59">
        <v>0</v>
      </c>
      <c r="Y185" s="56">
        <f t="shared" si="18"/>
        <v>0</v>
      </c>
      <c r="Z185" s="42">
        <f t="shared" si="19"/>
        <v>0</v>
      </c>
      <c r="AA185" s="69" t="s">
        <v>49</v>
      </c>
      <c r="AB185" s="70" t="s">
        <v>49</v>
      </c>
      <c r="AC185" s="85"/>
      <c r="AG185" s="82"/>
      <c r="AJ185" s="87" t="s">
        <v>89</v>
      </c>
      <c r="AK185" s="87">
        <v>1</v>
      </c>
      <c r="BB185" s="157" t="s">
        <v>73</v>
      </c>
      <c r="BM185" s="82">
        <f t="shared" si="20"/>
        <v>0</v>
      </c>
      <c r="BN185" s="82">
        <f t="shared" si="21"/>
        <v>0</v>
      </c>
      <c r="BO185" s="82">
        <f t="shared" si="22"/>
        <v>0</v>
      </c>
      <c r="BP185" s="82">
        <f t="shared" si="23"/>
        <v>0</v>
      </c>
    </row>
    <row r="186" spans="1:68" x14ac:dyDescent="0.2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3"/>
      <c r="P186" s="199" t="s">
        <v>43</v>
      </c>
      <c r="Q186" s="200"/>
      <c r="R186" s="200"/>
      <c r="S186" s="200"/>
      <c r="T186" s="200"/>
      <c r="U186" s="200"/>
      <c r="V186" s="201"/>
      <c r="W186" s="43" t="s">
        <v>42</v>
      </c>
      <c r="X186" s="44">
        <f>IFERROR(SUM(X180:X185),"0")</f>
        <v>0</v>
      </c>
      <c r="Y186" s="44">
        <f>IFERROR(SUM(Y180:Y185),"0")</f>
        <v>0</v>
      </c>
      <c r="Z186" s="44">
        <f>IFERROR(IF(Z180="",0,Z180),"0")+IFERROR(IF(Z181="",0,Z181),"0")+IFERROR(IF(Z182="",0,Z182),"0")+IFERROR(IF(Z183="",0,Z183),"0")+IFERROR(IF(Z184="",0,Z184),"0")+IFERROR(IF(Z185="",0,Z185),"0")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3"/>
      <c r="P187" s="199" t="s">
        <v>43</v>
      </c>
      <c r="Q187" s="200"/>
      <c r="R187" s="200"/>
      <c r="S187" s="200"/>
      <c r="T187" s="200"/>
      <c r="U187" s="200"/>
      <c r="V187" s="201"/>
      <c r="W187" s="43" t="s">
        <v>0</v>
      </c>
      <c r="X187" s="44">
        <f>IFERROR(SUMPRODUCT(X180:X185*H180:H185),"0")</f>
        <v>0</v>
      </c>
      <c r="Y187" s="44">
        <f>IFERROR(SUMPRODUCT(Y180:Y185*H180:H185),"0")</f>
        <v>0</v>
      </c>
      <c r="Z187" s="43"/>
      <c r="AA187" s="68"/>
      <c r="AB187" s="68"/>
      <c r="AC187" s="68"/>
    </row>
    <row r="188" spans="1:68" ht="16.5" customHeight="1" x14ac:dyDescent="0.25">
      <c r="A188" s="238" t="s">
        <v>274</v>
      </c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66"/>
      <c r="AB188" s="66"/>
      <c r="AC188" s="83"/>
    </row>
    <row r="189" spans="1:68" ht="14.25" customHeight="1" x14ac:dyDescent="0.25">
      <c r="A189" s="226" t="s">
        <v>83</v>
      </c>
      <c r="B189" s="226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67"/>
      <c r="AB189" s="67"/>
      <c r="AC189" s="84"/>
    </row>
    <row r="190" spans="1:68" ht="27" customHeight="1" x14ac:dyDescent="0.25">
      <c r="A190" s="64" t="s">
        <v>275</v>
      </c>
      <c r="B190" s="64" t="s">
        <v>276</v>
      </c>
      <c r="C190" s="37">
        <v>4301070915</v>
      </c>
      <c r="D190" s="208">
        <v>4607111035882</v>
      </c>
      <c r="E190" s="208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87</v>
      </c>
      <c r="L190" s="38" t="s">
        <v>88</v>
      </c>
      <c r="M190" s="39" t="s">
        <v>86</v>
      </c>
      <c r="N190" s="39"/>
      <c r="O190" s="38">
        <v>180</v>
      </c>
      <c r="P190" s="2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210"/>
      <c r="R190" s="210"/>
      <c r="S190" s="210"/>
      <c r="T190" s="211"/>
      <c r="U190" s="40" t="s">
        <v>49</v>
      </c>
      <c r="V190" s="40" t="s">
        <v>49</v>
      </c>
      <c r="W190" s="41" t="s">
        <v>42</v>
      </c>
      <c r="X190" s="59">
        <v>0</v>
      </c>
      <c r="Y190" s="56">
        <f>IFERROR(IF(X190="","",X190),"")</f>
        <v>0</v>
      </c>
      <c r="Z190" s="42">
        <f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89</v>
      </c>
      <c r="AK190" s="87">
        <v>1</v>
      </c>
      <c r="BB190" s="158" t="s">
        <v>73</v>
      </c>
      <c r="BM190" s="82">
        <f>IFERROR(X190*I190,"0")</f>
        <v>0</v>
      </c>
      <c r="BN190" s="82">
        <f>IFERROR(Y190*I190,"0")</f>
        <v>0</v>
      </c>
      <c r="BO190" s="82">
        <f>IFERROR(X190/J190,"0")</f>
        <v>0</v>
      </c>
      <c r="BP190" s="82">
        <f>IFERROR(Y190/J190,"0")</f>
        <v>0</v>
      </c>
    </row>
    <row r="191" spans="1:68" ht="27" customHeight="1" x14ac:dyDescent="0.25">
      <c r="A191" s="64" t="s">
        <v>277</v>
      </c>
      <c r="B191" s="64" t="s">
        <v>278</v>
      </c>
      <c r="C191" s="37">
        <v>4301070921</v>
      </c>
      <c r="D191" s="208">
        <v>4607111035905</v>
      </c>
      <c r="E191" s="208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87</v>
      </c>
      <c r="L191" s="38" t="s">
        <v>88</v>
      </c>
      <c r="M191" s="39" t="s">
        <v>86</v>
      </c>
      <c r="N191" s="39"/>
      <c r="O191" s="38">
        <v>180</v>
      </c>
      <c r="P191" s="2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210"/>
      <c r="R191" s="210"/>
      <c r="S191" s="210"/>
      <c r="T191" s="211"/>
      <c r="U191" s="40" t="s">
        <v>49</v>
      </c>
      <c r="V191" s="40" t="s">
        <v>49</v>
      </c>
      <c r="W191" s="41" t="s">
        <v>42</v>
      </c>
      <c r="X191" s="59">
        <v>0</v>
      </c>
      <c r="Y191" s="56">
        <f>IFERROR(IF(X191="","",X191),"")</f>
        <v>0</v>
      </c>
      <c r="Z191" s="42">
        <f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89</v>
      </c>
      <c r="AK191" s="87">
        <v>1</v>
      </c>
      <c r="BB191" s="159" t="s">
        <v>73</v>
      </c>
      <c r="BM191" s="82">
        <f>IFERROR(X191*I191,"0")</f>
        <v>0</v>
      </c>
      <c r="BN191" s="82">
        <f>IFERROR(Y191*I191,"0")</f>
        <v>0</v>
      </c>
      <c r="BO191" s="82">
        <f>IFERROR(X191/J191,"0")</f>
        <v>0</v>
      </c>
      <c r="BP191" s="82">
        <f>IFERROR(Y191/J191,"0")</f>
        <v>0</v>
      </c>
    </row>
    <row r="192" spans="1:68" ht="27" customHeight="1" x14ac:dyDescent="0.25">
      <c r="A192" s="64" t="s">
        <v>279</v>
      </c>
      <c r="B192" s="64" t="s">
        <v>280</v>
      </c>
      <c r="C192" s="37">
        <v>4301070917</v>
      </c>
      <c r="D192" s="208">
        <v>4607111035912</v>
      </c>
      <c r="E192" s="208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87</v>
      </c>
      <c r="L192" s="38" t="s">
        <v>88</v>
      </c>
      <c r="M192" s="39" t="s">
        <v>86</v>
      </c>
      <c r="N192" s="39"/>
      <c r="O192" s="38">
        <v>180</v>
      </c>
      <c r="P192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210"/>
      <c r="R192" s="210"/>
      <c r="S192" s="210"/>
      <c r="T192" s="211"/>
      <c r="U192" s="40" t="s">
        <v>49</v>
      </c>
      <c r="V192" s="40" t="s">
        <v>49</v>
      </c>
      <c r="W192" s="41" t="s">
        <v>42</v>
      </c>
      <c r="X192" s="59">
        <v>0</v>
      </c>
      <c r="Y192" s="56">
        <f>IFERROR(IF(X192="","",X192),"")</f>
        <v>0</v>
      </c>
      <c r="Z192" s="42">
        <f>IFERROR(IF(X192="","",X192*0.0155),"")</f>
        <v>0</v>
      </c>
      <c r="AA192" s="69" t="s">
        <v>49</v>
      </c>
      <c r="AB192" s="70" t="s">
        <v>49</v>
      </c>
      <c r="AC192" s="85"/>
      <c r="AG192" s="82"/>
      <c r="AJ192" s="87" t="s">
        <v>89</v>
      </c>
      <c r="AK192" s="87">
        <v>1</v>
      </c>
      <c r="BB192" s="160" t="s">
        <v>73</v>
      </c>
      <c r="BM192" s="82">
        <f>IFERROR(X192*I192,"0")</f>
        <v>0</v>
      </c>
      <c r="BN192" s="82">
        <f>IFERROR(Y192*I192,"0")</f>
        <v>0</v>
      </c>
      <c r="BO192" s="82">
        <f>IFERROR(X192/J192,"0")</f>
        <v>0</v>
      </c>
      <c r="BP192" s="82">
        <f>IFERROR(Y192/J192,"0")</f>
        <v>0</v>
      </c>
    </row>
    <row r="193" spans="1:68" ht="27" customHeight="1" x14ac:dyDescent="0.25">
      <c r="A193" s="64" t="s">
        <v>281</v>
      </c>
      <c r="B193" s="64" t="s">
        <v>282</v>
      </c>
      <c r="C193" s="37">
        <v>4301070920</v>
      </c>
      <c r="D193" s="208">
        <v>4607111035929</v>
      </c>
      <c r="E193" s="208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87</v>
      </c>
      <c r="L193" s="38" t="s">
        <v>88</v>
      </c>
      <c r="M193" s="39" t="s">
        <v>86</v>
      </c>
      <c r="N193" s="39"/>
      <c r="O193" s="38">
        <v>180</v>
      </c>
      <c r="P193" s="2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210"/>
      <c r="R193" s="210"/>
      <c r="S193" s="210"/>
      <c r="T193" s="211"/>
      <c r="U193" s="40" t="s">
        <v>49</v>
      </c>
      <c r="V193" s="40" t="s">
        <v>49</v>
      </c>
      <c r="W193" s="41" t="s">
        <v>42</v>
      </c>
      <c r="X193" s="59">
        <v>0</v>
      </c>
      <c r="Y193" s="56">
        <f>IFERROR(IF(X193="","",X193),"")</f>
        <v>0</v>
      </c>
      <c r="Z193" s="42">
        <f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89</v>
      </c>
      <c r="AK193" s="87">
        <v>1</v>
      </c>
      <c r="BB193" s="161" t="s">
        <v>73</v>
      </c>
      <c r="BM193" s="82">
        <f>IFERROR(X193*I193,"0")</f>
        <v>0</v>
      </c>
      <c r="BN193" s="82">
        <f>IFERROR(Y193*I193,"0")</f>
        <v>0</v>
      </c>
      <c r="BO193" s="82">
        <f>IFERROR(X193/J193,"0")</f>
        <v>0</v>
      </c>
      <c r="BP193" s="82">
        <f>IFERROR(Y193/J193,"0")</f>
        <v>0</v>
      </c>
    </row>
    <row r="194" spans="1:68" x14ac:dyDescent="0.2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3"/>
      <c r="P194" s="199" t="s">
        <v>43</v>
      </c>
      <c r="Q194" s="200"/>
      <c r="R194" s="200"/>
      <c r="S194" s="200"/>
      <c r="T194" s="200"/>
      <c r="U194" s="200"/>
      <c r="V194" s="201"/>
      <c r="W194" s="43" t="s">
        <v>42</v>
      </c>
      <c r="X194" s="44">
        <f>IFERROR(SUM(X190:X193),"0")</f>
        <v>0</v>
      </c>
      <c r="Y194" s="44">
        <f>IFERROR(SUM(Y190:Y193),"0")</f>
        <v>0</v>
      </c>
      <c r="Z194" s="44">
        <f>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3"/>
      <c r="P195" s="199" t="s">
        <v>43</v>
      </c>
      <c r="Q195" s="200"/>
      <c r="R195" s="200"/>
      <c r="S195" s="200"/>
      <c r="T195" s="200"/>
      <c r="U195" s="200"/>
      <c r="V195" s="201"/>
      <c r="W195" s="43" t="s">
        <v>0</v>
      </c>
      <c r="X195" s="44">
        <f>IFERROR(SUMPRODUCT(X190:X193*H190:H193),"0")</f>
        <v>0</v>
      </c>
      <c r="Y195" s="44">
        <f>IFERROR(SUMPRODUCT(Y190:Y193*H190:H193),"0")</f>
        <v>0</v>
      </c>
      <c r="Z195" s="43"/>
      <c r="AA195" s="68"/>
      <c r="AB195" s="68"/>
      <c r="AC195" s="68"/>
    </row>
    <row r="196" spans="1:68" ht="16.5" customHeight="1" x14ac:dyDescent="0.25">
      <c r="A196" s="238" t="s">
        <v>283</v>
      </c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66"/>
      <c r="AB196" s="66"/>
      <c r="AC196" s="83"/>
    </row>
    <row r="197" spans="1:68" ht="14.25" customHeight="1" x14ac:dyDescent="0.25">
      <c r="A197" s="226" t="s">
        <v>83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67"/>
      <c r="AB197" s="67"/>
      <c r="AC197" s="84"/>
    </row>
    <row r="198" spans="1:68" ht="16.5" customHeight="1" x14ac:dyDescent="0.25">
      <c r="A198" s="64" t="s">
        <v>284</v>
      </c>
      <c r="B198" s="64" t="s">
        <v>285</v>
      </c>
      <c r="C198" s="37">
        <v>4301071033</v>
      </c>
      <c r="D198" s="208">
        <v>4607111035332</v>
      </c>
      <c r="E198" s="208"/>
      <c r="F198" s="63">
        <v>0.43</v>
      </c>
      <c r="G198" s="38">
        <v>16</v>
      </c>
      <c r="H198" s="63">
        <v>6.88</v>
      </c>
      <c r="I198" s="63">
        <v>7.2060000000000004</v>
      </c>
      <c r="J198" s="38">
        <v>84</v>
      </c>
      <c r="K198" s="38" t="s">
        <v>87</v>
      </c>
      <c r="L198" s="38" t="s">
        <v>88</v>
      </c>
      <c r="M198" s="39" t="s">
        <v>86</v>
      </c>
      <c r="N198" s="39"/>
      <c r="O198" s="38">
        <v>180</v>
      </c>
      <c r="P198" s="245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210"/>
      <c r="R198" s="210"/>
      <c r="S198" s="210"/>
      <c r="T198" s="211"/>
      <c r="U198" s="40" t="s">
        <v>49</v>
      </c>
      <c r="V198" s="40" t="s">
        <v>49</v>
      </c>
      <c r="W198" s="41" t="s">
        <v>42</v>
      </c>
      <c r="X198" s="59">
        <v>0</v>
      </c>
      <c r="Y198" s="56">
        <f>IFERROR(IF(X198="","",X198),"")</f>
        <v>0</v>
      </c>
      <c r="Z198" s="42">
        <f>IFERROR(IF(X198="","",X198*0.0155),"")</f>
        <v>0</v>
      </c>
      <c r="AA198" s="69" t="s">
        <v>49</v>
      </c>
      <c r="AB198" s="70" t="s">
        <v>49</v>
      </c>
      <c r="AC198" s="85"/>
      <c r="AG198" s="82"/>
      <c r="AJ198" s="87" t="s">
        <v>89</v>
      </c>
      <c r="AK198" s="87">
        <v>1</v>
      </c>
      <c r="BB198" s="162" t="s">
        <v>73</v>
      </c>
      <c r="BM198" s="82">
        <f>IFERROR(X198*I198,"0")</f>
        <v>0</v>
      </c>
      <c r="BN198" s="82">
        <f>IFERROR(Y198*I198,"0")</f>
        <v>0</v>
      </c>
      <c r="BO198" s="82">
        <f>IFERROR(X198/J198,"0")</f>
        <v>0</v>
      </c>
      <c r="BP198" s="82">
        <f>IFERROR(Y198/J198,"0")</f>
        <v>0</v>
      </c>
    </row>
    <row r="199" spans="1:68" ht="16.5" customHeight="1" x14ac:dyDescent="0.25">
      <c r="A199" s="64" t="s">
        <v>286</v>
      </c>
      <c r="B199" s="64" t="s">
        <v>287</v>
      </c>
      <c r="C199" s="37">
        <v>4301071000</v>
      </c>
      <c r="D199" s="208">
        <v>4607111038708</v>
      </c>
      <c r="E199" s="208"/>
      <c r="F199" s="63">
        <v>0.8</v>
      </c>
      <c r="G199" s="38">
        <v>8</v>
      </c>
      <c r="H199" s="63">
        <v>6.4</v>
      </c>
      <c r="I199" s="63">
        <v>6.67</v>
      </c>
      <c r="J199" s="38">
        <v>84</v>
      </c>
      <c r="K199" s="38" t="s">
        <v>87</v>
      </c>
      <c r="L199" s="38" t="s">
        <v>88</v>
      </c>
      <c r="M199" s="39" t="s">
        <v>86</v>
      </c>
      <c r="N199" s="39"/>
      <c r="O199" s="38">
        <v>180</v>
      </c>
      <c r="P199" s="2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210"/>
      <c r="R199" s="210"/>
      <c r="S199" s="210"/>
      <c r="T199" s="211"/>
      <c r="U199" s="40" t="s">
        <v>49</v>
      </c>
      <c r="V199" s="40" t="s">
        <v>49</v>
      </c>
      <c r="W199" s="41" t="s">
        <v>42</v>
      </c>
      <c r="X199" s="59">
        <v>0</v>
      </c>
      <c r="Y199" s="56">
        <f>IFERROR(IF(X199="","",X199),"")</f>
        <v>0</v>
      </c>
      <c r="Z199" s="42">
        <f>IFERROR(IF(X199="","",X199*0.0155),"")</f>
        <v>0</v>
      </c>
      <c r="AA199" s="69" t="s">
        <v>49</v>
      </c>
      <c r="AB199" s="70" t="s">
        <v>49</v>
      </c>
      <c r="AC199" s="85"/>
      <c r="AG199" s="82"/>
      <c r="AJ199" s="87" t="s">
        <v>89</v>
      </c>
      <c r="AK199" s="87">
        <v>1</v>
      </c>
      <c r="BB199" s="163" t="s">
        <v>73</v>
      </c>
      <c r="BM199" s="82">
        <f>IFERROR(X199*I199,"0")</f>
        <v>0</v>
      </c>
      <c r="BN199" s="82">
        <f>IFERROR(Y199*I199,"0")</f>
        <v>0</v>
      </c>
      <c r="BO199" s="82">
        <f>IFERROR(X199/J199,"0")</f>
        <v>0</v>
      </c>
      <c r="BP199" s="82">
        <f>IFERROR(Y199/J199,"0")</f>
        <v>0</v>
      </c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3"/>
      <c r="P200" s="199" t="s">
        <v>43</v>
      </c>
      <c r="Q200" s="200"/>
      <c r="R200" s="200"/>
      <c r="S200" s="200"/>
      <c r="T200" s="200"/>
      <c r="U200" s="200"/>
      <c r="V200" s="201"/>
      <c r="W200" s="43" t="s">
        <v>42</v>
      </c>
      <c r="X200" s="44">
        <f>IFERROR(SUM(X198:X199),"0")</f>
        <v>0</v>
      </c>
      <c r="Y200" s="44">
        <f>IFERROR(SUM(Y198:Y199),"0")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202"/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3"/>
      <c r="P201" s="199" t="s">
        <v>43</v>
      </c>
      <c r="Q201" s="200"/>
      <c r="R201" s="200"/>
      <c r="S201" s="200"/>
      <c r="T201" s="200"/>
      <c r="U201" s="200"/>
      <c r="V201" s="201"/>
      <c r="W201" s="43" t="s">
        <v>0</v>
      </c>
      <c r="X201" s="44">
        <f>IFERROR(SUMPRODUCT(X198:X199*H198:H199),"0")</f>
        <v>0</v>
      </c>
      <c r="Y201" s="44">
        <f>IFERROR(SUMPRODUCT(Y198:Y199*H198:H199),"0")</f>
        <v>0</v>
      </c>
      <c r="Z201" s="43"/>
      <c r="AA201" s="68"/>
      <c r="AB201" s="68"/>
      <c r="AC201" s="68"/>
    </row>
    <row r="202" spans="1:68" ht="27.75" customHeight="1" x14ac:dyDescent="0.2">
      <c r="A202" s="237" t="s">
        <v>288</v>
      </c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55"/>
      <c r="AB202" s="55"/>
      <c r="AC202" s="55"/>
    </row>
    <row r="203" spans="1:68" ht="16.5" customHeight="1" x14ac:dyDescent="0.25">
      <c r="A203" s="238" t="s">
        <v>289</v>
      </c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66"/>
      <c r="AB203" s="66"/>
      <c r="AC203" s="83"/>
    </row>
    <row r="204" spans="1:68" ht="14.25" customHeight="1" x14ac:dyDescent="0.25">
      <c r="A204" s="226" t="s">
        <v>83</v>
      </c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67"/>
      <c r="AB204" s="67"/>
      <c r="AC204" s="84"/>
    </row>
    <row r="205" spans="1:68" ht="27" customHeight="1" x14ac:dyDescent="0.25">
      <c r="A205" s="64" t="s">
        <v>290</v>
      </c>
      <c r="B205" s="64" t="s">
        <v>291</v>
      </c>
      <c r="C205" s="37">
        <v>4301071036</v>
      </c>
      <c r="D205" s="208">
        <v>4607111036162</v>
      </c>
      <c r="E205" s="208"/>
      <c r="F205" s="63">
        <v>0.8</v>
      </c>
      <c r="G205" s="38">
        <v>8</v>
      </c>
      <c r="H205" s="63">
        <v>6.4</v>
      </c>
      <c r="I205" s="63">
        <v>6.6811999999999996</v>
      </c>
      <c r="J205" s="38">
        <v>84</v>
      </c>
      <c r="K205" s="38" t="s">
        <v>87</v>
      </c>
      <c r="L205" s="38" t="s">
        <v>88</v>
      </c>
      <c r="M205" s="39" t="s">
        <v>86</v>
      </c>
      <c r="N205" s="39"/>
      <c r="O205" s="38">
        <v>90</v>
      </c>
      <c r="P205" s="244" t="s">
        <v>292</v>
      </c>
      <c r="Q205" s="210"/>
      <c r="R205" s="210"/>
      <c r="S205" s="210"/>
      <c r="T205" s="211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89</v>
      </c>
      <c r="AK205" s="87">
        <v>1</v>
      </c>
      <c r="BB205" s="164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x14ac:dyDescent="0.2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3"/>
      <c r="P206" s="199" t="s">
        <v>43</v>
      </c>
      <c r="Q206" s="200"/>
      <c r="R206" s="200"/>
      <c r="S206" s="200"/>
      <c r="T206" s="200"/>
      <c r="U206" s="200"/>
      <c r="V206" s="201"/>
      <c r="W206" s="43" t="s">
        <v>42</v>
      </c>
      <c r="X206" s="44">
        <f>IFERROR(SUM(X205:X205),"0")</f>
        <v>0</v>
      </c>
      <c r="Y206" s="44">
        <f>IFERROR(SUM(Y205:Y205),"0")</f>
        <v>0</v>
      </c>
      <c r="Z206" s="44">
        <f>IFERROR(IF(Z205="",0,Z205),"0")</f>
        <v>0</v>
      </c>
      <c r="AA206" s="68"/>
      <c r="AB206" s="68"/>
      <c r="AC206" s="68"/>
    </row>
    <row r="207" spans="1:68" x14ac:dyDescent="0.2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3"/>
      <c r="P207" s="199" t="s">
        <v>43</v>
      </c>
      <c r="Q207" s="200"/>
      <c r="R207" s="200"/>
      <c r="S207" s="200"/>
      <c r="T207" s="200"/>
      <c r="U207" s="200"/>
      <c r="V207" s="201"/>
      <c r="W207" s="43" t="s">
        <v>0</v>
      </c>
      <c r="X207" s="44">
        <f>IFERROR(SUMPRODUCT(X205:X205*H205:H205),"0")</f>
        <v>0</v>
      </c>
      <c r="Y207" s="44">
        <f>IFERROR(SUMPRODUCT(Y205:Y205*H205:H205),"0")</f>
        <v>0</v>
      </c>
      <c r="Z207" s="43"/>
      <c r="AA207" s="68"/>
      <c r="AB207" s="68"/>
      <c r="AC207" s="68"/>
    </row>
    <row r="208" spans="1:68" ht="27.75" customHeight="1" x14ac:dyDescent="0.2">
      <c r="A208" s="237" t="s">
        <v>293</v>
      </c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55"/>
      <c r="AB208" s="55"/>
      <c r="AC208" s="55"/>
    </row>
    <row r="209" spans="1:68" ht="16.5" customHeight="1" x14ac:dyDescent="0.25">
      <c r="A209" s="238" t="s">
        <v>294</v>
      </c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66"/>
      <c r="AB209" s="66"/>
      <c r="AC209" s="83"/>
    </row>
    <row r="210" spans="1:68" ht="14.25" customHeight="1" x14ac:dyDescent="0.25">
      <c r="A210" s="226" t="s">
        <v>83</v>
      </c>
      <c r="B210" s="226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67"/>
      <c r="AB210" s="67"/>
      <c r="AC210" s="84"/>
    </row>
    <row r="211" spans="1:68" ht="27" customHeight="1" x14ac:dyDescent="0.25">
      <c r="A211" s="64" t="s">
        <v>295</v>
      </c>
      <c r="B211" s="64" t="s">
        <v>296</v>
      </c>
      <c r="C211" s="37">
        <v>4301071029</v>
      </c>
      <c r="D211" s="208">
        <v>4607111035899</v>
      </c>
      <c r="E211" s="208"/>
      <c r="F211" s="63">
        <v>1</v>
      </c>
      <c r="G211" s="38">
        <v>5</v>
      </c>
      <c r="H211" s="63">
        <v>5</v>
      </c>
      <c r="I211" s="63">
        <v>5.2619999999999996</v>
      </c>
      <c r="J211" s="38">
        <v>84</v>
      </c>
      <c r="K211" s="38" t="s">
        <v>87</v>
      </c>
      <c r="L211" s="38" t="s">
        <v>88</v>
      </c>
      <c r="M211" s="39" t="s">
        <v>86</v>
      </c>
      <c r="N211" s="39"/>
      <c r="O211" s="38">
        <v>180</v>
      </c>
      <c r="P211" s="2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210"/>
      <c r="R211" s="210"/>
      <c r="S211" s="210"/>
      <c r="T211" s="211"/>
      <c r="U211" s="40" t="s">
        <v>49</v>
      </c>
      <c r="V211" s="40" t="s">
        <v>49</v>
      </c>
      <c r="W211" s="41" t="s">
        <v>42</v>
      </c>
      <c r="X211" s="59">
        <v>0</v>
      </c>
      <c r="Y211" s="56">
        <f>IFERROR(IF(X211="","",X211),"")</f>
        <v>0</v>
      </c>
      <c r="Z211" s="42">
        <f>IFERROR(IF(X211="","",X211*0.0155),"")</f>
        <v>0</v>
      </c>
      <c r="AA211" s="69" t="s">
        <v>49</v>
      </c>
      <c r="AB211" s="70" t="s">
        <v>49</v>
      </c>
      <c r="AC211" s="85"/>
      <c r="AG211" s="82"/>
      <c r="AJ211" s="87" t="s">
        <v>89</v>
      </c>
      <c r="AK211" s="87">
        <v>1</v>
      </c>
      <c r="BB211" s="165" t="s">
        <v>73</v>
      </c>
      <c r="BM211" s="82">
        <f>IFERROR(X211*I211,"0")</f>
        <v>0</v>
      </c>
      <c r="BN211" s="82">
        <f>IFERROR(Y211*I211,"0")</f>
        <v>0</v>
      </c>
      <c r="BO211" s="82">
        <f>IFERROR(X211/J211,"0")</f>
        <v>0</v>
      </c>
      <c r="BP211" s="82">
        <f>IFERROR(Y211/J211,"0")</f>
        <v>0</v>
      </c>
    </row>
    <row r="212" spans="1:68" ht="27" customHeight="1" x14ac:dyDescent="0.25">
      <c r="A212" s="64" t="s">
        <v>297</v>
      </c>
      <c r="B212" s="64" t="s">
        <v>298</v>
      </c>
      <c r="C212" s="37">
        <v>4301070991</v>
      </c>
      <c r="D212" s="208">
        <v>4607111038180</v>
      </c>
      <c r="E212" s="208"/>
      <c r="F212" s="63">
        <v>0.4</v>
      </c>
      <c r="G212" s="38">
        <v>16</v>
      </c>
      <c r="H212" s="63">
        <v>6.4</v>
      </c>
      <c r="I212" s="63">
        <v>6.71</v>
      </c>
      <c r="J212" s="38">
        <v>84</v>
      </c>
      <c r="K212" s="38" t="s">
        <v>87</v>
      </c>
      <c r="L212" s="38" t="s">
        <v>88</v>
      </c>
      <c r="M212" s="39" t="s">
        <v>86</v>
      </c>
      <c r="N212" s="39"/>
      <c r="O212" s="38">
        <v>180</v>
      </c>
      <c r="P212" s="2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210"/>
      <c r="R212" s="210"/>
      <c r="S212" s="210"/>
      <c r="T212" s="211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IFERROR(IF(X212="","",X212*0.0155),"")</f>
        <v>0</v>
      </c>
      <c r="AA212" s="69" t="s">
        <v>49</v>
      </c>
      <c r="AB212" s="70" t="s">
        <v>49</v>
      </c>
      <c r="AC212" s="85"/>
      <c r="AG212" s="82"/>
      <c r="AJ212" s="87" t="s">
        <v>89</v>
      </c>
      <c r="AK212" s="87">
        <v>1</v>
      </c>
      <c r="BB212" s="166" t="s">
        <v>73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3"/>
      <c r="P213" s="199" t="s">
        <v>43</v>
      </c>
      <c r="Q213" s="200"/>
      <c r="R213" s="200"/>
      <c r="S213" s="200"/>
      <c r="T213" s="200"/>
      <c r="U213" s="200"/>
      <c r="V213" s="201"/>
      <c r="W213" s="43" t="s">
        <v>42</v>
      </c>
      <c r="X213" s="44">
        <f>IFERROR(SUM(X211:X212),"0")</f>
        <v>0</v>
      </c>
      <c r="Y213" s="44">
        <f>IFERROR(SUM(Y211:Y212),"0")</f>
        <v>0</v>
      </c>
      <c r="Z213" s="44">
        <f>IFERROR(IF(Z211="",0,Z211),"0")+IFERROR(IF(Z212="",0,Z212),"0")</f>
        <v>0</v>
      </c>
      <c r="AA213" s="68"/>
      <c r="AB213" s="68"/>
      <c r="AC213" s="68"/>
    </row>
    <row r="214" spans="1:68" x14ac:dyDescent="0.2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3"/>
      <c r="P214" s="199" t="s">
        <v>43</v>
      </c>
      <c r="Q214" s="200"/>
      <c r="R214" s="200"/>
      <c r="S214" s="200"/>
      <c r="T214" s="200"/>
      <c r="U214" s="200"/>
      <c r="V214" s="201"/>
      <c r="W214" s="43" t="s">
        <v>0</v>
      </c>
      <c r="X214" s="44">
        <f>IFERROR(SUMPRODUCT(X211:X212*H211:H212),"0")</f>
        <v>0</v>
      </c>
      <c r="Y214" s="44">
        <f>IFERROR(SUMPRODUCT(Y211:Y212*H211:H212),"0")</f>
        <v>0</v>
      </c>
      <c r="Z214" s="43"/>
      <c r="AA214" s="68"/>
      <c r="AB214" s="68"/>
      <c r="AC214" s="68"/>
    </row>
    <row r="215" spans="1:68" ht="27.75" customHeight="1" x14ac:dyDescent="0.2">
      <c r="A215" s="237" t="s">
        <v>218</v>
      </c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55"/>
      <c r="AB215" s="55"/>
      <c r="AC215" s="55"/>
    </row>
    <row r="216" spans="1:68" ht="16.5" customHeight="1" x14ac:dyDescent="0.25">
      <c r="A216" s="238" t="s">
        <v>218</v>
      </c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66"/>
      <c r="AB216" s="66"/>
      <c r="AC216" s="83"/>
    </row>
    <row r="217" spans="1:68" ht="14.25" customHeight="1" x14ac:dyDescent="0.25">
      <c r="A217" s="226" t="s">
        <v>83</v>
      </c>
      <c r="B217" s="226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67"/>
      <c r="AB217" s="67"/>
      <c r="AC217" s="84"/>
    </row>
    <row r="218" spans="1:68" ht="27" customHeight="1" x14ac:dyDescent="0.25">
      <c r="A218" s="64" t="s">
        <v>299</v>
      </c>
      <c r="B218" s="64" t="s">
        <v>300</v>
      </c>
      <c r="C218" s="37">
        <v>4301071014</v>
      </c>
      <c r="D218" s="208">
        <v>4640242181264</v>
      </c>
      <c r="E218" s="208"/>
      <c r="F218" s="63">
        <v>0.7</v>
      </c>
      <c r="G218" s="38">
        <v>10</v>
      </c>
      <c r="H218" s="63">
        <v>7</v>
      </c>
      <c r="I218" s="63">
        <v>7.28</v>
      </c>
      <c r="J218" s="38">
        <v>84</v>
      </c>
      <c r="K218" s="38" t="s">
        <v>87</v>
      </c>
      <c r="L218" s="38" t="s">
        <v>88</v>
      </c>
      <c r="M218" s="39" t="s">
        <v>86</v>
      </c>
      <c r="N218" s="39"/>
      <c r="O218" s="38">
        <v>180</v>
      </c>
      <c r="P218" s="239" t="s">
        <v>301</v>
      </c>
      <c r="Q218" s="210"/>
      <c r="R218" s="210"/>
      <c r="S218" s="210"/>
      <c r="T218" s="211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89</v>
      </c>
      <c r="AK218" s="87">
        <v>1</v>
      </c>
      <c r="BB218" s="167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ht="27" customHeight="1" x14ac:dyDescent="0.25">
      <c r="A219" s="64" t="s">
        <v>302</v>
      </c>
      <c r="B219" s="64" t="s">
        <v>303</v>
      </c>
      <c r="C219" s="37">
        <v>4301071021</v>
      </c>
      <c r="D219" s="208">
        <v>4640242181325</v>
      </c>
      <c r="E219" s="208"/>
      <c r="F219" s="63">
        <v>0.7</v>
      </c>
      <c r="G219" s="38">
        <v>10</v>
      </c>
      <c r="H219" s="63">
        <v>7</v>
      </c>
      <c r="I219" s="63">
        <v>7.28</v>
      </c>
      <c r="J219" s="38">
        <v>84</v>
      </c>
      <c r="K219" s="38" t="s">
        <v>87</v>
      </c>
      <c r="L219" s="38" t="s">
        <v>88</v>
      </c>
      <c r="M219" s="39" t="s">
        <v>86</v>
      </c>
      <c r="N219" s="39"/>
      <c r="O219" s="38">
        <v>180</v>
      </c>
      <c r="P219" s="240" t="s">
        <v>304</v>
      </c>
      <c r="Q219" s="210"/>
      <c r="R219" s="210"/>
      <c r="S219" s="210"/>
      <c r="T219" s="211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89</v>
      </c>
      <c r="AK219" s="87">
        <v>1</v>
      </c>
      <c r="BB219" s="168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ht="27" customHeight="1" x14ac:dyDescent="0.25">
      <c r="A220" s="64" t="s">
        <v>305</v>
      </c>
      <c r="B220" s="64" t="s">
        <v>306</v>
      </c>
      <c r="C220" s="37">
        <v>4301070993</v>
      </c>
      <c r="D220" s="208">
        <v>4640242180670</v>
      </c>
      <c r="E220" s="208"/>
      <c r="F220" s="63">
        <v>1</v>
      </c>
      <c r="G220" s="38">
        <v>6</v>
      </c>
      <c r="H220" s="63">
        <v>6</v>
      </c>
      <c r="I220" s="63">
        <v>6.23</v>
      </c>
      <c r="J220" s="38">
        <v>84</v>
      </c>
      <c r="K220" s="38" t="s">
        <v>87</v>
      </c>
      <c r="L220" s="38" t="s">
        <v>88</v>
      </c>
      <c r="M220" s="39" t="s">
        <v>86</v>
      </c>
      <c r="N220" s="39"/>
      <c r="O220" s="38">
        <v>180</v>
      </c>
      <c r="P220" s="241" t="s">
        <v>307</v>
      </c>
      <c r="Q220" s="210"/>
      <c r="R220" s="210"/>
      <c r="S220" s="210"/>
      <c r="T220" s="211"/>
      <c r="U220" s="40" t="s">
        <v>49</v>
      </c>
      <c r="V220" s="40" t="s">
        <v>49</v>
      </c>
      <c r="W220" s="41" t="s">
        <v>42</v>
      </c>
      <c r="X220" s="59">
        <v>0</v>
      </c>
      <c r="Y220" s="56">
        <f>IFERROR(IF(X220="","",X220),"")</f>
        <v>0</v>
      </c>
      <c r="Z220" s="42">
        <f>IFERROR(IF(X220="","",X220*0.0155),"")</f>
        <v>0</v>
      </c>
      <c r="AA220" s="69" t="s">
        <v>49</v>
      </c>
      <c r="AB220" s="70" t="s">
        <v>49</v>
      </c>
      <c r="AC220" s="85"/>
      <c r="AG220" s="82"/>
      <c r="AJ220" s="87" t="s">
        <v>89</v>
      </c>
      <c r="AK220" s="87">
        <v>1</v>
      </c>
      <c r="BB220" s="169" t="s">
        <v>73</v>
      </c>
      <c r="BM220" s="82">
        <f>IFERROR(X220*I220,"0")</f>
        <v>0</v>
      </c>
      <c r="BN220" s="82">
        <f>IFERROR(Y220*I220,"0")</f>
        <v>0</v>
      </c>
      <c r="BO220" s="82">
        <f>IFERROR(X220/J220,"0")</f>
        <v>0</v>
      </c>
      <c r="BP220" s="82">
        <f>IFERROR(Y220/J220,"0")</f>
        <v>0</v>
      </c>
    </row>
    <row r="221" spans="1:68" x14ac:dyDescent="0.2">
      <c r="A221" s="202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3"/>
      <c r="P221" s="199" t="s">
        <v>43</v>
      </c>
      <c r="Q221" s="200"/>
      <c r="R221" s="200"/>
      <c r="S221" s="200"/>
      <c r="T221" s="200"/>
      <c r="U221" s="200"/>
      <c r="V221" s="201"/>
      <c r="W221" s="43" t="s">
        <v>42</v>
      </c>
      <c r="X221" s="44">
        <f>IFERROR(SUM(X218:X220),"0")</f>
        <v>0</v>
      </c>
      <c r="Y221" s="44">
        <f>IFERROR(SUM(Y218:Y220),"0")</f>
        <v>0</v>
      </c>
      <c r="Z221" s="44">
        <f>IFERROR(IF(Z218="",0,Z218),"0")+IFERROR(IF(Z219="",0,Z219),"0")+IFERROR(IF(Z220="",0,Z220),"0")</f>
        <v>0</v>
      </c>
      <c r="AA221" s="68"/>
      <c r="AB221" s="68"/>
      <c r="AC221" s="68"/>
    </row>
    <row r="222" spans="1:68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3"/>
      <c r="P222" s="199" t="s">
        <v>43</v>
      </c>
      <c r="Q222" s="200"/>
      <c r="R222" s="200"/>
      <c r="S222" s="200"/>
      <c r="T222" s="200"/>
      <c r="U222" s="200"/>
      <c r="V222" s="201"/>
      <c r="W222" s="43" t="s">
        <v>0</v>
      </c>
      <c r="X222" s="44">
        <f>IFERROR(SUMPRODUCT(X218:X220*H218:H220),"0")</f>
        <v>0</v>
      </c>
      <c r="Y222" s="44">
        <f>IFERROR(SUMPRODUCT(Y218:Y220*H218:H220),"0")</f>
        <v>0</v>
      </c>
      <c r="Z222" s="43"/>
      <c r="AA222" s="68"/>
      <c r="AB222" s="68"/>
      <c r="AC222" s="68"/>
    </row>
    <row r="223" spans="1:68" ht="14.25" customHeight="1" x14ac:dyDescent="0.25">
      <c r="A223" s="226" t="s">
        <v>149</v>
      </c>
      <c r="B223" s="226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67"/>
      <c r="AB223" s="67"/>
      <c r="AC223" s="84"/>
    </row>
    <row r="224" spans="1:68" ht="27" customHeight="1" x14ac:dyDescent="0.25">
      <c r="A224" s="64" t="s">
        <v>308</v>
      </c>
      <c r="B224" s="64" t="s">
        <v>309</v>
      </c>
      <c r="C224" s="37">
        <v>4301131019</v>
      </c>
      <c r="D224" s="208">
        <v>4640242180427</v>
      </c>
      <c r="E224" s="20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141</v>
      </c>
      <c r="L224" s="38" t="s">
        <v>88</v>
      </c>
      <c r="M224" s="39" t="s">
        <v>86</v>
      </c>
      <c r="N224" s="39"/>
      <c r="O224" s="38">
        <v>180</v>
      </c>
      <c r="P224" s="236" t="s">
        <v>310</v>
      </c>
      <c r="Q224" s="210"/>
      <c r="R224" s="210"/>
      <c r="S224" s="210"/>
      <c r="T224" s="211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IFERROR(IF(X224="","",X224*0.00502),"")</f>
        <v>0</v>
      </c>
      <c r="AA224" s="69" t="s">
        <v>49</v>
      </c>
      <c r="AB224" s="70" t="s">
        <v>49</v>
      </c>
      <c r="AC224" s="85"/>
      <c r="AG224" s="82"/>
      <c r="AJ224" s="87" t="s">
        <v>89</v>
      </c>
      <c r="AK224" s="87">
        <v>1</v>
      </c>
      <c r="BB224" s="170" t="s">
        <v>94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3"/>
      <c r="P225" s="199" t="s">
        <v>43</v>
      </c>
      <c r="Q225" s="200"/>
      <c r="R225" s="200"/>
      <c r="S225" s="200"/>
      <c r="T225" s="200"/>
      <c r="U225" s="200"/>
      <c r="V225" s="201"/>
      <c r="W225" s="43" t="s">
        <v>42</v>
      </c>
      <c r="X225" s="44">
        <f>IFERROR(SUM(X224:X224),"0")</f>
        <v>0</v>
      </c>
      <c r="Y225" s="44">
        <f>IFERROR(SUM(Y224:Y224),"0")</f>
        <v>0</v>
      </c>
      <c r="Z225" s="44">
        <f>IFERROR(IF(Z224="",0,Z224),"0")</f>
        <v>0</v>
      </c>
      <c r="AA225" s="68"/>
      <c r="AB225" s="68"/>
      <c r="AC225" s="68"/>
    </row>
    <row r="226" spans="1:68" x14ac:dyDescent="0.2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3"/>
      <c r="P226" s="199" t="s">
        <v>43</v>
      </c>
      <c r="Q226" s="200"/>
      <c r="R226" s="200"/>
      <c r="S226" s="200"/>
      <c r="T226" s="200"/>
      <c r="U226" s="200"/>
      <c r="V226" s="201"/>
      <c r="W226" s="43" t="s">
        <v>0</v>
      </c>
      <c r="X226" s="44">
        <f>IFERROR(SUMPRODUCT(X224:X224*H224:H224),"0")</f>
        <v>0</v>
      </c>
      <c r="Y226" s="44">
        <f>IFERROR(SUMPRODUCT(Y224:Y224*H224:H224),"0")</f>
        <v>0</v>
      </c>
      <c r="Z226" s="43"/>
      <c r="AA226" s="68"/>
      <c r="AB226" s="68"/>
      <c r="AC226" s="68"/>
    </row>
    <row r="227" spans="1:68" ht="14.25" customHeight="1" x14ac:dyDescent="0.25">
      <c r="A227" s="226" t="s">
        <v>91</v>
      </c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67"/>
      <c r="AB227" s="67"/>
      <c r="AC227" s="84"/>
    </row>
    <row r="228" spans="1:68" ht="27" customHeight="1" x14ac:dyDescent="0.25">
      <c r="A228" s="64" t="s">
        <v>311</v>
      </c>
      <c r="B228" s="64" t="s">
        <v>312</v>
      </c>
      <c r="C228" s="37">
        <v>4301132080</v>
      </c>
      <c r="D228" s="208">
        <v>4640242180397</v>
      </c>
      <c r="E228" s="20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87</v>
      </c>
      <c r="L228" s="38" t="s">
        <v>88</v>
      </c>
      <c r="M228" s="39" t="s">
        <v>86</v>
      </c>
      <c r="N228" s="39"/>
      <c r="O228" s="38">
        <v>180</v>
      </c>
      <c r="P228" s="234" t="s">
        <v>313</v>
      </c>
      <c r="Q228" s="210"/>
      <c r="R228" s="210"/>
      <c r="S228" s="210"/>
      <c r="T228" s="211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89</v>
      </c>
      <c r="AK228" s="87">
        <v>1</v>
      </c>
      <c r="BB228" s="171" t="s">
        <v>94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314</v>
      </c>
      <c r="B229" s="64" t="s">
        <v>315</v>
      </c>
      <c r="C229" s="37">
        <v>4301132104</v>
      </c>
      <c r="D229" s="208">
        <v>4640242181219</v>
      </c>
      <c r="E229" s="208"/>
      <c r="F229" s="63">
        <v>0.3</v>
      </c>
      <c r="G229" s="38">
        <v>9</v>
      </c>
      <c r="H229" s="63">
        <v>2.7</v>
      </c>
      <c r="I229" s="63">
        <v>2.8450000000000002</v>
      </c>
      <c r="J229" s="38">
        <v>234</v>
      </c>
      <c r="K229" s="38" t="s">
        <v>141</v>
      </c>
      <c r="L229" s="38" t="s">
        <v>88</v>
      </c>
      <c r="M229" s="39" t="s">
        <v>86</v>
      </c>
      <c r="N229" s="39"/>
      <c r="O229" s="38">
        <v>180</v>
      </c>
      <c r="P229" s="235" t="s">
        <v>316</v>
      </c>
      <c r="Q229" s="210"/>
      <c r="R229" s="210"/>
      <c r="S229" s="210"/>
      <c r="T229" s="211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IFERROR(IF(X229="","",X229*0.00502),"")</f>
        <v>0</v>
      </c>
      <c r="AA229" s="69" t="s">
        <v>49</v>
      </c>
      <c r="AB229" s="70" t="s">
        <v>49</v>
      </c>
      <c r="AC229" s="85"/>
      <c r="AG229" s="82"/>
      <c r="AJ229" s="87" t="s">
        <v>89</v>
      </c>
      <c r="AK229" s="87">
        <v>1</v>
      </c>
      <c r="BB229" s="172" t="s">
        <v>94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3"/>
      <c r="P230" s="199" t="s">
        <v>43</v>
      </c>
      <c r="Q230" s="200"/>
      <c r="R230" s="200"/>
      <c r="S230" s="200"/>
      <c r="T230" s="200"/>
      <c r="U230" s="200"/>
      <c r="V230" s="201"/>
      <c r="W230" s="43" t="s">
        <v>42</v>
      </c>
      <c r="X230" s="44">
        <f>IFERROR(SUM(X228:X229),"0")</f>
        <v>0</v>
      </c>
      <c r="Y230" s="44">
        <f>IFERROR(SUM(Y228:Y229),"0")</f>
        <v>0</v>
      </c>
      <c r="Z230" s="44">
        <f>IFERROR(IF(Z228="",0,Z228),"0")+IFERROR(IF(Z229="",0,Z229),"0")</f>
        <v>0</v>
      </c>
      <c r="AA230" s="68"/>
      <c r="AB230" s="68"/>
      <c r="AC230" s="68"/>
    </row>
    <row r="231" spans="1:68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3"/>
      <c r="P231" s="199" t="s">
        <v>43</v>
      </c>
      <c r="Q231" s="200"/>
      <c r="R231" s="200"/>
      <c r="S231" s="200"/>
      <c r="T231" s="200"/>
      <c r="U231" s="200"/>
      <c r="V231" s="201"/>
      <c r="W231" s="43" t="s">
        <v>0</v>
      </c>
      <c r="X231" s="44">
        <f>IFERROR(SUMPRODUCT(X228:X229*H228:H229),"0")</f>
        <v>0</v>
      </c>
      <c r="Y231" s="44">
        <f>IFERROR(SUMPRODUCT(Y228:Y229*H228:H229),"0")</f>
        <v>0</v>
      </c>
      <c r="Z231" s="43"/>
      <c r="AA231" s="68"/>
      <c r="AB231" s="68"/>
      <c r="AC231" s="68"/>
    </row>
    <row r="232" spans="1:68" ht="14.25" customHeight="1" x14ac:dyDescent="0.25">
      <c r="A232" s="226" t="s">
        <v>168</v>
      </c>
      <c r="B232" s="226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67"/>
      <c r="AB232" s="67"/>
      <c r="AC232" s="84"/>
    </row>
    <row r="233" spans="1:68" ht="27" customHeight="1" x14ac:dyDescent="0.25">
      <c r="A233" s="64" t="s">
        <v>317</v>
      </c>
      <c r="B233" s="64" t="s">
        <v>318</v>
      </c>
      <c r="C233" s="37">
        <v>4301136028</v>
      </c>
      <c r="D233" s="208">
        <v>4640242180304</v>
      </c>
      <c r="E233" s="208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95</v>
      </c>
      <c r="L233" s="38" t="s">
        <v>88</v>
      </c>
      <c r="M233" s="39" t="s">
        <v>86</v>
      </c>
      <c r="N233" s="39"/>
      <c r="O233" s="38">
        <v>180</v>
      </c>
      <c r="P233" s="231" t="s">
        <v>319</v>
      </c>
      <c r="Q233" s="210"/>
      <c r="R233" s="210"/>
      <c r="S233" s="210"/>
      <c r="T233" s="211"/>
      <c r="U233" s="40" t="s">
        <v>49</v>
      </c>
      <c r="V233" s="40" t="s">
        <v>49</v>
      </c>
      <c r="W233" s="41" t="s">
        <v>42</v>
      </c>
      <c r="X233" s="59">
        <v>0</v>
      </c>
      <c r="Y233" s="56">
        <f>IFERROR(IF(X233="","",X233),"")</f>
        <v>0</v>
      </c>
      <c r="Z233" s="42">
        <f>IFERROR(IF(X233="","",X233*0.00936),"")</f>
        <v>0</v>
      </c>
      <c r="AA233" s="69" t="s">
        <v>49</v>
      </c>
      <c r="AB233" s="70" t="s">
        <v>49</v>
      </c>
      <c r="AC233" s="85"/>
      <c r="AG233" s="82"/>
      <c r="AJ233" s="87" t="s">
        <v>89</v>
      </c>
      <c r="AK233" s="87">
        <v>1</v>
      </c>
      <c r="BB233" s="173" t="s">
        <v>94</v>
      </c>
      <c r="BM233" s="82">
        <f>IFERROR(X233*I233,"0")</f>
        <v>0</v>
      </c>
      <c r="BN233" s="82">
        <f>IFERROR(Y233*I233,"0")</f>
        <v>0</v>
      </c>
      <c r="BO233" s="82">
        <f>IFERROR(X233/J233,"0")</f>
        <v>0</v>
      </c>
      <c r="BP233" s="82">
        <f>IFERROR(Y233/J233,"0")</f>
        <v>0</v>
      </c>
    </row>
    <row r="234" spans="1:68" ht="27" customHeight="1" x14ac:dyDescent="0.25">
      <c r="A234" s="64" t="s">
        <v>320</v>
      </c>
      <c r="B234" s="64" t="s">
        <v>321</v>
      </c>
      <c r="C234" s="37">
        <v>4301136026</v>
      </c>
      <c r="D234" s="208">
        <v>4640242180236</v>
      </c>
      <c r="E234" s="20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87</v>
      </c>
      <c r="L234" s="38" t="s">
        <v>88</v>
      </c>
      <c r="M234" s="39" t="s">
        <v>86</v>
      </c>
      <c r="N234" s="39"/>
      <c r="O234" s="38">
        <v>180</v>
      </c>
      <c r="P234" s="232" t="s">
        <v>322</v>
      </c>
      <c r="Q234" s="210"/>
      <c r="R234" s="210"/>
      <c r="S234" s="210"/>
      <c r="T234" s="211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G234" s="82"/>
      <c r="AJ234" s="87" t="s">
        <v>89</v>
      </c>
      <c r="AK234" s="87">
        <v>1</v>
      </c>
      <c r="BB234" s="174" t="s">
        <v>94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323</v>
      </c>
      <c r="B235" s="64" t="s">
        <v>324</v>
      </c>
      <c r="C235" s="37">
        <v>4301136029</v>
      </c>
      <c r="D235" s="208">
        <v>4640242180410</v>
      </c>
      <c r="E235" s="20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95</v>
      </c>
      <c r="L235" s="38" t="s">
        <v>88</v>
      </c>
      <c r="M235" s="39" t="s">
        <v>86</v>
      </c>
      <c r="N235" s="39"/>
      <c r="O235" s="38">
        <v>180</v>
      </c>
      <c r="P235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210"/>
      <c r="R235" s="210"/>
      <c r="S235" s="210"/>
      <c r="T235" s="211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IFERROR(IF(X235="","",X235*0.00936),"")</f>
        <v>0</v>
      </c>
      <c r="AA235" s="69" t="s">
        <v>49</v>
      </c>
      <c r="AB235" s="70" t="s">
        <v>49</v>
      </c>
      <c r="AC235" s="85"/>
      <c r="AG235" s="82"/>
      <c r="AJ235" s="87" t="s">
        <v>89</v>
      </c>
      <c r="AK235" s="87">
        <v>1</v>
      </c>
      <c r="BB235" s="175" t="s">
        <v>94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02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3"/>
      <c r="P236" s="199" t="s">
        <v>43</v>
      </c>
      <c r="Q236" s="200"/>
      <c r="R236" s="200"/>
      <c r="S236" s="200"/>
      <c r="T236" s="200"/>
      <c r="U236" s="200"/>
      <c r="V236" s="201"/>
      <c r="W236" s="43" t="s">
        <v>42</v>
      </c>
      <c r="X236" s="44">
        <f>IFERROR(SUM(X233:X235),"0")</f>
        <v>0</v>
      </c>
      <c r="Y236" s="44">
        <f>IFERROR(SUM(Y233:Y235),"0")</f>
        <v>0</v>
      </c>
      <c r="Z236" s="44">
        <f>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3"/>
      <c r="P237" s="199" t="s">
        <v>43</v>
      </c>
      <c r="Q237" s="200"/>
      <c r="R237" s="200"/>
      <c r="S237" s="200"/>
      <c r="T237" s="200"/>
      <c r="U237" s="200"/>
      <c r="V237" s="201"/>
      <c r="W237" s="43" t="s">
        <v>0</v>
      </c>
      <c r="X237" s="44">
        <f>IFERROR(SUMPRODUCT(X233:X235*H233:H235),"0")</f>
        <v>0</v>
      </c>
      <c r="Y237" s="44">
        <f>IFERROR(SUMPRODUCT(Y233:Y235*H233:H235),"0")</f>
        <v>0</v>
      </c>
      <c r="Z237" s="43"/>
      <c r="AA237" s="68"/>
      <c r="AB237" s="68"/>
      <c r="AC237" s="68"/>
    </row>
    <row r="238" spans="1:68" ht="14.25" customHeight="1" x14ac:dyDescent="0.25">
      <c r="A238" s="226" t="s">
        <v>145</v>
      </c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67"/>
      <c r="AB238" s="67"/>
      <c r="AC238" s="84"/>
    </row>
    <row r="239" spans="1:68" ht="27" customHeight="1" x14ac:dyDescent="0.25">
      <c r="A239" s="64" t="s">
        <v>325</v>
      </c>
      <c r="B239" s="64" t="s">
        <v>326</v>
      </c>
      <c r="C239" s="37">
        <v>4301135193</v>
      </c>
      <c r="D239" s="208">
        <v>4640242180403</v>
      </c>
      <c r="E239" s="20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95</v>
      </c>
      <c r="L239" s="38" t="s">
        <v>88</v>
      </c>
      <c r="M239" s="39" t="s">
        <v>86</v>
      </c>
      <c r="N239" s="39"/>
      <c r="O239" s="38">
        <v>180</v>
      </c>
      <c r="P239" s="227" t="s">
        <v>327</v>
      </c>
      <c r="Q239" s="210"/>
      <c r="R239" s="210"/>
      <c r="S239" s="210"/>
      <c r="T239" s="211"/>
      <c r="U239" s="40" t="s">
        <v>49</v>
      </c>
      <c r="V239" s="40" t="s">
        <v>49</v>
      </c>
      <c r="W239" s="41" t="s">
        <v>42</v>
      </c>
      <c r="X239" s="59">
        <v>0</v>
      </c>
      <c r="Y239" s="56">
        <f t="shared" ref="Y239:Y257" si="24">IFERROR(IF(X239="","",X239),"")</f>
        <v>0</v>
      </c>
      <c r="Z239" s="42">
        <f>IFERROR(IF(X239="","",X239*0.00936),"")</f>
        <v>0</v>
      </c>
      <c r="AA239" s="69" t="s">
        <v>49</v>
      </c>
      <c r="AB239" s="70" t="s">
        <v>49</v>
      </c>
      <c r="AC239" s="85"/>
      <c r="AG239" s="82"/>
      <c r="AJ239" s="87" t="s">
        <v>89</v>
      </c>
      <c r="AK239" s="87">
        <v>1</v>
      </c>
      <c r="BB239" s="176" t="s">
        <v>94</v>
      </c>
      <c r="BM239" s="82">
        <f t="shared" ref="BM239:BM257" si="25">IFERROR(X239*I239,"0")</f>
        <v>0</v>
      </c>
      <c r="BN239" s="82">
        <f t="shared" ref="BN239:BN257" si="26">IFERROR(Y239*I239,"0")</f>
        <v>0</v>
      </c>
      <c r="BO239" s="82">
        <f t="shared" ref="BO239:BO257" si="27">IFERROR(X239/J239,"0")</f>
        <v>0</v>
      </c>
      <c r="BP239" s="82">
        <f t="shared" ref="BP239:BP257" si="28">IFERROR(Y239/J239,"0")</f>
        <v>0</v>
      </c>
    </row>
    <row r="240" spans="1:68" ht="27" customHeight="1" x14ac:dyDescent="0.25">
      <c r="A240" s="64" t="s">
        <v>328</v>
      </c>
      <c r="B240" s="64" t="s">
        <v>329</v>
      </c>
      <c r="C240" s="37">
        <v>4301135394</v>
      </c>
      <c r="D240" s="208">
        <v>4640242181561</v>
      </c>
      <c r="E240" s="20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95</v>
      </c>
      <c r="L240" s="38" t="s">
        <v>88</v>
      </c>
      <c r="M240" s="39" t="s">
        <v>86</v>
      </c>
      <c r="N240" s="39"/>
      <c r="O240" s="38">
        <v>180</v>
      </c>
      <c r="P240" s="228" t="s">
        <v>330</v>
      </c>
      <c r="Q240" s="210"/>
      <c r="R240" s="210"/>
      <c r="S240" s="210"/>
      <c r="T240" s="211"/>
      <c r="U240" s="40" t="s">
        <v>49</v>
      </c>
      <c r="V240" s="40" t="s">
        <v>49</v>
      </c>
      <c r="W240" s="41" t="s">
        <v>42</v>
      </c>
      <c r="X240" s="59">
        <v>0</v>
      </c>
      <c r="Y240" s="56">
        <f t="shared" si="24"/>
        <v>0</v>
      </c>
      <c r="Z240" s="42">
        <f>IFERROR(IF(X240="","",X240*0.00936),"")</f>
        <v>0</v>
      </c>
      <c r="AA240" s="69" t="s">
        <v>49</v>
      </c>
      <c r="AB240" s="70" t="s">
        <v>49</v>
      </c>
      <c r="AC240" s="85"/>
      <c r="AG240" s="82"/>
      <c r="AJ240" s="87" t="s">
        <v>89</v>
      </c>
      <c r="AK240" s="87">
        <v>1</v>
      </c>
      <c r="BB240" s="177" t="s">
        <v>94</v>
      </c>
      <c r="BM240" s="82">
        <f t="shared" si="25"/>
        <v>0</v>
      </c>
      <c r="BN240" s="82">
        <f t="shared" si="26"/>
        <v>0</v>
      </c>
      <c r="BO240" s="82">
        <f t="shared" si="27"/>
        <v>0</v>
      </c>
      <c r="BP240" s="82">
        <f t="shared" si="28"/>
        <v>0</v>
      </c>
    </row>
    <row r="241" spans="1:68" ht="37.5" customHeight="1" x14ac:dyDescent="0.25">
      <c r="A241" s="64" t="s">
        <v>331</v>
      </c>
      <c r="B241" s="64" t="s">
        <v>332</v>
      </c>
      <c r="C241" s="37">
        <v>4301135187</v>
      </c>
      <c r="D241" s="208">
        <v>4640242180328</v>
      </c>
      <c r="E241" s="208"/>
      <c r="F241" s="63">
        <v>3.5</v>
      </c>
      <c r="G241" s="38">
        <v>1</v>
      </c>
      <c r="H241" s="63">
        <v>3.5</v>
      </c>
      <c r="I241" s="63">
        <v>3.6920000000000002</v>
      </c>
      <c r="J241" s="38">
        <v>126</v>
      </c>
      <c r="K241" s="38" t="s">
        <v>95</v>
      </c>
      <c r="L241" s="38" t="s">
        <v>88</v>
      </c>
      <c r="M241" s="39" t="s">
        <v>86</v>
      </c>
      <c r="N241" s="39"/>
      <c r="O241" s="38">
        <v>180</v>
      </c>
      <c r="P241" s="229" t="s">
        <v>333</v>
      </c>
      <c r="Q241" s="210"/>
      <c r="R241" s="210"/>
      <c r="S241" s="210"/>
      <c r="T241" s="211"/>
      <c r="U241" s="40" t="s">
        <v>49</v>
      </c>
      <c r="V241" s="40" t="s">
        <v>49</v>
      </c>
      <c r="W241" s="41" t="s">
        <v>42</v>
      </c>
      <c r="X241" s="59">
        <v>0</v>
      </c>
      <c r="Y241" s="56">
        <f t="shared" si="24"/>
        <v>0</v>
      </c>
      <c r="Z241" s="42">
        <f>IFERROR(IF(X241="","",X241*0.00936),"")</f>
        <v>0</v>
      </c>
      <c r="AA241" s="69" t="s">
        <v>49</v>
      </c>
      <c r="AB241" s="70" t="s">
        <v>49</v>
      </c>
      <c r="AC241" s="85"/>
      <c r="AG241" s="82"/>
      <c r="AJ241" s="87" t="s">
        <v>89</v>
      </c>
      <c r="AK241" s="87">
        <v>1</v>
      </c>
      <c r="BB241" s="178" t="s">
        <v>94</v>
      </c>
      <c r="BM241" s="82">
        <f t="shared" si="25"/>
        <v>0</v>
      </c>
      <c r="BN241" s="82">
        <f t="shared" si="26"/>
        <v>0</v>
      </c>
      <c r="BO241" s="82">
        <f t="shared" si="27"/>
        <v>0</v>
      </c>
      <c r="BP241" s="82">
        <f t="shared" si="28"/>
        <v>0</v>
      </c>
    </row>
    <row r="242" spans="1:68" ht="27" customHeight="1" x14ac:dyDescent="0.25">
      <c r="A242" s="64" t="s">
        <v>334</v>
      </c>
      <c r="B242" s="64" t="s">
        <v>335</v>
      </c>
      <c r="C242" s="37">
        <v>4301135186</v>
      </c>
      <c r="D242" s="208">
        <v>4640242180311</v>
      </c>
      <c r="E242" s="208"/>
      <c r="F242" s="63">
        <v>5.5</v>
      </c>
      <c r="G242" s="38">
        <v>1</v>
      </c>
      <c r="H242" s="63">
        <v>5.5</v>
      </c>
      <c r="I242" s="63">
        <v>5.7350000000000003</v>
      </c>
      <c r="J242" s="38">
        <v>84</v>
      </c>
      <c r="K242" s="38" t="s">
        <v>87</v>
      </c>
      <c r="L242" s="38" t="s">
        <v>88</v>
      </c>
      <c r="M242" s="39" t="s">
        <v>86</v>
      </c>
      <c r="N242" s="39"/>
      <c r="O242" s="38">
        <v>180</v>
      </c>
      <c r="P242" s="230" t="s">
        <v>336</v>
      </c>
      <c r="Q242" s="210"/>
      <c r="R242" s="210"/>
      <c r="S242" s="210"/>
      <c r="T242" s="211"/>
      <c r="U242" s="40" t="s">
        <v>49</v>
      </c>
      <c r="V242" s="40" t="s">
        <v>49</v>
      </c>
      <c r="W242" s="41" t="s">
        <v>42</v>
      </c>
      <c r="X242" s="59">
        <v>0</v>
      </c>
      <c r="Y242" s="56">
        <f t="shared" si="24"/>
        <v>0</v>
      </c>
      <c r="Z242" s="42">
        <f>IFERROR(IF(X242="","",X242*0.0155),"")</f>
        <v>0</v>
      </c>
      <c r="AA242" s="69" t="s">
        <v>49</v>
      </c>
      <c r="AB242" s="70" t="s">
        <v>49</v>
      </c>
      <c r="AC242" s="85"/>
      <c r="AG242" s="82"/>
      <c r="AJ242" s="87" t="s">
        <v>89</v>
      </c>
      <c r="AK242" s="87">
        <v>1</v>
      </c>
      <c r="BB242" s="179" t="s">
        <v>94</v>
      </c>
      <c r="BM242" s="82">
        <f t="shared" si="25"/>
        <v>0</v>
      </c>
      <c r="BN242" s="82">
        <f t="shared" si="26"/>
        <v>0</v>
      </c>
      <c r="BO242" s="82">
        <f t="shared" si="27"/>
        <v>0</v>
      </c>
      <c r="BP242" s="82">
        <f t="shared" si="28"/>
        <v>0</v>
      </c>
    </row>
    <row r="243" spans="1:68" ht="27" customHeight="1" x14ac:dyDescent="0.25">
      <c r="A243" s="64" t="s">
        <v>337</v>
      </c>
      <c r="B243" s="64" t="s">
        <v>338</v>
      </c>
      <c r="C243" s="37">
        <v>4301135320</v>
      </c>
      <c r="D243" s="208">
        <v>4640242181592</v>
      </c>
      <c r="E243" s="208"/>
      <c r="F243" s="63">
        <v>3.5</v>
      </c>
      <c r="G243" s="38">
        <v>1</v>
      </c>
      <c r="H243" s="63">
        <v>3.5</v>
      </c>
      <c r="I243" s="63">
        <v>3.6850000000000001</v>
      </c>
      <c r="J243" s="38">
        <v>126</v>
      </c>
      <c r="K243" s="38" t="s">
        <v>95</v>
      </c>
      <c r="L243" s="38" t="s">
        <v>88</v>
      </c>
      <c r="M243" s="39" t="s">
        <v>86</v>
      </c>
      <c r="N243" s="39"/>
      <c r="O243" s="38">
        <v>180</v>
      </c>
      <c r="P243" s="221" t="s">
        <v>339</v>
      </c>
      <c r="Q243" s="210"/>
      <c r="R243" s="210"/>
      <c r="S243" s="210"/>
      <c r="T243" s="211"/>
      <c r="U243" s="40" t="s">
        <v>49</v>
      </c>
      <c r="V243" s="40" t="s">
        <v>49</v>
      </c>
      <c r="W243" s="41" t="s">
        <v>42</v>
      </c>
      <c r="X243" s="59">
        <v>0</v>
      </c>
      <c r="Y243" s="56">
        <f t="shared" si="24"/>
        <v>0</v>
      </c>
      <c r="Z243" s="42">
        <f t="shared" ref="Z243:Z250" si="29"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89</v>
      </c>
      <c r="AK243" s="87">
        <v>1</v>
      </c>
      <c r="BB243" s="180" t="s">
        <v>94</v>
      </c>
      <c r="BM243" s="82">
        <f t="shared" si="25"/>
        <v>0</v>
      </c>
      <c r="BN243" s="82">
        <f t="shared" si="26"/>
        <v>0</v>
      </c>
      <c r="BO243" s="82">
        <f t="shared" si="27"/>
        <v>0</v>
      </c>
      <c r="BP243" s="82">
        <f t="shared" si="28"/>
        <v>0</v>
      </c>
    </row>
    <row r="244" spans="1:68" ht="27" customHeight="1" x14ac:dyDescent="0.25">
      <c r="A244" s="64" t="s">
        <v>340</v>
      </c>
      <c r="B244" s="64" t="s">
        <v>341</v>
      </c>
      <c r="C244" s="37">
        <v>4301135405</v>
      </c>
      <c r="D244" s="208">
        <v>4640242181523</v>
      </c>
      <c r="E244" s="208"/>
      <c r="F244" s="63">
        <v>3</v>
      </c>
      <c r="G244" s="38">
        <v>1</v>
      </c>
      <c r="H244" s="63">
        <v>3</v>
      </c>
      <c r="I244" s="63">
        <v>3.1920000000000002</v>
      </c>
      <c r="J244" s="38">
        <v>126</v>
      </c>
      <c r="K244" s="38" t="s">
        <v>95</v>
      </c>
      <c r="L244" s="38" t="s">
        <v>88</v>
      </c>
      <c r="M244" s="39" t="s">
        <v>86</v>
      </c>
      <c r="N244" s="39"/>
      <c r="O244" s="38">
        <v>180</v>
      </c>
      <c r="P244" s="222" t="s">
        <v>342</v>
      </c>
      <c r="Q244" s="210"/>
      <c r="R244" s="210"/>
      <c r="S244" s="210"/>
      <c r="T244" s="211"/>
      <c r="U244" s="40" t="s">
        <v>49</v>
      </c>
      <c r="V244" s="40" t="s">
        <v>49</v>
      </c>
      <c r="W244" s="41" t="s">
        <v>42</v>
      </c>
      <c r="X244" s="59">
        <v>0</v>
      </c>
      <c r="Y244" s="56">
        <f t="shared" si="24"/>
        <v>0</v>
      </c>
      <c r="Z244" s="42">
        <f t="shared" si="29"/>
        <v>0</v>
      </c>
      <c r="AA244" s="69" t="s">
        <v>49</v>
      </c>
      <c r="AB244" s="70" t="s">
        <v>49</v>
      </c>
      <c r="AC244" s="85"/>
      <c r="AG244" s="82"/>
      <c r="AJ244" s="87" t="s">
        <v>89</v>
      </c>
      <c r="AK244" s="87">
        <v>1</v>
      </c>
      <c r="BB244" s="181" t="s">
        <v>94</v>
      </c>
      <c r="BM244" s="82">
        <f t="shared" si="25"/>
        <v>0</v>
      </c>
      <c r="BN244" s="82">
        <f t="shared" si="26"/>
        <v>0</v>
      </c>
      <c r="BO244" s="82">
        <f t="shared" si="27"/>
        <v>0</v>
      </c>
      <c r="BP244" s="82">
        <f t="shared" si="28"/>
        <v>0</v>
      </c>
    </row>
    <row r="245" spans="1:68" ht="27" customHeight="1" x14ac:dyDescent="0.25">
      <c r="A245" s="64" t="s">
        <v>343</v>
      </c>
      <c r="B245" s="64" t="s">
        <v>344</v>
      </c>
      <c r="C245" s="37">
        <v>4301135404</v>
      </c>
      <c r="D245" s="208">
        <v>4640242181516</v>
      </c>
      <c r="E245" s="208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95</v>
      </c>
      <c r="L245" s="38" t="s">
        <v>88</v>
      </c>
      <c r="M245" s="39" t="s">
        <v>86</v>
      </c>
      <c r="N245" s="39"/>
      <c r="O245" s="38">
        <v>180</v>
      </c>
      <c r="P245" s="223" t="s">
        <v>345</v>
      </c>
      <c r="Q245" s="210"/>
      <c r="R245" s="210"/>
      <c r="S245" s="210"/>
      <c r="T245" s="211"/>
      <c r="U245" s="40" t="s">
        <v>49</v>
      </c>
      <c r="V245" s="40" t="s">
        <v>49</v>
      </c>
      <c r="W245" s="41" t="s">
        <v>42</v>
      </c>
      <c r="X245" s="59">
        <v>0</v>
      </c>
      <c r="Y245" s="56">
        <f t="shared" si="24"/>
        <v>0</v>
      </c>
      <c r="Z245" s="42">
        <f t="shared" si="29"/>
        <v>0</v>
      </c>
      <c r="AA245" s="69" t="s">
        <v>49</v>
      </c>
      <c r="AB245" s="70" t="s">
        <v>49</v>
      </c>
      <c r="AC245" s="85"/>
      <c r="AG245" s="82"/>
      <c r="AJ245" s="87" t="s">
        <v>89</v>
      </c>
      <c r="AK245" s="87">
        <v>1</v>
      </c>
      <c r="BB245" s="182" t="s">
        <v>94</v>
      </c>
      <c r="BM245" s="82">
        <f t="shared" si="25"/>
        <v>0</v>
      </c>
      <c r="BN245" s="82">
        <f t="shared" si="26"/>
        <v>0</v>
      </c>
      <c r="BO245" s="82">
        <f t="shared" si="27"/>
        <v>0</v>
      </c>
      <c r="BP245" s="82">
        <f t="shared" si="28"/>
        <v>0</v>
      </c>
    </row>
    <row r="246" spans="1:68" ht="37.5" customHeight="1" x14ac:dyDescent="0.25">
      <c r="A246" s="64" t="s">
        <v>346</v>
      </c>
      <c r="B246" s="64" t="s">
        <v>347</v>
      </c>
      <c r="C246" s="37">
        <v>4301135402</v>
      </c>
      <c r="D246" s="208">
        <v>4640242181493</v>
      </c>
      <c r="E246" s="208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95</v>
      </c>
      <c r="L246" s="38" t="s">
        <v>88</v>
      </c>
      <c r="M246" s="39" t="s">
        <v>86</v>
      </c>
      <c r="N246" s="39"/>
      <c r="O246" s="38">
        <v>180</v>
      </c>
      <c r="P246" s="224" t="s">
        <v>348</v>
      </c>
      <c r="Q246" s="210"/>
      <c r="R246" s="210"/>
      <c r="S246" s="210"/>
      <c r="T246" s="211"/>
      <c r="U246" s="40" t="s">
        <v>49</v>
      </c>
      <c r="V246" s="40" t="s">
        <v>49</v>
      </c>
      <c r="W246" s="41" t="s">
        <v>42</v>
      </c>
      <c r="X246" s="59">
        <v>0</v>
      </c>
      <c r="Y246" s="56">
        <f t="shared" si="24"/>
        <v>0</v>
      </c>
      <c r="Z246" s="42">
        <f t="shared" si="29"/>
        <v>0</v>
      </c>
      <c r="AA246" s="69" t="s">
        <v>49</v>
      </c>
      <c r="AB246" s="70" t="s">
        <v>49</v>
      </c>
      <c r="AC246" s="85"/>
      <c r="AG246" s="82"/>
      <c r="AJ246" s="87" t="s">
        <v>89</v>
      </c>
      <c r="AK246" s="87">
        <v>1</v>
      </c>
      <c r="BB246" s="183" t="s">
        <v>94</v>
      </c>
      <c r="BM246" s="82">
        <f t="shared" si="25"/>
        <v>0</v>
      </c>
      <c r="BN246" s="82">
        <f t="shared" si="26"/>
        <v>0</v>
      </c>
      <c r="BO246" s="82">
        <f t="shared" si="27"/>
        <v>0</v>
      </c>
      <c r="BP246" s="82">
        <f t="shared" si="28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4301135375</v>
      </c>
      <c r="D247" s="208">
        <v>4640242181486</v>
      </c>
      <c r="E247" s="208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95</v>
      </c>
      <c r="L247" s="38" t="s">
        <v>88</v>
      </c>
      <c r="M247" s="39" t="s">
        <v>86</v>
      </c>
      <c r="N247" s="39"/>
      <c r="O247" s="38">
        <v>180</v>
      </c>
      <c r="P247" s="225" t="s">
        <v>351</v>
      </c>
      <c r="Q247" s="210"/>
      <c r="R247" s="210"/>
      <c r="S247" s="210"/>
      <c r="T247" s="211"/>
      <c r="U247" s="40" t="s">
        <v>49</v>
      </c>
      <c r="V247" s="40" t="s">
        <v>49</v>
      </c>
      <c r="W247" s="41" t="s">
        <v>42</v>
      </c>
      <c r="X247" s="59">
        <v>0</v>
      </c>
      <c r="Y247" s="56">
        <f t="shared" si="24"/>
        <v>0</v>
      </c>
      <c r="Z247" s="42">
        <f t="shared" si="29"/>
        <v>0</v>
      </c>
      <c r="AA247" s="69" t="s">
        <v>49</v>
      </c>
      <c r="AB247" s="70" t="s">
        <v>49</v>
      </c>
      <c r="AC247" s="85"/>
      <c r="AG247" s="82"/>
      <c r="AJ247" s="87" t="s">
        <v>89</v>
      </c>
      <c r="AK247" s="87">
        <v>1</v>
      </c>
      <c r="BB247" s="184" t="s">
        <v>94</v>
      </c>
      <c r="BM247" s="82">
        <f t="shared" si="25"/>
        <v>0</v>
      </c>
      <c r="BN247" s="82">
        <f t="shared" si="26"/>
        <v>0</v>
      </c>
      <c r="BO247" s="82">
        <f t="shared" si="27"/>
        <v>0</v>
      </c>
      <c r="BP247" s="82">
        <f t="shared" si="28"/>
        <v>0</v>
      </c>
    </row>
    <row r="248" spans="1:68" ht="27" customHeight="1" x14ac:dyDescent="0.25">
      <c r="A248" s="64" t="s">
        <v>352</v>
      </c>
      <c r="B248" s="64" t="s">
        <v>353</v>
      </c>
      <c r="C248" s="37">
        <v>4301135403</v>
      </c>
      <c r="D248" s="208">
        <v>4640242181509</v>
      </c>
      <c r="E248" s="208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95</v>
      </c>
      <c r="L248" s="38" t="s">
        <v>88</v>
      </c>
      <c r="M248" s="39" t="s">
        <v>86</v>
      </c>
      <c r="N248" s="39"/>
      <c r="O248" s="38">
        <v>180</v>
      </c>
      <c r="P248" s="216" t="s">
        <v>354</v>
      </c>
      <c r="Q248" s="210"/>
      <c r="R248" s="210"/>
      <c r="S248" s="210"/>
      <c r="T248" s="211"/>
      <c r="U248" s="40" t="s">
        <v>49</v>
      </c>
      <c r="V248" s="40" t="s">
        <v>49</v>
      </c>
      <c r="W248" s="41" t="s">
        <v>42</v>
      </c>
      <c r="X248" s="59">
        <v>0</v>
      </c>
      <c r="Y248" s="56">
        <f t="shared" si="24"/>
        <v>0</v>
      </c>
      <c r="Z248" s="42">
        <f t="shared" si="29"/>
        <v>0</v>
      </c>
      <c r="AA248" s="69" t="s">
        <v>49</v>
      </c>
      <c r="AB248" s="70" t="s">
        <v>49</v>
      </c>
      <c r="AC248" s="85"/>
      <c r="AG248" s="82"/>
      <c r="AJ248" s="87" t="s">
        <v>89</v>
      </c>
      <c r="AK248" s="87">
        <v>1</v>
      </c>
      <c r="BB248" s="185" t="s">
        <v>94</v>
      </c>
      <c r="BM248" s="82">
        <f t="shared" si="25"/>
        <v>0</v>
      </c>
      <c r="BN248" s="82">
        <f t="shared" si="26"/>
        <v>0</v>
      </c>
      <c r="BO248" s="82">
        <f t="shared" si="27"/>
        <v>0</v>
      </c>
      <c r="BP248" s="82">
        <f t="shared" si="28"/>
        <v>0</v>
      </c>
    </row>
    <row r="249" spans="1:68" ht="27" customHeight="1" x14ac:dyDescent="0.25">
      <c r="A249" s="64" t="s">
        <v>355</v>
      </c>
      <c r="B249" s="64" t="s">
        <v>356</v>
      </c>
      <c r="C249" s="37">
        <v>4301135304</v>
      </c>
      <c r="D249" s="208">
        <v>4640242181240</v>
      </c>
      <c r="E249" s="208"/>
      <c r="F249" s="63">
        <v>0.3</v>
      </c>
      <c r="G249" s="38">
        <v>9</v>
      </c>
      <c r="H249" s="63">
        <v>2.7</v>
      </c>
      <c r="I249" s="63">
        <v>2.88</v>
      </c>
      <c r="J249" s="38">
        <v>126</v>
      </c>
      <c r="K249" s="38" t="s">
        <v>95</v>
      </c>
      <c r="L249" s="38" t="s">
        <v>88</v>
      </c>
      <c r="M249" s="39" t="s">
        <v>86</v>
      </c>
      <c r="N249" s="39"/>
      <c r="O249" s="38">
        <v>180</v>
      </c>
      <c r="P249" s="217" t="s">
        <v>357</v>
      </c>
      <c r="Q249" s="210"/>
      <c r="R249" s="210"/>
      <c r="S249" s="210"/>
      <c r="T249" s="211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si="24"/>
        <v>0</v>
      </c>
      <c r="Z249" s="42">
        <f t="shared" si="29"/>
        <v>0</v>
      </c>
      <c r="AA249" s="69" t="s">
        <v>49</v>
      </c>
      <c r="AB249" s="70" t="s">
        <v>49</v>
      </c>
      <c r="AC249" s="85"/>
      <c r="AG249" s="82"/>
      <c r="AJ249" s="87" t="s">
        <v>89</v>
      </c>
      <c r="AK249" s="87">
        <v>1</v>
      </c>
      <c r="BB249" s="186" t="s">
        <v>94</v>
      </c>
      <c r="BM249" s="82">
        <f t="shared" si="25"/>
        <v>0</v>
      </c>
      <c r="BN249" s="82">
        <f t="shared" si="26"/>
        <v>0</v>
      </c>
      <c r="BO249" s="82">
        <f t="shared" si="27"/>
        <v>0</v>
      </c>
      <c r="BP249" s="82">
        <f t="shared" si="28"/>
        <v>0</v>
      </c>
    </row>
    <row r="250" spans="1:68" ht="27" customHeight="1" x14ac:dyDescent="0.25">
      <c r="A250" s="64" t="s">
        <v>358</v>
      </c>
      <c r="B250" s="64" t="s">
        <v>359</v>
      </c>
      <c r="C250" s="37">
        <v>4301135310</v>
      </c>
      <c r="D250" s="208">
        <v>4640242181318</v>
      </c>
      <c r="E250" s="208"/>
      <c r="F250" s="63">
        <v>0.3</v>
      </c>
      <c r="G250" s="38">
        <v>9</v>
      </c>
      <c r="H250" s="63">
        <v>2.7</v>
      </c>
      <c r="I250" s="63">
        <v>2.988</v>
      </c>
      <c r="J250" s="38">
        <v>126</v>
      </c>
      <c r="K250" s="38" t="s">
        <v>95</v>
      </c>
      <c r="L250" s="38" t="s">
        <v>88</v>
      </c>
      <c r="M250" s="39" t="s">
        <v>86</v>
      </c>
      <c r="N250" s="39"/>
      <c r="O250" s="38">
        <v>180</v>
      </c>
      <c r="P250" s="218" t="s">
        <v>360</v>
      </c>
      <c r="Q250" s="210"/>
      <c r="R250" s="210"/>
      <c r="S250" s="210"/>
      <c r="T250" s="211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 t="shared" si="29"/>
        <v>0</v>
      </c>
      <c r="AA250" s="69" t="s">
        <v>49</v>
      </c>
      <c r="AB250" s="70" t="s">
        <v>49</v>
      </c>
      <c r="AC250" s="85"/>
      <c r="AG250" s="82"/>
      <c r="AJ250" s="87" t="s">
        <v>89</v>
      </c>
      <c r="AK250" s="87">
        <v>1</v>
      </c>
      <c r="BB250" s="187" t="s">
        <v>94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27" customHeight="1" x14ac:dyDescent="0.25">
      <c r="A251" s="64" t="s">
        <v>361</v>
      </c>
      <c r="B251" s="64" t="s">
        <v>362</v>
      </c>
      <c r="C251" s="37">
        <v>4301135306</v>
      </c>
      <c r="D251" s="208">
        <v>4640242181578</v>
      </c>
      <c r="E251" s="208"/>
      <c r="F251" s="63">
        <v>0.3</v>
      </c>
      <c r="G251" s="38">
        <v>9</v>
      </c>
      <c r="H251" s="63">
        <v>2.7</v>
      </c>
      <c r="I251" s="63">
        <v>2.8450000000000002</v>
      </c>
      <c r="J251" s="38">
        <v>234</v>
      </c>
      <c r="K251" s="38" t="s">
        <v>141</v>
      </c>
      <c r="L251" s="38" t="s">
        <v>88</v>
      </c>
      <c r="M251" s="39" t="s">
        <v>86</v>
      </c>
      <c r="N251" s="39"/>
      <c r="O251" s="38">
        <v>180</v>
      </c>
      <c r="P251" s="219" t="s">
        <v>363</v>
      </c>
      <c r="Q251" s="210"/>
      <c r="R251" s="210"/>
      <c r="S251" s="210"/>
      <c r="T251" s="211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IFERROR(IF(X251="","",X251*0.00502),"")</f>
        <v>0</v>
      </c>
      <c r="AA251" s="69" t="s">
        <v>49</v>
      </c>
      <c r="AB251" s="70" t="s">
        <v>49</v>
      </c>
      <c r="AC251" s="85"/>
      <c r="AG251" s="82"/>
      <c r="AJ251" s="87" t="s">
        <v>89</v>
      </c>
      <c r="AK251" s="87">
        <v>1</v>
      </c>
      <c r="BB251" s="188" t="s">
        <v>94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364</v>
      </c>
      <c r="B252" s="64" t="s">
        <v>365</v>
      </c>
      <c r="C252" s="37">
        <v>4301135305</v>
      </c>
      <c r="D252" s="208">
        <v>4640242181394</v>
      </c>
      <c r="E252" s="208"/>
      <c r="F252" s="63">
        <v>0.3</v>
      </c>
      <c r="G252" s="38">
        <v>9</v>
      </c>
      <c r="H252" s="63">
        <v>2.7</v>
      </c>
      <c r="I252" s="63">
        <v>2.8450000000000002</v>
      </c>
      <c r="J252" s="38">
        <v>234</v>
      </c>
      <c r="K252" s="38" t="s">
        <v>141</v>
      </c>
      <c r="L252" s="38" t="s">
        <v>88</v>
      </c>
      <c r="M252" s="39" t="s">
        <v>86</v>
      </c>
      <c r="N252" s="39"/>
      <c r="O252" s="38">
        <v>180</v>
      </c>
      <c r="P252" s="220" t="s">
        <v>366</v>
      </c>
      <c r="Q252" s="210"/>
      <c r="R252" s="210"/>
      <c r="S252" s="210"/>
      <c r="T252" s="211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IFERROR(IF(X252="","",X252*0.00502),"")</f>
        <v>0</v>
      </c>
      <c r="AA252" s="69" t="s">
        <v>49</v>
      </c>
      <c r="AB252" s="70" t="s">
        <v>49</v>
      </c>
      <c r="AC252" s="85"/>
      <c r="AG252" s="82"/>
      <c r="AJ252" s="87" t="s">
        <v>89</v>
      </c>
      <c r="AK252" s="87">
        <v>1</v>
      </c>
      <c r="BB252" s="189" t="s">
        <v>94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367</v>
      </c>
      <c r="B253" s="64" t="s">
        <v>368</v>
      </c>
      <c r="C253" s="37">
        <v>4301135309</v>
      </c>
      <c r="D253" s="208">
        <v>4640242181332</v>
      </c>
      <c r="E253" s="208"/>
      <c r="F253" s="63">
        <v>0.3</v>
      </c>
      <c r="G253" s="38">
        <v>9</v>
      </c>
      <c r="H253" s="63">
        <v>2.7</v>
      </c>
      <c r="I253" s="63">
        <v>2.9079999999999999</v>
      </c>
      <c r="J253" s="38">
        <v>234</v>
      </c>
      <c r="K253" s="38" t="s">
        <v>141</v>
      </c>
      <c r="L253" s="38" t="s">
        <v>88</v>
      </c>
      <c r="M253" s="39" t="s">
        <v>86</v>
      </c>
      <c r="N253" s="39"/>
      <c r="O253" s="38">
        <v>180</v>
      </c>
      <c r="P253" s="209" t="s">
        <v>369</v>
      </c>
      <c r="Q253" s="210"/>
      <c r="R253" s="210"/>
      <c r="S253" s="210"/>
      <c r="T253" s="211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IFERROR(IF(X253="","",X253*0.00502),"")</f>
        <v>0</v>
      </c>
      <c r="AA253" s="69" t="s">
        <v>49</v>
      </c>
      <c r="AB253" s="70" t="s">
        <v>49</v>
      </c>
      <c r="AC253" s="85"/>
      <c r="AG253" s="82"/>
      <c r="AJ253" s="87" t="s">
        <v>89</v>
      </c>
      <c r="AK253" s="87">
        <v>1</v>
      </c>
      <c r="BB253" s="190" t="s">
        <v>94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370</v>
      </c>
      <c r="B254" s="64" t="s">
        <v>371</v>
      </c>
      <c r="C254" s="37">
        <v>4301135308</v>
      </c>
      <c r="D254" s="208">
        <v>4640242181349</v>
      </c>
      <c r="E254" s="208"/>
      <c r="F254" s="63">
        <v>0.3</v>
      </c>
      <c r="G254" s="38">
        <v>9</v>
      </c>
      <c r="H254" s="63">
        <v>2.7</v>
      </c>
      <c r="I254" s="63">
        <v>2.9079999999999999</v>
      </c>
      <c r="J254" s="38">
        <v>234</v>
      </c>
      <c r="K254" s="38" t="s">
        <v>141</v>
      </c>
      <c r="L254" s="38" t="s">
        <v>88</v>
      </c>
      <c r="M254" s="39" t="s">
        <v>86</v>
      </c>
      <c r="N254" s="39"/>
      <c r="O254" s="38">
        <v>180</v>
      </c>
      <c r="P254" s="212" t="s">
        <v>372</v>
      </c>
      <c r="Q254" s="210"/>
      <c r="R254" s="210"/>
      <c r="S254" s="210"/>
      <c r="T254" s="211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89</v>
      </c>
      <c r="AK254" s="87">
        <v>1</v>
      </c>
      <c r="BB254" s="191" t="s">
        <v>94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373</v>
      </c>
      <c r="B255" s="64" t="s">
        <v>374</v>
      </c>
      <c r="C255" s="37">
        <v>4301135307</v>
      </c>
      <c r="D255" s="208">
        <v>4640242181370</v>
      </c>
      <c r="E255" s="208"/>
      <c r="F255" s="63">
        <v>0.3</v>
      </c>
      <c r="G255" s="38">
        <v>9</v>
      </c>
      <c r="H255" s="63">
        <v>2.7</v>
      </c>
      <c r="I255" s="63">
        <v>2.9079999999999999</v>
      </c>
      <c r="J255" s="38">
        <v>234</v>
      </c>
      <c r="K255" s="38" t="s">
        <v>141</v>
      </c>
      <c r="L255" s="38" t="s">
        <v>88</v>
      </c>
      <c r="M255" s="39" t="s">
        <v>86</v>
      </c>
      <c r="N255" s="39"/>
      <c r="O255" s="38">
        <v>180</v>
      </c>
      <c r="P255" s="213" t="s">
        <v>375</v>
      </c>
      <c r="Q255" s="210"/>
      <c r="R255" s="210"/>
      <c r="S255" s="210"/>
      <c r="T255" s="211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89</v>
      </c>
      <c r="AK255" s="87">
        <v>1</v>
      </c>
      <c r="BB255" s="192" t="s">
        <v>94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376</v>
      </c>
      <c r="B256" s="64" t="s">
        <v>377</v>
      </c>
      <c r="C256" s="37">
        <v>4301135319</v>
      </c>
      <c r="D256" s="208">
        <v>4607111037473</v>
      </c>
      <c r="E256" s="208"/>
      <c r="F256" s="63">
        <v>1</v>
      </c>
      <c r="G256" s="38">
        <v>4</v>
      </c>
      <c r="H256" s="63">
        <v>4</v>
      </c>
      <c r="I256" s="63">
        <v>4.2300000000000004</v>
      </c>
      <c r="J256" s="38">
        <v>84</v>
      </c>
      <c r="K256" s="38" t="s">
        <v>87</v>
      </c>
      <c r="L256" s="38" t="s">
        <v>88</v>
      </c>
      <c r="M256" s="39" t="s">
        <v>86</v>
      </c>
      <c r="N256" s="39"/>
      <c r="O256" s="38">
        <v>180</v>
      </c>
      <c r="P256" s="214" t="s">
        <v>378</v>
      </c>
      <c r="Q256" s="210"/>
      <c r="R256" s="210"/>
      <c r="S256" s="210"/>
      <c r="T256" s="211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IFERROR(IF(X256="","",X256*0.0155),"")</f>
        <v>0</v>
      </c>
      <c r="AA256" s="69" t="s">
        <v>49</v>
      </c>
      <c r="AB256" s="70" t="s">
        <v>49</v>
      </c>
      <c r="AC256" s="85"/>
      <c r="AG256" s="82"/>
      <c r="AJ256" s="87" t="s">
        <v>89</v>
      </c>
      <c r="AK256" s="87">
        <v>1</v>
      </c>
      <c r="BB256" s="193" t="s">
        <v>94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379</v>
      </c>
      <c r="B257" s="64" t="s">
        <v>380</v>
      </c>
      <c r="C257" s="37">
        <v>4301135198</v>
      </c>
      <c r="D257" s="208">
        <v>4640242180663</v>
      </c>
      <c r="E257" s="208"/>
      <c r="F257" s="63">
        <v>0.9</v>
      </c>
      <c r="G257" s="38">
        <v>4</v>
      </c>
      <c r="H257" s="63">
        <v>3.6</v>
      </c>
      <c r="I257" s="63">
        <v>3.83</v>
      </c>
      <c r="J257" s="38">
        <v>84</v>
      </c>
      <c r="K257" s="38" t="s">
        <v>87</v>
      </c>
      <c r="L257" s="38" t="s">
        <v>88</v>
      </c>
      <c r="M257" s="39" t="s">
        <v>86</v>
      </c>
      <c r="N257" s="39"/>
      <c r="O257" s="38">
        <v>180</v>
      </c>
      <c r="P257" s="215" t="s">
        <v>381</v>
      </c>
      <c r="Q257" s="210"/>
      <c r="R257" s="210"/>
      <c r="S257" s="210"/>
      <c r="T257" s="211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IFERROR(IF(X257="","",X257*0.0155),"")</f>
        <v>0</v>
      </c>
      <c r="AA257" s="69" t="s">
        <v>49</v>
      </c>
      <c r="AB257" s="70" t="s">
        <v>49</v>
      </c>
      <c r="AC257" s="85"/>
      <c r="AG257" s="82"/>
      <c r="AJ257" s="87" t="s">
        <v>89</v>
      </c>
      <c r="AK257" s="87">
        <v>1</v>
      </c>
      <c r="BB257" s="194" t="s">
        <v>94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2"/>
      <c r="O258" s="203"/>
      <c r="P258" s="199" t="s">
        <v>43</v>
      </c>
      <c r="Q258" s="200"/>
      <c r="R258" s="200"/>
      <c r="S258" s="200"/>
      <c r="T258" s="200"/>
      <c r="U258" s="200"/>
      <c r="V258" s="201"/>
      <c r="W258" s="43" t="s">
        <v>42</v>
      </c>
      <c r="X258" s="44">
        <f>IFERROR(SUM(X239:X257),"0")</f>
        <v>0</v>
      </c>
      <c r="Y258" s="44">
        <f>IFERROR(SUM(Y239:Y257),"0")</f>
        <v>0</v>
      </c>
      <c r="Z258" s="44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8"/>
      <c r="AB258" s="68"/>
      <c r="AC258" s="68"/>
    </row>
    <row r="259" spans="1:68" x14ac:dyDescent="0.2">
      <c r="A259" s="202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3"/>
      <c r="P259" s="199" t="s">
        <v>43</v>
      </c>
      <c r="Q259" s="200"/>
      <c r="R259" s="200"/>
      <c r="S259" s="200"/>
      <c r="T259" s="200"/>
      <c r="U259" s="200"/>
      <c r="V259" s="201"/>
      <c r="W259" s="43" t="s">
        <v>0</v>
      </c>
      <c r="X259" s="44">
        <f>IFERROR(SUMPRODUCT(X239:X257*H239:H257),"0")</f>
        <v>0</v>
      </c>
      <c r="Y259" s="44">
        <f>IFERROR(SUMPRODUCT(Y239:Y257*H239:H257),"0")</f>
        <v>0</v>
      </c>
      <c r="Z259" s="43"/>
      <c r="AA259" s="68"/>
      <c r="AB259" s="68"/>
      <c r="AC259" s="68"/>
    </row>
    <row r="260" spans="1:68" ht="15" customHeight="1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7"/>
      <c r="P260" s="204" t="s">
        <v>36</v>
      </c>
      <c r="Q260" s="205"/>
      <c r="R260" s="205"/>
      <c r="S260" s="205"/>
      <c r="T260" s="205"/>
      <c r="U260" s="205"/>
      <c r="V260" s="206"/>
      <c r="W260" s="43" t="s">
        <v>0</v>
      </c>
      <c r="X260" s="44">
        <f>IFERROR(X24+X33+X40+X49+X60+X66+X71+X77+X87+X94+X104+X110+X116+X122+X127+X133+X138+X144+X152+X157+X165+X169+X177+X187+X195+X201+X207+X214+X222+X226+X231+X237+X259,"0")</f>
        <v>0</v>
      </c>
      <c r="Y260" s="44">
        <f>IFERROR(Y24+Y33+Y40+Y49+Y60+Y66+Y71+Y77+Y87+Y94+Y104+Y110+Y116+Y122+Y127+Y133+Y138+Y144+Y152+Y157+Y165+Y169+Y177+Y187+Y195+Y201+Y207+Y214+Y222+Y226+Y231+Y237+Y259,"0")</f>
        <v>0</v>
      </c>
      <c r="Z260" s="43"/>
      <c r="AA260" s="68"/>
      <c r="AB260" s="68"/>
      <c r="AC260" s="68"/>
    </row>
    <row r="261" spans="1:68" x14ac:dyDescent="0.2">
      <c r="A261" s="202"/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7"/>
      <c r="P261" s="204" t="s">
        <v>37</v>
      </c>
      <c r="Q261" s="205"/>
      <c r="R261" s="205"/>
      <c r="S261" s="205"/>
      <c r="T261" s="205"/>
      <c r="U261" s="205"/>
      <c r="V261" s="206"/>
      <c r="W261" s="43" t="s">
        <v>0</v>
      </c>
      <c r="X261" s="44">
        <f>IFERROR(SUM(BM22:BM257),"0")</f>
        <v>0</v>
      </c>
      <c r="Y261" s="44">
        <f>IFERROR(SUM(BN22:BN257),"0")</f>
        <v>0</v>
      </c>
      <c r="Z261" s="43"/>
      <c r="AA261" s="68"/>
      <c r="AB261" s="68"/>
      <c r="AC261" s="68"/>
    </row>
    <row r="262" spans="1:68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7"/>
      <c r="P262" s="204" t="s">
        <v>38</v>
      </c>
      <c r="Q262" s="205"/>
      <c r="R262" s="205"/>
      <c r="S262" s="205"/>
      <c r="T262" s="205"/>
      <c r="U262" s="205"/>
      <c r="V262" s="206"/>
      <c r="W262" s="43" t="s">
        <v>23</v>
      </c>
      <c r="X262" s="45">
        <f>ROUNDUP(SUM(BO22:BO257),0)</f>
        <v>0</v>
      </c>
      <c r="Y262" s="45">
        <f>ROUNDUP(SUM(BP22:BP257),0)</f>
        <v>0</v>
      </c>
      <c r="Z262" s="43"/>
      <c r="AA262" s="68"/>
      <c r="AB262" s="68"/>
      <c r="AC262" s="68"/>
    </row>
    <row r="263" spans="1:68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02"/>
      <c r="O263" s="207"/>
      <c r="P263" s="204" t="s">
        <v>39</v>
      </c>
      <c r="Q263" s="205"/>
      <c r="R263" s="205"/>
      <c r="S263" s="205"/>
      <c r="T263" s="205"/>
      <c r="U263" s="205"/>
      <c r="V263" s="206"/>
      <c r="W263" s="43" t="s">
        <v>0</v>
      </c>
      <c r="X263" s="44">
        <f>GrossWeightTotal+PalletQtyTotal*25</f>
        <v>0</v>
      </c>
      <c r="Y263" s="44">
        <f>GrossWeightTotalR+PalletQtyTotalR*25</f>
        <v>0</v>
      </c>
      <c r="Z263" s="43"/>
      <c r="AA263" s="68"/>
      <c r="AB263" s="68"/>
      <c r="AC263" s="68"/>
    </row>
    <row r="264" spans="1:68" x14ac:dyDescent="0.2">
      <c r="A264" s="202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7"/>
      <c r="P264" s="204" t="s">
        <v>40</v>
      </c>
      <c r="Q264" s="205"/>
      <c r="R264" s="205"/>
      <c r="S264" s="205"/>
      <c r="T264" s="205"/>
      <c r="U264" s="205"/>
      <c r="V264" s="206"/>
      <c r="W264" s="43" t="s">
        <v>23</v>
      </c>
      <c r="X264" s="44">
        <f>IFERROR(X23+X32+X39+X48+X59+X65+X70+X76+X86+X93+X103+X109+X115+X121+X126+X132+X137+X143+X151+X156+X164+X168+X176+X186+X194+X200+X206+X213+X221+X225+X230+X236+X258,"0")</f>
        <v>0</v>
      </c>
      <c r="Y264" s="44">
        <f>IFERROR(Y23+Y32+Y39+Y48+Y59+Y65+Y70+Y76+Y86+Y93+Y103+Y109+Y115+Y121+Y126+Y132+Y137+Y143+Y151+Y156+Y164+Y168+Y176+Y186+Y194+Y200+Y206+Y213+Y221+Y225+Y230+Y236+Y258,"0")</f>
        <v>0</v>
      </c>
      <c r="Z264" s="43"/>
      <c r="AA264" s="68"/>
      <c r="AB264" s="68"/>
      <c r="AC264" s="68"/>
    </row>
    <row r="265" spans="1:68" ht="14.25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2"/>
      <c r="O265" s="207"/>
      <c r="P265" s="204" t="s">
        <v>41</v>
      </c>
      <c r="Q265" s="205"/>
      <c r="R265" s="205"/>
      <c r="S265" s="205"/>
      <c r="T265" s="205"/>
      <c r="U265" s="205"/>
      <c r="V265" s="206"/>
      <c r="W265" s="46" t="s">
        <v>55</v>
      </c>
      <c r="X265" s="43"/>
      <c r="Y265" s="43"/>
      <c r="Z265" s="43">
        <f>IFERROR(Z23+Z32+Z39+Z48+Z59+Z65+Z70+Z76+Z86+Z93+Z103+Z109+Z115+Z121+Z126+Z132+Z137+Z143+Z151+Z156+Z164+Z168+Z176+Z186+Z194+Z200+Z206+Z213+Z221+Z225+Z230+Z236+Z258,"0")</f>
        <v>0</v>
      </c>
      <c r="AA265" s="68"/>
      <c r="AB265" s="68"/>
      <c r="AC265" s="68"/>
    </row>
    <row r="266" spans="1:68" ht="13.5" thickBot="1" x14ac:dyDescent="0.25"/>
    <row r="267" spans="1:68" ht="27" thickTop="1" thickBot="1" x14ac:dyDescent="0.25">
      <c r="A267" s="47" t="s">
        <v>9</v>
      </c>
      <c r="B267" s="86" t="s">
        <v>82</v>
      </c>
      <c r="C267" s="195" t="s">
        <v>48</v>
      </c>
      <c r="D267" s="195" t="s">
        <v>48</v>
      </c>
      <c r="E267" s="195" t="s">
        <v>48</v>
      </c>
      <c r="F267" s="195" t="s">
        <v>48</v>
      </c>
      <c r="G267" s="195" t="s">
        <v>48</v>
      </c>
      <c r="H267" s="195" t="s">
        <v>48</v>
      </c>
      <c r="I267" s="195" t="s">
        <v>48</v>
      </c>
      <c r="J267" s="195" t="s">
        <v>48</v>
      </c>
      <c r="K267" s="195" t="s">
        <v>48</v>
      </c>
      <c r="L267" s="195" t="s">
        <v>48</v>
      </c>
      <c r="M267" s="195" t="s">
        <v>48</v>
      </c>
      <c r="N267" s="196"/>
      <c r="O267" s="195" t="s">
        <v>48</v>
      </c>
      <c r="P267" s="195" t="s">
        <v>48</v>
      </c>
      <c r="Q267" s="195" t="s">
        <v>48</v>
      </c>
      <c r="R267" s="195" t="s">
        <v>48</v>
      </c>
      <c r="S267" s="195" t="s">
        <v>48</v>
      </c>
      <c r="T267" s="195" t="s">
        <v>217</v>
      </c>
      <c r="U267" s="195" t="s">
        <v>217</v>
      </c>
      <c r="V267" s="86" t="s">
        <v>240</v>
      </c>
      <c r="W267" s="195" t="s">
        <v>253</v>
      </c>
      <c r="X267" s="195" t="s">
        <v>253</v>
      </c>
      <c r="Y267" s="195" t="s">
        <v>253</v>
      </c>
      <c r="Z267" s="195" t="s">
        <v>253</v>
      </c>
      <c r="AA267" s="86" t="s">
        <v>288</v>
      </c>
      <c r="AB267" s="86" t="s">
        <v>293</v>
      </c>
      <c r="AC267" s="86" t="s">
        <v>218</v>
      </c>
      <c r="AF267" s="1"/>
    </row>
    <row r="268" spans="1:68" ht="14.25" customHeight="1" thickTop="1" x14ac:dyDescent="0.2">
      <c r="A268" s="197" t="s">
        <v>10</v>
      </c>
      <c r="B268" s="195" t="s">
        <v>82</v>
      </c>
      <c r="C268" s="195" t="s">
        <v>90</v>
      </c>
      <c r="D268" s="195" t="s">
        <v>102</v>
      </c>
      <c r="E268" s="195" t="s">
        <v>110</v>
      </c>
      <c r="F268" s="195" t="s">
        <v>123</v>
      </c>
      <c r="G268" s="195" t="s">
        <v>138</v>
      </c>
      <c r="H268" s="195" t="s">
        <v>144</v>
      </c>
      <c r="I268" s="195" t="s">
        <v>148</v>
      </c>
      <c r="J268" s="195" t="s">
        <v>154</v>
      </c>
      <c r="K268" s="195" t="s">
        <v>167</v>
      </c>
      <c r="L268" s="195" t="s">
        <v>175</v>
      </c>
      <c r="M268" s="195" t="s">
        <v>188</v>
      </c>
      <c r="N268" s="1"/>
      <c r="O268" s="195" t="s">
        <v>193</v>
      </c>
      <c r="P268" s="195" t="s">
        <v>198</v>
      </c>
      <c r="Q268" s="195" t="s">
        <v>203</v>
      </c>
      <c r="R268" s="195" t="s">
        <v>206</v>
      </c>
      <c r="S268" s="195" t="s">
        <v>214</v>
      </c>
      <c r="T268" s="195" t="s">
        <v>218</v>
      </c>
      <c r="U268" s="195" t="s">
        <v>222</v>
      </c>
      <c r="V268" s="195" t="s">
        <v>241</v>
      </c>
      <c r="W268" s="195" t="s">
        <v>254</v>
      </c>
      <c r="X268" s="195" t="s">
        <v>261</v>
      </c>
      <c r="Y268" s="195" t="s">
        <v>274</v>
      </c>
      <c r="Z268" s="195" t="s">
        <v>283</v>
      </c>
      <c r="AA268" s="195" t="s">
        <v>289</v>
      </c>
      <c r="AB268" s="195" t="s">
        <v>294</v>
      </c>
      <c r="AC268" s="195" t="s">
        <v>218</v>
      </c>
      <c r="AF268" s="1"/>
    </row>
    <row r="269" spans="1:68" ht="13.5" thickBot="1" x14ac:dyDescent="0.25">
      <c r="A269" s="198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F269" s="1"/>
    </row>
    <row r="270" spans="1:68" ht="18" thickTop="1" thickBot="1" x14ac:dyDescent="0.25">
      <c r="A270" s="47" t="s">
        <v>13</v>
      </c>
      <c r="B270" s="53">
        <f>IFERROR(X22*H22,"0")</f>
        <v>0</v>
      </c>
      <c r="C270" s="53">
        <f>IFERROR(X28*H28,"0")+IFERROR(X29*H29,"0")+IFERROR(X30*H30,"0")+IFERROR(X31*H31,"0")</f>
        <v>0</v>
      </c>
      <c r="D270" s="53">
        <f>IFERROR(X36*H36,"0")+IFERROR(X37*H37,"0")+IFERROR(X38*H38,"0")</f>
        <v>0</v>
      </c>
      <c r="E270" s="53">
        <f>IFERROR(X43*H43,"0")+IFERROR(X44*H44,"0")+IFERROR(X45*H45,"0")+IFERROR(X46*H46,"0")+IFERROR(X47*H47,"0")</f>
        <v>0</v>
      </c>
      <c r="F270" s="53">
        <f>IFERROR(X52*H52,"0")+IFERROR(X53*H53,"0")+IFERROR(X54*H54,"0")+IFERROR(X55*H55,"0")+IFERROR(X56*H56,"0")+IFERROR(X57*H57,"0")+IFERROR(X58*H58,"0")</f>
        <v>0</v>
      </c>
      <c r="G270" s="53">
        <f>IFERROR(X63*H63,"0")+IFERROR(X64*H64,"0")</f>
        <v>0</v>
      </c>
      <c r="H270" s="53">
        <f>IFERROR(X69*H69,"0")</f>
        <v>0</v>
      </c>
      <c r="I270" s="53">
        <f>IFERROR(X74*H74,"0")+IFERROR(X75*H75,"0")</f>
        <v>0</v>
      </c>
      <c r="J270" s="53">
        <f>IFERROR(X80*H80,"0")+IFERROR(X81*H81,"0")+IFERROR(X82*H82,"0")+IFERROR(X83*H83,"0")+IFERROR(X84*H84,"0")+IFERROR(X85*H85,"0")</f>
        <v>0</v>
      </c>
      <c r="K270" s="53">
        <f>IFERROR(X90*H90,"0")+IFERROR(X91*H91,"0")+IFERROR(X92*H92,"0")</f>
        <v>0</v>
      </c>
      <c r="L270" s="53">
        <f>IFERROR(X97*H97,"0")+IFERROR(X98*H98,"0")+IFERROR(X99*H99,"0")+IFERROR(X100*H100,"0")+IFERROR(X101*H101,"0")+IFERROR(X102*H102,"0")</f>
        <v>0</v>
      </c>
      <c r="M270" s="53">
        <f>IFERROR(X107*H107,"0")+IFERROR(X108*H108,"0")</f>
        <v>0</v>
      </c>
      <c r="N270" s="1"/>
      <c r="O270" s="53">
        <f>IFERROR(X113*H113,"0")+IFERROR(X114*H114,"0")</f>
        <v>0</v>
      </c>
      <c r="P270" s="53">
        <f>IFERROR(X119*H119,"0")+IFERROR(X120*H120,"0")</f>
        <v>0</v>
      </c>
      <c r="Q270" s="53">
        <f>IFERROR(X125*H125,"0")</f>
        <v>0</v>
      </c>
      <c r="R270" s="53">
        <f>IFERROR(X130*H130,"0")+IFERROR(X131*H131,"0")</f>
        <v>0</v>
      </c>
      <c r="S270" s="53">
        <f>IFERROR(X136*H136,"0")</f>
        <v>0</v>
      </c>
      <c r="T270" s="53">
        <f>IFERROR(X142*H142,"0")</f>
        <v>0</v>
      </c>
      <c r="U270" s="53">
        <f>IFERROR(X147*H147,"0")+IFERROR(X148*H148,"0")+IFERROR(X149*H149,"0")+IFERROR(X150*H150,"0")+IFERROR(X154*H154,"0")+IFERROR(X155*H155,"0")</f>
        <v>0</v>
      </c>
      <c r="V270" s="53">
        <f>IFERROR(X161*H161,"0")+IFERROR(X162*H162,"0")+IFERROR(X163*H163,"0")+IFERROR(X167*H167,"0")</f>
        <v>0</v>
      </c>
      <c r="W270" s="53">
        <f>IFERROR(X173*H173,"0")+IFERROR(X174*H174,"0")+IFERROR(X175*H175,"0")</f>
        <v>0</v>
      </c>
      <c r="X270" s="53">
        <f>IFERROR(X180*H180,"0")+IFERROR(X181*H181,"0")+IFERROR(X182*H182,"0")+IFERROR(X183*H183,"0")+IFERROR(X184*H184,"0")+IFERROR(X185*H185,"0")</f>
        <v>0</v>
      </c>
      <c r="Y270" s="53">
        <f>IFERROR(X190*H190,"0")+IFERROR(X191*H191,"0")+IFERROR(X192*H192,"0")+IFERROR(X193*H193,"0")</f>
        <v>0</v>
      </c>
      <c r="Z270" s="53">
        <f>IFERROR(X198*H198,"0")+IFERROR(X199*H199,"0")</f>
        <v>0</v>
      </c>
      <c r="AA270" s="53">
        <f>IFERROR(X205*H205,"0")</f>
        <v>0</v>
      </c>
      <c r="AB270" s="53">
        <f>IFERROR(X211*H211,"0")+IFERROR(X212*H212,"0")</f>
        <v>0</v>
      </c>
      <c r="AC270" s="53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0</v>
      </c>
      <c r="AF270" s="1"/>
    </row>
    <row r="271" spans="1:68" ht="13.5" thickTop="1" x14ac:dyDescent="0.2">
      <c r="C271" s="1"/>
    </row>
    <row r="272" spans="1:68" ht="19.5" customHeight="1" x14ac:dyDescent="0.2">
      <c r="A272" s="71" t="s">
        <v>65</v>
      </c>
      <c r="B272" s="71" t="s">
        <v>66</v>
      </c>
      <c r="C272" s="71" t="s">
        <v>68</v>
      </c>
    </row>
    <row r="273" spans="1:3" x14ac:dyDescent="0.2">
      <c r="A273" s="72">
        <f>SUMPRODUCT(--(BB:BB="ЗПФ"),--(W:W="кор"),H:H,Y:Y)+SUMPRODUCT(--(BB:BB="ЗПФ"),--(W:W="кг"),Y:Y)</f>
        <v>0</v>
      </c>
      <c r="B273" s="73">
        <f>SUMPRODUCT(--(BB:BB="ПГП"),--(W:W="кор"),H:H,Y:Y)+SUMPRODUCT(--(BB:BB="ПГП"),--(W:W="кг"),Y:Y)</f>
        <v>0</v>
      </c>
      <c r="C273" s="73">
        <f>SUMPRODUCT(--(BB:BB="КИЗ"),--(W:W="кор"),H:H,Y:Y)+SUMPRODUCT(--(BB:BB="КИЗ"),--(W:W="кг"),Y:Y)</f>
        <v>0</v>
      </c>
    </row>
  </sheetData>
  <sheetProtection algorithmName="SHA-512" hashValue="Pi3r2PpMEU6cCT6pwq+xnnJ4U8BnSb8GYPYnEptNLSdS6o/fuXmVI+HRGRh8fphaMUR2ETNQFAB8l6g/BGe2og==" saltValue="GZTdbvQZXK6Dd83xSWEir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48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204:Z204"/>
    <mergeCell ref="D205:E205"/>
    <mergeCell ref="P205:T205"/>
    <mergeCell ref="P206:V206"/>
    <mergeCell ref="A206:O207"/>
    <mergeCell ref="P207:V207"/>
    <mergeCell ref="A208:Z208"/>
    <mergeCell ref="A209:Z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P260:V260"/>
    <mergeCell ref="A260:O265"/>
    <mergeCell ref="P261:V261"/>
    <mergeCell ref="P262:V262"/>
    <mergeCell ref="P263:V263"/>
    <mergeCell ref="P264:V264"/>
    <mergeCell ref="P265:V265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W268:W269"/>
    <mergeCell ref="X268:X269"/>
    <mergeCell ref="Y268:Y269"/>
    <mergeCell ref="Z268:Z269"/>
    <mergeCell ref="AA268:AA269"/>
    <mergeCell ref="AB268:AB269"/>
    <mergeCell ref="AC268:AC269"/>
    <mergeCell ref="C267:S267"/>
    <mergeCell ref="T267:U267"/>
    <mergeCell ref="W267:Z267"/>
    <mergeCell ref="J268:J269"/>
    <mergeCell ref="K268:K269"/>
    <mergeCell ref="L268:L269"/>
    <mergeCell ref="M268:M269"/>
    <mergeCell ref="O268:O269"/>
    <mergeCell ref="P268:P269"/>
    <mergeCell ref="Q268:Q269"/>
    <mergeCell ref="R268:R269"/>
    <mergeCell ref="S268:S269"/>
    <mergeCell ref="T268:T269"/>
    <mergeCell ref="U268:U269"/>
    <mergeCell ref="V268:V26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24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0">
      <formula1>IF(AK150&gt;0,OR(X150=0,AND(IF(X150-AK150&gt;=0,TRUE,FALSE),X150&gt;0)),FALSE)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0">
      <formula1>IF(AK220&gt;0,OR(X220=0,AND(IF(X220-AK220&gt;=0,TRUE,FALSE),X220&gt;0)),FALSE)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3">
      <formula1>IF(AK233&gt;0,OR(X233=0,AND(IF(X233-AK233&gt;=0,TRUE,FALSE),X233&gt;0)),FALSE)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5">
      <formula1>IF(AK235&gt;0,OR(X235=0,AND(IF(X235-AK235&gt;=0,TRUE,FALSE),X235&gt;0)),FALSE)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7">
      <formula1>IF(AK247&gt;0,OR(X247=0,AND(IF(X247-AK247&gt;=0,TRUE,FALSE),X247&gt;0)),FALSE)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382</v>
      </c>
      <c r="H1" s="9"/>
    </row>
    <row r="3" spans="2:8" x14ac:dyDescent="0.2">
      <c r="B3" s="54" t="s">
        <v>383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384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385</v>
      </c>
      <c r="C6" s="54" t="s">
        <v>386</v>
      </c>
      <c r="D6" s="54" t="s">
        <v>387</v>
      </c>
      <c r="E6" s="54" t="s">
        <v>49</v>
      </c>
    </row>
    <row r="7" spans="2:8" x14ac:dyDescent="0.2">
      <c r="B7" s="54" t="s">
        <v>388</v>
      </c>
      <c r="C7" s="54" t="s">
        <v>389</v>
      </c>
      <c r="D7" s="54" t="s">
        <v>390</v>
      </c>
      <c r="E7" s="54" t="s">
        <v>49</v>
      </c>
    </row>
    <row r="8" spans="2:8" x14ac:dyDescent="0.2">
      <c r="B8" s="54" t="s">
        <v>391</v>
      </c>
      <c r="C8" s="54" t="s">
        <v>392</v>
      </c>
      <c r="D8" s="54" t="s">
        <v>393</v>
      </c>
      <c r="E8" s="54" t="s">
        <v>49</v>
      </c>
    </row>
    <row r="9" spans="2:8" x14ac:dyDescent="0.2">
      <c r="B9" s="54" t="s">
        <v>394</v>
      </c>
      <c r="C9" s="54" t="s">
        <v>395</v>
      </c>
      <c r="D9" s="54" t="s">
        <v>396</v>
      </c>
      <c r="E9" s="54" t="s">
        <v>49</v>
      </c>
    </row>
    <row r="11" spans="2:8" x14ac:dyDescent="0.2">
      <c r="B11" s="54" t="s">
        <v>397</v>
      </c>
      <c r="C11" s="54" t="s">
        <v>386</v>
      </c>
      <c r="D11" s="54" t="s">
        <v>49</v>
      </c>
      <c r="E11" s="54" t="s">
        <v>49</v>
      </c>
    </row>
    <row r="13" spans="2:8" x14ac:dyDescent="0.2">
      <c r="B13" s="54" t="s">
        <v>398</v>
      </c>
      <c r="C13" s="54" t="s">
        <v>389</v>
      </c>
      <c r="D13" s="54" t="s">
        <v>49</v>
      </c>
      <c r="E13" s="54" t="s">
        <v>49</v>
      </c>
    </row>
    <row r="15" spans="2:8" x14ac:dyDescent="0.2">
      <c r="B15" s="54" t="s">
        <v>399</v>
      </c>
      <c r="C15" s="54" t="s">
        <v>392</v>
      </c>
      <c r="D15" s="54" t="s">
        <v>49</v>
      </c>
      <c r="E15" s="54" t="s">
        <v>49</v>
      </c>
    </row>
    <row r="17" spans="2:5" x14ac:dyDescent="0.2">
      <c r="B17" s="54" t="s">
        <v>400</v>
      </c>
      <c r="C17" s="54" t="s">
        <v>395</v>
      </c>
      <c r="D17" s="54" t="s">
        <v>49</v>
      </c>
      <c r="E17" s="54" t="s">
        <v>49</v>
      </c>
    </row>
    <row r="19" spans="2:5" x14ac:dyDescent="0.2">
      <c r="B19" s="54" t="s">
        <v>401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403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404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405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406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407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408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409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410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411</v>
      </c>
      <c r="C29" s="54" t="s">
        <v>49</v>
      </c>
      <c r="D29" s="54" t="s">
        <v>49</v>
      </c>
      <c r="E29" s="54" t="s">
        <v>49</v>
      </c>
    </row>
  </sheetData>
  <sheetProtection algorithmName="SHA-512" hashValue="GpIOukBosJnKAuzoHMb/XY38Pcg/QDe+h6hcwHpzlIUtbUptP1aO8rAKd9ExcOACitWER8XS4092SdxyFMo0+w==" saltValue="vabFDVODCsb8PvN8IK2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476</vt:i4>
      </vt:variant>
    </vt:vector>
  </HeadingPairs>
  <TitlesOfParts>
    <vt:vector size="4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2024-08-22T06:34:50Z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