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заказа'!$X$282:$X$282</definedName>
    <definedName name="GrossWeightTotalR">'Бланк заказа'!$Y$282:$Y$282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заказа'!$X$283:$X$283</definedName>
    <definedName name="PalletQtyTotalR">'Бланк заказа'!$Y$283:$Y$283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заказа'!$B$184:$B$184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заказа'!$B$207:$B$207</definedName>
    <definedName name="ProductId84">'Бланк заказа'!$B$212:$B$212</definedName>
    <definedName name="ProductId85">'Бланк заказа'!$B$213:$B$213</definedName>
    <definedName name="ProductId86">'Бланк заказа'!$B$219:$B$219</definedName>
    <definedName name="ProductId87">'Бланк заказа'!$B$225:$B$225</definedName>
    <definedName name="ProductId88">'Бланк заказа'!$B$226:$B$226</definedName>
    <definedName name="ProductId89">'Бланк заказа'!$B$232:$B$232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заказа'!$B$244:$B$244</definedName>
    <definedName name="ProductId94">'Бланк заказа'!$B$248:$B$248</definedName>
    <definedName name="ProductId95">'Бланк заказа'!$B$249:$B$249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заказа'!$X$184:$X$184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заказа'!$X$207:$X$207</definedName>
    <definedName name="SalesQty84">'Бланк заказа'!$X$212:$X$212</definedName>
    <definedName name="SalesQty85">'Бланк заказа'!$X$213:$X$213</definedName>
    <definedName name="SalesQty86">'Бланк заказа'!$X$219:$X$219</definedName>
    <definedName name="SalesQty87">'Бланк заказа'!$X$225:$X$225</definedName>
    <definedName name="SalesQty88">'Бланк заказа'!$X$226:$X$226</definedName>
    <definedName name="SalesQty89">'Бланк заказа'!$X$232:$X$232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заказа'!$X$244:$X$244</definedName>
    <definedName name="SalesQty94">'Бланк заказа'!$X$248:$X$248</definedName>
    <definedName name="SalesQty95">'Бланк заказа'!$X$249:$X$249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заказа'!$Y$184:$Y$184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заказа'!$Y$207:$Y$207</definedName>
    <definedName name="SalesRoundBox84">'Бланк заказа'!$Y$212:$Y$212</definedName>
    <definedName name="SalesRoundBox85">'Бланк заказа'!$Y$213:$Y$213</definedName>
    <definedName name="SalesRoundBox86">'Бланк заказа'!$Y$219:$Y$219</definedName>
    <definedName name="SalesRoundBox87">'Бланк заказа'!$Y$225:$Y$225</definedName>
    <definedName name="SalesRoundBox88">'Бланк заказа'!$Y$226:$Y$226</definedName>
    <definedName name="SalesRoundBox89">'Бланк заказа'!$Y$232:$Y$232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заказа'!$Y$244:$Y$244</definedName>
    <definedName name="SalesRoundBox94">'Бланк заказа'!$Y$248:$Y$248</definedName>
    <definedName name="SalesRoundBox95">'Бланк заказа'!$Y$249:$Y$249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заказа'!$W$184:$W$184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заказа'!$W$207:$W$207</definedName>
    <definedName name="UnitOfMeasure84">'Бланк заказа'!$W$212:$W$212</definedName>
    <definedName name="UnitOfMeasure85">'Бланк заказа'!$W$213:$W$213</definedName>
    <definedName name="UnitOfMeasure86">'Бланк заказа'!$W$219:$W$219</definedName>
    <definedName name="UnitOfMeasure87">'Бланк заказа'!$W$225:$W$225</definedName>
    <definedName name="UnitOfMeasure88">'Бланк заказа'!$W$226:$W$226</definedName>
    <definedName name="UnitOfMeasure89">'Бланк заказа'!$W$232:$W$232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заказа'!$W$244:$W$244</definedName>
    <definedName name="UnitOfMeasure94">'Бланк заказа'!$W$248:$W$248</definedName>
    <definedName name="UnitOfMeasure95">'Бланк заказа'!$W$249:$W$249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F291" i="2" l="1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X280" i="2"/>
  <c r="X279" i="2"/>
  <c r="BP278" i="2"/>
  <c r="BO278" i="2"/>
  <c r="BN278" i="2"/>
  <c r="BM278" i="2"/>
  <c r="Z278" i="2"/>
  <c r="Y278" i="2"/>
  <c r="BO277" i="2"/>
  <c r="BM277" i="2"/>
  <c r="Z277" i="2"/>
  <c r="Y277" i="2"/>
  <c r="BP277" i="2" s="1"/>
  <c r="BP276" i="2"/>
  <c r="BO276" i="2"/>
  <c r="BN276" i="2"/>
  <c r="BM276" i="2"/>
  <c r="Z276" i="2"/>
  <c r="Y276" i="2"/>
  <c r="BO275" i="2"/>
  <c r="BM275" i="2"/>
  <c r="Z275" i="2"/>
  <c r="Y275" i="2"/>
  <c r="BP275" i="2" s="1"/>
  <c r="BP274" i="2"/>
  <c r="BO274" i="2"/>
  <c r="BN274" i="2"/>
  <c r="BM274" i="2"/>
  <c r="Z274" i="2"/>
  <c r="Y274" i="2"/>
  <c r="BO273" i="2"/>
  <c r="BM273" i="2"/>
  <c r="Z273" i="2"/>
  <c r="Y273" i="2"/>
  <c r="BP273" i="2" s="1"/>
  <c r="BP272" i="2"/>
  <c r="BO272" i="2"/>
  <c r="BN272" i="2"/>
  <c r="BM272" i="2"/>
  <c r="Z272" i="2"/>
  <c r="Y272" i="2"/>
  <c r="BO271" i="2"/>
  <c r="BM271" i="2"/>
  <c r="Z271" i="2"/>
  <c r="Y271" i="2"/>
  <c r="BP271" i="2" s="1"/>
  <c r="BP270" i="2"/>
  <c r="BO270" i="2"/>
  <c r="BN270" i="2"/>
  <c r="BM270" i="2"/>
  <c r="Z270" i="2"/>
  <c r="Y270" i="2"/>
  <c r="BO269" i="2"/>
  <c r="BM269" i="2"/>
  <c r="Z269" i="2"/>
  <c r="Y269" i="2"/>
  <c r="BP269" i="2" s="1"/>
  <c r="BP268" i="2"/>
  <c r="BO268" i="2"/>
  <c r="BN268" i="2"/>
  <c r="BM268" i="2"/>
  <c r="Z268" i="2"/>
  <c r="Y268" i="2"/>
  <c r="BO267" i="2"/>
  <c r="BM267" i="2"/>
  <c r="Z267" i="2"/>
  <c r="Y267" i="2"/>
  <c r="BP267" i="2" s="1"/>
  <c r="BP266" i="2"/>
  <c r="BO266" i="2"/>
  <c r="BN266" i="2"/>
  <c r="BM266" i="2"/>
  <c r="Z266" i="2"/>
  <c r="Y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Y261" i="2"/>
  <c r="BP261" i="2" s="1"/>
  <c r="BP260" i="2"/>
  <c r="BO260" i="2"/>
  <c r="BN260" i="2"/>
  <c r="BM260" i="2"/>
  <c r="Z260" i="2"/>
  <c r="Y260" i="2"/>
  <c r="BO259" i="2"/>
  <c r="BM259" i="2"/>
  <c r="Z259" i="2"/>
  <c r="Z279" i="2" s="1"/>
  <c r="Y259" i="2"/>
  <c r="BP259" i="2" s="1"/>
  <c r="Y257" i="2"/>
  <c r="X257" i="2"/>
  <c r="X256" i="2"/>
  <c r="BO255" i="2"/>
  <c r="BN255" i="2"/>
  <c r="BM255" i="2"/>
  <c r="Z255" i="2"/>
  <c r="Y255" i="2"/>
  <c r="BP255" i="2" s="1"/>
  <c r="P255" i="2"/>
  <c r="BP254" i="2"/>
  <c r="BO254" i="2"/>
  <c r="BN254" i="2"/>
  <c r="BM254" i="2"/>
  <c r="Z254" i="2"/>
  <c r="Y254" i="2"/>
  <c r="BO253" i="2"/>
  <c r="BM253" i="2"/>
  <c r="Z253" i="2"/>
  <c r="Z256" i="2" s="1"/>
  <c r="Y253" i="2"/>
  <c r="Y256" i="2" s="1"/>
  <c r="Y251" i="2"/>
  <c r="X251" i="2"/>
  <c r="Y250" i="2"/>
  <c r="X250" i="2"/>
  <c r="BO249" i="2"/>
  <c r="BN249" i="2"/>
  <c r="BM249" i="2"/>
  <c r="Z249" i="2"/>
  <c r="Y249" i="2"/>
  <c r="BP249" i="2" s="1"/>
  <c r="BP248" i="2"/>
  <c r="BO248" i="2"/>
  <c r="BN248" i="2"/>
  <c r="BM248" i="2"/>
  <c r="Z248" i="2"/>
  <c r="Z250" i="2" s="1"/>
  <c r="Y248" i="2"/>
  <c r="X246" i="2"/>
  <c r="Z245" i="2"/>
  <c r="Y245" i="2"/>
  <c r="X245" i="2"/>
  <c r="BO244" i="2"/>
  <c r="BN244" i="2"/>
  <c r="BM244" i="2"/>
  <c r="Z244" i="2"/>
  <c r="Y244" i="2"/>
  <c r="Y246" i="2" s="1"/>
  <c r="X242" i="2"/>
  <c r="Y241" i="2"/>
  <c r="X241" i="2"/>
  <c r="BO240" i="2"/>
  <c r="BN240" i="2"/>
  <c r="BM240" i="2"/>
  <c r="Z240" i="2"/>
  <c r="Y240" i="2"/>
  <c r="BP240" i="2" s="1"/>
  <c r="BO239" i="2"/>
  <c r="BN239" i="2"/>
  <c r="BM239" i="2"/>
  <c r="Z239" i="2"/>
  <c r="Y239" i="2"/>
  <c r="BP239" i="2" s="1"/>
  <c r="BO238" i="2"/>
  <c r="BN238" i="2"/>
  <c r="BM238" i="2"/>
  <c r="Z238" i="2"/>
  <c r="Z241" i="2" s="1"/>
  <c r="Y238" i="2"/>
  <c r="Y242" i="2" s="1"/>
  <c r="X234" i="2"/>
  <c r="X233" i="2"/>
  <c r="BO232" i="2"/>
  <c r="BM232" i="2"/>
  <c r="Z232" i="2"/>
  <c r="Z233" i="2" s="1"/>
  <c r="Y232" i="2"/>
  <c r="Y234" i="2" s="1"/>
  <c r="X228" i="2"/>
  <c r="X227" i="2"/>
  <c r="BO226" i="2"/>
  <c r="BM226" i="2"/>
  <c r="Z226" i="2"/>
  <c r="Y226" i="2"/>
  <c r="BP226" i="2" s="1"/>
  <c r="P226" i="2"/>
  <c r="BO225" i="2"/>
  <c r="BM225" i="2"/>
  <c r="Z225" i="2"/>
  <c r="Z227" i="2" s="1"/>
  <c r="Y225" i="2"/>
  <c r="Y228" i="2" s="1"/>
  <c r="P225" i="2"/>
  <c r="X221" i="2"/>
  <c r="Z220" i="2"/>
  <c r="Y220" i="2"/>
  <c r="X220" i="2"/>
  <c r="BO219" i="2"/>
  <c r="BM219" i="2"/>
  <c r="Z219" i="2"/>
  <c r="Y219" i="2"/>
  <c r="BP219" i="2" s="1"/>
  <c r="X215" i="2"/>
  <c r="X214" i="2"/>
  <c r="BP213" i="2"/>
  <c r="BO213" i="2"/>
  <c r="BM213" i="2"/>
  <c r="Z213" i="2"/>
  <c r="Y213" i="2"/>
  <c r="BN213" i="2" s="1"/>
  <c r="P213" i="2"/>
  <c r="BO212" i="2"/>
  <c r="BM212" i="2"/>
  <c r="Z212" i="2"/>
  <c r="Z214" i="2" s="1"/>
  <c r="Y212" i="2"/>
  <c r="Y215" i="2" s="1"/>
  <c r="X209" i="2"/>
  <c r="X208" i="2"/>
  <c r="BO207" i="2"/>
  <c r="BM207" i="2"/>
  <c r="Z207" i="2"/>
  <c r="Z208" i="2" s="1"/>
  <c r="Y207" i="2"/>
  <c r="Y209" i="2" s="1"/>
  <c r="P207" i="2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P200" i="2"/>
  <c r="BO200" i="2"/>
  <c r="BN200" i="2"/>
  <c r="BM200" i="2"/>
  <c r="Z200" i="2"/>
  <c r="Z203" i="2" s="1"/>
  <c r="Y200" i="2"/>
  <c r="P200" i="2"/>
  <c r="BO199" i="2"/>
  <c r="BN199" i="2"/>
  <c r="BM199" i="2"/>
  <c r="Z199" i="2"/>
  <c r="Y199" i="2"/>
  <c r="Y204" i="2" s="1"/>
  <c r="P199" i="2"/>
  <c r="X196" i="2"/>
  <c r="Z195" i="2"/>
  <c r="X195" i="2"/>
  <c r="BO194" i="2"/>
  <c r="BN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P192" i="2" s="1"/>
  <c r="P192" i="2"/>
  <c r="BP191" i="2"/>
  <c r="BO191" i="2"/>
  <c r="BM191" i="2"/>
  <c r="Z191" i="2"/>
  <c r="Y191" i="2"/>
  <c r="BN191" i="2" s="1"/>
  <c r="P191" i="2"/>
  <c r="BO190" i="2"/>
  <c r="BM190" i="2"/>
  <c r="Z190" i="2"/>
  <c r="Y190" i="2"/>
  <c r="BP190" i="2" s="1"/>
  <c r="P190" i="2"/>
  <c r="BO189" i="2"/>
  <c r="BN189" i="2"/>
  <c r="BM189" i="2"/>
  <c r="Z189" i="2"/>
  <c r="Y189" i="2"/>
  <c r="Y195" i="2" s="1"/>
  <c r="P189" i="2"/>
  <c r="X186" i="2"/>
  <c r="Z185" i="2"/>
  <c r="Y185" i="2"/>
  <c r="X185" i="2"/>
  <c r="BO184" i="2"/>
  <c r="BN184" i="2"/>
  <c r="BM184" i="2"/>
  <c r="Z184" i="2"/>
  <c r="Y184" i="2"/>
  <c r="BP184" i="2" s="1"/>
  <c r="P184" i="2"/>
  <c r="BP183" i="2"/>
  <c r="BO183" i="2"/>
  <c r="BN183" i="2"/>
  <c r="BM183" i="2"/>
  <c r="Z183" i="2"/>
  <c r="Y183" i="2"/>
  <c r="P183" i="2"/>
  <c r="BP182" i="2"/>
  <c r="BO182" i="2"/>
  <c r="BN182" i="2"/>
  <c r="BM182" i="2"/>
  <c r="Z182" i="2"/>
  <c r="Y182" i="2"/>
  <c r="Y186" i="2" s="1"/>
  <c r="P182" i="2"/>
  <c r="Y178" i="2"/>
  <c r="X178" i="2"/>
  <c r="X177" i="2"/>
  <c r="BP176" i="2"/>
  <c r="BO176" i="2"/>
  <c r="BN176" i="2"/>
  <c r="BM176" i="2"/>
  <c r="Z176" i="2"/>
  <c r="Z177" i="2" s="1"/>
  <c r="Y176" i="2"/>
  <c r="Y177" i="2" s="1"/>
  <c r="P176" i="2"/>
  <c r="X173" i="2"/>
  <c r="X172" i="2"/>
  <c r="BP171" i="2"/>
  <c r="BO171" i="2"/>
  <c r="BN171" i="2"/>
  <c r="BM171" i="2"/>
  <c r="Z171" i="2"/>
  <c r="Y171" i="2"/>
  <c r="P171" i="2"/>
  <c r="BP170" i="2"/>
  <c r="BO170" i="2"/>
  <c r="BM170" i="2"/>
  <c r="Z170" i="2"/>
  <c r="Y170" i="2"/>
  <c r="BN170" i="2" s="1"/>
  <c r="P170" i="2"/>
  <c r="BO169" i="2"/>
  <c r="BM169" i="2"/>
  <c r="Z169" i="2"/>
  <c r="Z172" i="2" s="1"/>
  <c r="Y169" i="2"/>
  <c r="Y172" i="2" s="1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Z164" i="2" s="1"/>
  <c r="Y162" i="2"/>
  <c r="Y165" i="2" s="1"/>
  <c r="P162" i="2"/>
  <c r="X160" i="2"/>
  <c r="X159" i="2"/>
  <c r="BO158" i="2"/>
  <c r="BM158" i="2"/>
  <c r="Z158" i="2"/>
  <c r="Y158" i="2"/>
  <c r="BP158" i="2" s="1"/>
  <c r="BO157" i="2"/>
  <c r="BM157" i="2"/>
  <c r="Z157" i="2"/>
  <c r="Y157" i="2"/>
  <c r="BP157" i="2" s="1"/>
  <c r="BO156" i="2"/>
  <c r="BM156" i="2"/>
  <c r="Z156" i="2"/>
  <c r="Y156" i="2"/>
  <c r="BP156" i="2" s="1"/>
  <c r="BO155" i="2"/>
  <c r="BM155" i="2"/>
  <c r="Z155" i="2"/>
  <c r="Z159" i="2" s="1"/>
  <c r="Y155" i="2"/>
  <c r="Y160" i="2" s="1"/>
  <c r="X152" i="2"/>
  <c r="X151" i="2"/>
  <c r="BO150" i="2"/>
  <c r="BM150" i="2"/>
  <c r="Z150" i="2"/>
  <c r="Z151" i="2" s="1"/>
  <c r="Y150" i="2"/>
  <c r="Y152" i="2" s="1"/>
  <c r="Y146" i="2"/>
  <c r="X146" i="2"/>
  <c r="X145" i="2"/>
  <c r="BO144" i="2"/>
  <c r="BM144" i="2"/>
  <c r="Z144" i="2"/>
  <c r="Z145" i="2" s="1"/>
  <c r="Y144" i="2"/>
  <c r="Y145" i="2" s="1"/>
  <c r="P144" i="2"/>
  <c r="Y141" i="2"/>
  <c r="X141" i="2"/>
  <c r="X140" i="2"/>
  <c r="BO139" i="2"/>
  <c r="BM139" i="2"/>
  <c r="Z139" i="2"/>
  <c r="Y139" i="2"/>
  <c r="BP139" i="2" s="1"/>
  <c r="P139" i="2"/>
  <c r="BP138" i="2"/>
  <c r="BO138" i="2"/>
  <c r="BM138" i="2"/>
  <c r="Z138" i="2"/>
  <c r="Z140" i="2" s="1"/>
  <c r="Y138" i="2"/>
  <c r="BN138" i="2" s="1"/>
  <c r="Y135" i="2"/>
  <c r="X135" i="2"/>
  <c r="Z134" i="2"/>
  <c r="X134" i="2"/>
  <c r="BP133" i="2"/>
  <c r="BO133" i="2"/>
  <c r="BM133" i="2"/>
  <c r="Z133" i="2"/>
  <c r="Y133" i="2"/>
  <c r="BN133" i="2" s="1"/>
  <c r="P133" i="2"/>
  <c r="X130" i="2"/>
  <c r="X129" i="2"/>
  <c r="BP128" i="2"/>
  <c r="BO128" i="2"/>
  <c r="BM128" i="2"/>
  <c r="Z128" i="2"/>
  <c r="Y128" i="2"/>
  <c r="BN128" i="2" s="1"/>
  <c r="P128" i="2"/>
  <c r="BO127" i="2"/>
  <c r="BM127" i="2"/>
  <c r="Z127" i="2"/>
  <c r="Y127" i="2"/>
  <c r="BP127" i="2" s="1"/>
  <c r="P127" i="2"/>
  <c r="BO126" i="2"/>
  <c r="BM126" i="2"/>
  <c r="Z126" i="2"/>
  <c r="Z129" i="2" s="1"/>
  <c r="Y126" i="2"/>
  <c r="BP126" i="2" s="1"/>
  <c r="P126" i="2"/>
  <c r="Y123" i="2"/>
  <c r="X123" i="2"/>
  <c r="Y122" i="2"/>
  <c r="X122" i="2"/>
  <c r="BO121" i="2"/>
  <c r="BM121" i="2"/>
  <c r="Z121" i="2"/>
  <c r="Y121" i="2"/>
  <c r="BP121" i="2" s="1"/>
  <c r="P121" i="2"/>
  <c r="BP120" i="2"/>
  <c r="BO120" i="2"/>
  <c r="BN120" i="2"/>
  <c r="BM120" i="2"/>
  <c r="Z120" i="2"/>
  <c r="Z122" i="2" s="1"/>
  <c r="Y120" i="2"/>
  <c r="P120" i="2"/>
  <c r="X117" i="2"/>
  <c r="X116" i="2"/>
  <c r="BP115" i="2"/>
  <c r="BO115" i="2"/>
  <c r="BN115" i="2"/>
  <c r="BM115" i="2"/>
  <c r="Z115" i="2"/>
  <c r="Z116" i="2" s="1"/>
  <c r="Y115" i="2"/>
  <c r="P115" i="2"/>
  <c r="BO114" i="2"/>
  <c r="BN114" i="2"/>
  <c r="BM114" i="2"/>
  <c r="Z114" i="2"/>
  <c r="Y114" i="2"/>
  <c r="Y117" i="2" s="1"/>
  <c r="P114" i="2"/>
  <c r="X111" i="2"/>
  <c r="Z110" i="2"/>
  <c r="X110" i="2"/>
  <c r="BO109" i="2"/>
  <c r="BN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P106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P103" i="2"/>
  <c r="BO103" i="2"/>
  <c r="BN103" i="2"/>
  <c r="BM103" i="2"/>
  <c r="Z103" i="2"/>
  <c r="Y103" i="2"/>
  <c r="P103" i="2"/>
  <c r="BO102" i="2"/>
  <c r="BN102" i="2"/>
  <c r="BM102" i="2"/>
  <c r="Z102" i="2"/>
  <c r="Y102" i="2"/>
  <c r="BP102" i="2" s="1"/>
  <c r="P102" i="2"/>
  <c r="BP101" i="2"/>
  <c r="BO101" i="2"/>
  <c r="BN101" i="2"/>
  <c r="BM101" i="2"/>
  <c r="Z101" i="2"/>
  <c r="Y101" i="2"/>
  <c r="Y110" i="2" s="1"/>
  <c r="P101" i="2"/>
  <c r="X98" i="2"/>
  <c r="X97" i="2"/>
  <c r="BP96" i="2"/>
  <c r="BO96" i="2"/>
  <c r="BN96" i="2"/>
  <c r="BM96" i="2"/>
  <c r="Z96" i="2"/>
  <c r="Y96" i="2"/>
  <c r="P96" i="2"/>
  <c r="BO95" i="2"/>
  <c r="BM95" i="2"/>
  <c r="Z95" i="2"/>
  <c r="Y95" i="2"/>
  <c r="BP95" i="2" s="1"/>
  <c r="P95" i="2"/>
  <c r="BP94" i="2"/>
  <c r="BO94" i="2"/>
  <c r="BN94" i="2"/>
  <c r="BM94" i="2"/>
  <c r="Z94" i="2"/>
  <c r="Z97" i="2" s="1"/>
  <c r="Y94" i="2"/>
  <c r="Y98" i="2" s="1"/>
  <c r="P94" i="2"/>
  <c r="X91" i="2"/>
  <c r="X90" i="2"/>
  <c r="BP89" i="2"/>
  <c r="BO89" i="2"/>
  <c r="BN89" i="2"/>
  <c r="BM89" i="2"/>
  <c r="Z89" i="2"/>
  <c r="Y89" i="2"/>
  <c r="P89" i="2"/>
  <c r="BO88" i="2"/>
  <c r="BM88" i="2"/>
  <c r="Z88" i="2"/>
  <c r="Z90" i="2" s="1"/>
  <c r="Y88" i="2"/>
  <c r="BP88" i="2" s="1"/>
  <c r="P88" i="2"/>
  <c r="BO87" i="2"/>
  <c r="BN87" i="2"/>
  <c r="BM87" i="2"/>
  <c r="Z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Z85" i="2"/>
  <c r="Y85" i="2"/>
  <c r="BP85" i="2" s="1"/>
  <c r="P85" i="2"/>
  <c r="BP84" i="2"/>
  <c r="BO84" i="2"/>
  <c r="BM84" i="2"/>
  <c r="Z84" i="2"/>
  <c r="Y84" i="2"/>
  <c r="BN84" i="2" s="1"/>
  <c r="P84" i="2"/>
  <c r="X81" i="2"/>
  <c r="X80" i="2"/>
  <c r="BP79" i="2"/>
  <c r="BO79" i="2"/>
  <c r="BM79" i="2"/>
  <c r="Z79" i="2"/>
  <c r="Y79" i="2"/>
  <c r="BN79" i="2" s="1"/>
  <c r="P79" i="2"/>
  <c r="BO78" i="2"/>
  <c r="BM78" i="2"/>
  <c r="Z78" i="2"/>
  <c r="Z80" i="2" s="1"/>
  <c r="Y78" i="2"/>
  <c r="Y81" i="2" s="1"/>
  <c r="P78" i="2"/>
  <c r="X75" i="2"/>
  <c r="X74" i="2"/>
  <c r="BO73" i="2"/>
  <c r="BM73" i="2"/>
  <c r="Z73" i="2"/>
  <c r="Z74" i="2" s="1"/>
  <c r="Y73" i="2"/>
  <c r="Y75" i="2" s="1"/>
  <c r="P73" i="2"/>
  <c r="X70" i="2"/>
  <c r="X69" i="2"/>
  <c r="BO68" i="2"/>
  <c r="BM68" i="2"/>
  <c r="Z68" i="2"/>
  <c r="Y68" i="2"/>
  <c r="Y69" i="2" s="1"/>
  <c r="P68" i="2"/>
  <c r="BO67" i="2"/>
  <c r="BN67" i="2"/>
  <c r="BM67" i="2"/>
  <c r="Z67" i="2"/>
  <c r="Z69" i="2" s="1"/>
  <c r="Y67" i="2"/>
  <c r="Y70" i="2" s="1"/>
  <c r="P67" i="2"/>
  <c r="X64" i="2"/>
  <c r="Y63" i="2"/>
  <c r="X63" i="2"/>
  <c r="BO62" i="2"/>
  <c r="BN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BO60" i="2"/>
  <c r="BN60" i="2"/>
  <c r="BM60" i="2"/>
  <c r="Z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M56" i="2"/>
  <c r="Z56" i="2"/>
  <c r="Y56" i="2"/>
  <c r="BP56" i="2" s="1"/>
  <c r="BO55" i="2"/>
  <c r="BN55" i="2"/>
  <c r="BM55" i="2"/>
  <c r="Z55" i="2"/>
  <c r="Y55" i="2"/>
  <c r="BP55" i="2" s="1"/>
  <c r="P55" i="2"/>
  <c r="BP54" i="2"/>
  <c r="BO54" i="2"/>
  <c r="BN54" i="2"/>
  <c r="BM54" i="2"/>
  <c r="Z54" i="2"/>
  <c r="Z63" i="2" s="1"/>
  <c r="Y54" i="2"/>
  <c r="P54" i="2"/>
  <c r="BO53" i="2"/>
  <c r="BN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X48" i="2"/>
  <c r="X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Z47" i="2" s="1"/>
  <c r="Y44" i="2"/>
  <c r="Y48" i="2" s="1"/>
  <c r="P44" i="2"/>
  <c r="BP43" i="2"/>
  <c r="BO43" i="2"/>
  <c r="BN43" i="2"/>
  <c r="BM43" i="2"/>
  <c r="Z43" i="2"/>
  <c r="Y43" i="2"/>
  <c r="Y47" i="2" s="1"/>
  <c r="P43" i="2"/>
  <c r="X40" i="2"/>
  <c r="Z39" i="2"/>
  <c r="Y39" i="2"/>
  <c r="X39" i="2"/>
  <c r="BP38" i="2"/>
  <c r="BO38" i="2"/>
  <c r="BN38" i="2"/>
  <c r="BM38" i="2"/>
  <c r="Z38" i="2"/>
  <c r="Y38" i="2"/>
  <c r="P38" i="2"/>
  <c r="BO37" i="2"/>
  <c r="BN37" i="2"/>
  <c r="BM37" i="2"/>
  <c r="Z37" i="2"/>
  <c r="Y37" i="2"/>
  <c r="Y40" i="2" s="1"/>
  <c r="BO36" i="2"/>
  <c r="BM36" i="2"/>
  <c r="Z36" i="2"/>
  <c r="Y36" i="2"/>
  <c r="BP36" i="2" s="1"/>
  <c r="P36" i="2"/>
  <c r="Y33" i="2"/>
  <c r="X33" i="2"/>
  <c r="Z32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Y32" i="2" s="1"/>
  <c r="P28" i="2"/>
  <c r="Y24" i="2"/>
  <c r="X24" i="2"/>
  <c r="X281" i="2" s="1"/>
  <c r="Z23" i="2"/>
  <c r="Y23" i="2"/>
  <c r="X23" i="2"/>
  <c r="X285" i="2" s="1"/>
  <c r="BP22" i="2"/>
  <c r="BO22" i="2"/>
  <c r="X283" i="2" s="1"/>
  <c r="BN22" i="2"/>
  <c r="BM22" i="2"/>
  <c r="X282" i="2" s="1"/>
  <c r="Z22" i="2"/>
  <c r="Y22" i="2"/>
  <c r="P22" i="2"/>
  <c r="H10" i="2"/>
  <c r="A9" i="2"/>
  <c r="A10" i="2" s="1"/>
  <c r="D7" i="2"/>
  <c r="Q6" i="2"/>
  <c r="P2" i="2"/>
  <c r="J9" i="2" l="1"/>
  <c r="F9" i="2"/>
  <c r="H9" i="2"/>
  <c r="X284" i="2"/>
  <c r="Z286" i="2"/>
  <c r="BN56" i="2"/>
  <c r="Y80" i="2"/>
  <c r="BN88" i="2"/>
  <c r="Y111" i="2"/>
  <c r="Y196" i="2"/>
  <c r="Y214" i="2"/>
  <c r="F10" i="2"/>
  <c r="Y64" i="2"/>
  <c r="BN68" i="2"/>
  <c r="BN73" i="2"/>
  <c r="BN78" i="2"/>
  <c r="Y97" i="2"/>
  <c r="BN105" i="2"/>
  <c r="Y129" i="2"/>
  <c r="Y134" i="2"/>
  <c r="BN155" i="2"/>
  <c r="BN157" i="2"/>
  <c r="BN190" i="2"/>
  <c r="BN212" i="2"/>
  <c r="BN232" i="2"/>
  <c r="BP244" i="2"/>
  <c r="Y279" i="2"/>
  <c r="Y221" i="2"/>
  <c r="BN226" i="2"/>
  <c r="BP238" i="2"/>
  <c r="Y90" i="2"/>
  <c r="Y159" i="2"/>
  <c r="Y173" i="2"/>
  <c r="BP37" i="2"/>
  <c r="Y283" i="2" s="1"/>
  <c r="BN44" i="2"/>
  <c r="BN29" i="2"/>
  <c r="Y282" i="2" s="1"/>
  <c r="Y284" i="2" s="1"/>
  <c r="BP44" i="2"/>
  <c r="BN46" i="2"/>
  <c r="BN51" i="2"/>
  <c r="BP68" i="2"/>
  <c r="BP73" i="2"/>
  <c r="BP78" i="2"/>
  <c r="BN85" i="2"/>
  <c r="BN107" i="2"/>
  <c r="BN139" i="2"/>
  <c r="BN144" i="2"/>
  <c r="BP155" i="2"/>
  <c r="BN192" i="2"/>
  <c r="BP212" i="2"/>
  <c r="BP232" i="2"/>
  <c r="BN253" i="2"/>
  <c r="BN259" i="2"/>
  <c r="BN261" i="2"/>
  <c r="BN263" i="2"/>
  <c r="BN265" i="2"/>
  <c r="BN267" i="2"/>
  <c r="BN269" i="2"/>
  <c r="BN271" i="2"/>
  <c r="BN273" i="2"/>
  <c r="BN275" i="2"/>
  <c r="BN277" i="2"/>
  <c r="BN58" i="2"/>
  <c r="Y91" i="2"/>
  <c r="Y281" i="2" s="1"/>
  <c r="BN95" i="2"/>
  <c r="BN127" i="2"/>
  <c r="BN150" i="2"/>
  <c r="BN163" i="2"/>
  <c r="BN169" i="2"/>
  <c r="BN202" i="2"/>
  <c r="BN207" i="2"/>
  <c r="BN31" i="2"/>
  <c r="BN36" i="2"/>
  <c r="Y116" i="2"/>
  <c r="Y130" i="2"/>
  <c r="BP150" i="2"/>
  <c r="BP169" i="2"/>
  <c r="BP207" i="2"/>
  <c r="Y280" i="2"/>
  <c r="Y74" i="2"/>
  <c r="Y285" i="2" s="1"/>
  <c r="BP144" i="2"/>
  <c r="BP253" i="2"/>
  <c r="Y233" i="2"/>
  <c r="Y151" i="2"/>
  <c r="Y164" i="2"/>
  <c r="Y203" i="2"/>
  <c r="Y208" i="2"/>
  <c r="Y227" i="2"/>
  <c r="BP114" i="2"/>
  <c r="BN121" i="2"/>
  <c r="BN126" i="2"/>
  <c r="Y140" i="2"/>
  <c r="BN156" i="2"/>
  <c r="BN158" i="2"/>
  <c r="BN162" i="2"/>
  <c r="BP199" i="2"/>
  <c r="BN201" i="2"/>
  <c r="BN219" i="2"/>
  <c r="BN225" i="2"/>
  <c r="BP67" i="2"/>
  <c r="BP189" i="2"/>
  <c r="BP162" i="2"/>
  <c r="BP225" i="2"/>
  <c r="C294" i="2" l="1"/>
  <c r="B294" i="2"/>
  <c r="A294" i="2"/>
</calcChain>
</file>

<file path=xl/sharedStrings.xml><?xml version="1.0" encoding="utf-8"?>
<sst xmlns="http://schemas.openxmlformats.org/spreadsheetml/2006/main" count="1877" uniqueCount="434">
  <si>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</si>
  <si>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</si>
  <si>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</si>
  <si>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</si>
  <si>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</si>
  <si>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</si>
  <si>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</si>
  <si>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</si>
  <si>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</si>
  <si>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</si>
  <si>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</si>
  <si>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</si>
  <si>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</si>
  <si>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</si>
  <si>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</si>
  <si>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</si>
  <si>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</si>
  <si>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</si>
  <si>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</si>
  <si>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</si>
  <si>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</si>
  <si>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</si>
  <si>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</si>
  <si>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</si>
  <si>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</si>
  <si>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</si>
  <si>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</si>
  <si>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</si>
  <si>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</si>
  <si>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</si>
  <si>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</si>
  <si>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</si>
  <si>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</si>
  <si>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</si>
  <si>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</si>
  <si>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</si>
  <si>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</si>
  <si>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</si>
  <si>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</si>
  <si>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</si>
  <si>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</si>
  <si>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</si>
  <si>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</si>
  <si>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</si>
  <si>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</si>
  <si>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</si>
  <si>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</si>
  <si>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</si>
  <si>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</si>
  <si>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</si>
  <si>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</si>
  <si>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</si>
  <si>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</si>
  <si>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</si>
  <si>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</si>
  <si>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</si>
  <si>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</si>
  <si>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</si>
  <si>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</si>
  <si>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</si>
  <si>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</si>
  <si>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</si>
  <si>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</si>
  <si>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</si>
  <si>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</si>
  <si>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</si>
  <si>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</si>
  <si>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</si>
  <si>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</si>
  <si>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</si>
  <si>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</si>
  <si>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</si>
  <si>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</si>
  <si>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</si>
  <si>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25.09.2024</t>
  </si>
  <si>
    <t>24.09.2024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</si>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</sst>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9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4" t="s">
        <v>29</v>
      </c>
      <c r="E1" s="394"/>
      <c r="F1" s="394"/>
      <c r="G1" s="14" t="s">
        <v>73</v>
      </c>
      <c r="H1" s="394" t="s">
        <v>50</v>
      </c>
      <c r="I1" s="394"/>
      <c r="J1" s="394"/>
      <c r="K1" s="394"/>
      <c r="L1" s="394"/>
      <c r="M1" s="394"/>
      <c r="N1" s="394"/>
      <c r="O1" s="394"/>
      <c r="P1" s="394"/>
      <c r="Q1" s="394"/>
      <c r="R1" s="395" t="s">
        <v>74</v>
      </c>
      <c r="S1" s="396"/>
      <c r="T1" s="396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7"/>
      <c r="Q3" s="397"/>
      <c r="R3" s="397"/>
      <c r="S3" s="397"/>
      <c r="T3" s="397"/>
      <c r="U3" s="397"/>
      <c r="V3" s="397"/>
      <c r="W3" s="397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6" t="s">
        <v>8</v>
      </c>
      <c r="B5" s="376"/>
      <c r="C5" s="376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6"/>
      <c r="P5" s="27" t="s">
        <v>4</v>
      </c>
      <c r="Q5" s="400">
        <v>45562</v>
      </c>
      <c r="R5" s="400"/>
      <c r="T5" s="401" t="s">
        <v>3</v>
      </c>
      <c r="U5" s="402"/>
      <c r="V5" s="403" t="s">
        <v>420</v>
      </c>
      <c r="W5" s="404"/>
      <c r="AB5" s="60"/>
      <c r="AC5" s="60"/>
      <c r="AD5" s="60"/>
      <c r="AE5" s="60"/>
    </row>
    <row r="6" spans="1:32" s="17" customFormat="1" ht="24" customHeight="1" x14ac:dyDescent="0.2">
      <c r="A6" s="376" t="s">
        <v>1</v>
      </c>
      <c r="B6" s="376"/>
      <c r="C6" s="376"/>
      <c r="D6" s="377" t="s">
        <v>82</v>
      </c>
      <c r="E6" s="377"/>
      <c r="F6" s="377"/>
      <c r="G6" s="377"/>
      <c r="H6" s="377"/>
      <c r="I6" s="377"/>
      <c r="J6" s="377"/>
      <c r="K6" s="377"/>
      <c r="L6" s="377"/>
      <c r="M6" s="377"/>
      <c r="N6" s="77"/>
      <c r="P6" s="27" t="s">
        <v>30</v>
      </c>
      <c r="Q6" s="378" t="str">
        <f>IF(Q5=0," ",CHOOSE(WEEKDAY(Q5,2),"Понедельник","Вторник","Среда","Четверг","Пятница","Суббота","Воскресенье"))</f>
        <v>Пятница</v>
      </c>
      <c r="R6" s="378"/>
      <c r="T6" s="379" t="s">
        <v>5</v>
      </c>
      <c r="U6" s="380"/>
      <c r="V6" s="381" t="s">
        <v>76</v>
      </c>
      <c r="W6" s="38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7" t="str">
        <f>IFERROR(VLOOKUP(DeliveryAddress,Table,3,0),1)</f>
        <v>1</v>
      </c>
      <c r="E7" s="388"/>
      <c r="F7" s="388"/>
      <c r="G7" s="388"/>
      <c r="H7" s="388"/>
      <c r="I7" s="388"/>
      <c r="J7" s="388"/>
      <c r="K7" s="388"/>
      <c r="L7" s="388"/>
      <c r="M7" s="389"/>
      <c r="N7" s="78"/>
      <c r="P7" s="29"/>
      <c r="Q7" s="49"/>
      <c r="R7" s="49"/>
      <c r="T7" s="379"/>
      <c r="U7" s="380"/>
      <c r="V7" s="383"/>
      <c r="W7" s="384"/>
      <c r="AB7" s="60"/>
      <c r="AC7" s="60"/>
      <c r="AD7" s="60"/>
      <c r="AE7" s="60"/>
    </row>
    <row r="8" spans="1:32" s="17" customFormat="1" ht="25.5" customHeight="1" x14ac:dyDescent="0.2">
      <c r="A8" s="390" t="s">
        <v>61</v>
      </c>
      <c r="B8" s="390"/>
      <c r="C8" s="390"/>
      <c r="D8" s="391" t="s">
        <v>83</v>
      </c>
      <c r="E8" s="391"/>
      <c r="F8" s="391"/>
      <c r="G8" s="391"/>
      <c r="H8" s="391"/>
      <c r="I8" s="391"/>
      <c r="J8" s="391"/>
      <c r="K8" s="391"/>
      <c r="L8" s="391"/>
      <c r="M8" s="391"/>
      <c r="N8" s="79"/>
      <c r="P8" s="27" t="s">
        <v>11</v>
      </c>
      <c r="Q8" s="374">
        <v>0.375</v>
      </c>
      <c r="R8" s="374"/>
      <c r="T8" s="379"/>
      <c r="U8" s="380"/>
      <c r="V8" s="383"/>
      <c r="W8" s="384"/>
      <c r="AB8" s="60"/>
      <c r="AC8" s="60"/>
      <c r="AD8" s="60"/>
      <c r="AE8" s="60"/>
    </row>
    <row r="9" spans="1:32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49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M9" s="392"/>
      <c r="N9" s="74"/>
      <c r="P9" s="31" t="s">
        <v>15</v>
      </c>
      <c r="Q9" s="393"/>
      <c r="R9" s="393"/>
      <c r="T9" s="379"/>
      <c r="U9" s="380"/>
      <c r="V9" s="385"/>
      <c r="W9" s="38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69" t="str">
        <f>IFERROR(VLOOKUP($D$10,Proxy,2,FALSE),"")</f>
        <v/>
      </c>
      <c r="I10" s="369"/>
      <c r="J10" s="369"/>
      <c r="K10" s="369"/>
      <c r="L10" s="369"/>
      <c r="M10" s="369"/>
      <c r="N10" s="75"/>
      <c r="P10" s="31" t="s">
        <v>35</v>
      </c>
      <c r="Q10" s="370"/>
      <c r="R10" s="370"/>
      <c r="U10" s="29" t="s">
        <v>12</v>
      </c>
      <c r="V10" s="371" t="s">
        <v>77</v>
      </c>
      <c r="W10" s="37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3"/>
      <c r="R11" s="373"/>
      <c r="U11" s="29" t="s">
        <v>31</v>
      </c>
      <c r="V11" s="358" t="s">
        <v>58</v>
      </c>
      <c r="W11" s="35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7" t="s">
        <v>78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80"/>
      <c r="P12" s="27" t="s">
        <v>33</v>
      </c>
      <c r="Q12" s="374"/>
      <c r="R12" s="374"/>
      <c r="S12" s="28"/>
      <c r="T12"/>
      <c r="U12" s="29" t="s">
        <v>49</v>
      </c>
      <c r="V12" s="375"/>
      <c r="W12" s="375"/>
      <c r="X12"/>
      <c r="AB12" s="60"/>
      <c r="AC12" s="60"/>
      <c r="AD12" s="60"/>
      <c r="AE12" s="60"/>
    </row>
    <row r="13" spans="1:32" s="17" customFormat="1" ht="23.25" customHeight="1" x14ac:dyDescent="0.2">
      <c r="A13" s="357" t="s">
        <v>79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80"/>
      <c r="O13" s="31"/>
      <c r="P13" s="31" t="s">
        <v>34</v>
      </c>
      <c r="Q13" s="358"/>
      <c r="R13" s="35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7" t="s">
        <v>80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59" t="s">
        <v>81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81"/>
      <c r="O15"/>
      <c r="P15" s="360" t="s">
        <v>64</v>
      </c>
      <c r="Q15" s="360"/>
      <c r="R15" s="360"/>
      <c r="S15" s="360"/>
      <c r="T15" s="36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1"/>
      <c r="Q16" s="361"/>
      <c r="R16" s="361"/>
      <c r="S16" s="361"/>
      <c r="T16" s="3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4" t="s">
        <v>62</v>
      </c>
      <c r="B17" s="344" t="s">
        <v>52</v>
      </c>
      <c r="C17" s="363" t="s">
        <v>51</v>
      </c>
      <c r="D17" s="344" t="s">
        <v>53</v>
      </c>
      <c r="E17" s="344"/>
      <c r="F17" s="344" t="s">
        <v>24</v>
      </c>
      <c r="G17" s="344" t="s">
        <v>27</v>
      </c>
      <c r="H17" s="344" t="s">
        <v>25</v>
      </c>
      <c r="I17" s="344" t="s">
        <v>26</v>
      </c>
      <c r="J17" s="364" t="s">
        <v>16</v>
      </c>
      <c r="K17" s="364" t="s">
        <v>69</v>
      </c>
      <c r="L17" s="364" t="s">
        <v>71</v>
      </c>
      <c r="M17" s="364" t="s">
        <v>2</v>
      </c>
      <c r="N17" s="364" t="s">
        <v>70</v>
      </c>
      <c r="O17" s="344" t="s">
        <v>28</v>
      </c>
      <c r="P17" s="344" t="s">
        <v>17</v>
      </c>
      <c r="Q17" s="344"/>
      <c r="R17" s="344"/>
      <c r="S17" s="344"/>
      <c r="T17" s="344"/>
      <c r="U17" s="362" t="s">
        <v>59</v>
      </c>
      <c r="V17" s="344"/>
      <c r="W17" s="344" t="s">
        <v>6</v>
      </c>
      <c r="X17" s="344" t="s">
        <v>44</v>
      </c>
      <c r="Y17" s="345" t="s">
        <v>57</v>
      </c>
      <c r="Z17" s="344" t="s">
        <v>18</v>
      </c>
      <c r="AA17" s="347" t="s">
        <v>63</v>
      </c>
      <c r="AB17" s="347" t="s">
        <v>19</v>
      </c>
      <c r="AC17" s="348" t="s">
        <v>72</v>
      </c>
      <c r="AD17" s="350" t="s">
        <v>60</v>
      </c>
      <c r="AE17" s="351"/>
      <c r="AF17" s="352"/>
      <c r="AG17" s="356"/>
      <c r="BD17" s="342" t="s">
        <v>67</v>
      </c>
    </row>
    <row r="18" spans="1:68" ht="14.25" customHeight="1" x14ac:dyDescent="0.2">
      <c r="A18" s="344"/>
      <c r="B18" s="344"/>
      <c r="C18" s="363"/>
      <c r="D18" s="344"/>
      <c r="E18" s="344"/>
      <c r="F18" s="344" t="s">
        <v>20</v>
      </c>
      <c r="G18" s="344" t="s">
        <v>21</v>
      </c>
      <c r="H18" s="344" t="s">
        <v>22</v>
      </c>
      <c r="I18" s="344" t="s">
        <v>22</v>
      </c>
      <c r="J18" s="365"/>
      <c r="K18" s="365"/>
      <c r="L18" s="365"/>
      <c r="M18" s="365"/>
      <c r="N18" s="365"/>
      <c r="O18" s="344"/>
      <c r="P18" s="344"/>
      <c r="Q18" s="344"/>
      <c r="R18" s="344"/>
      <c r="S18" s="344"/>
      <c r="T18" s="344"/>
      <c r="U18" s="36" t="s">
        <v>47</v>
      </c>
      <c r="V18" s="36" t="s">
        <v>46</v>
      </c>
      <c r="W18" s="344"/>
      <c r="X18" s="344"/>
      <c r="Y18" s="346"/>
      <c r="Z18" s="344"/>
      <c r="AA18" s="347"/>
      <c r="AB18" s="347"/>
      <c r="AC18" s="349"/>
      <c r="AD18" s="353"/>
      <c r="AE18" s="354"/>
      <c r="AF18" s="355"/>
      <c r="AG18" s="356"/>
      <c r="BD18" s="342"/>
    </row>
    <row r="19" spans="1:68" ht="27.75" customHeight="1" x14ac:dyDescent="0.2">
      <c r="A19" s="253" t="s">
        <v>84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55"/>
      <c r="AB19" s="55"/>
      <c r="AC19" s="55"/>
    </row>
    <row r="20" spans="1:68" ht="16.5" customHeight="1" x14ac:dyDescent="0.25">
      <c r="A20" s="254" t="s">
        <v>84</v>
      </c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66"/>
      <c r="AB20" s="66"/>
      <c r="AC20" s="83"/>
    </row>
    <row r="21" spans="1:68" ht="14.25" customHeight="1" x14ac:dyDescent="0.25">
      <c r="A21" s="241" t="s">
        <v>85</v>
      </c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5">
        <v>4607111035752</v>
      </c>
      <c r="E22" s="21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7"/>
      <c r="R22" s="217"/>
      <c r="S22" s="217"/>
      <c r="T22" s="218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24"/>
      <c r="P23" s="221" t="s">
        <v>43</v>
      </c>
      <c r="Q23" s="222"/>
      <c r="R23" s="222"/>
      <c r="S23" s="222"/>
      <c r="T23" s="222"/>
      <c r="U23" s="222"/>
      <c r="V23" s="223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24"/>
      <c r="P24" s="221" t="s">
        <v>43</v>
      </c>
      <c r="Q24" s="222"/>
      <c r="R24" s="222"/>
      <c r="S24" s="222"/>
      <c r="T24" s="222"/>
      <c r="U24" s="222"/>
      <c r="V24" s="223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3" t="s">
        <v>48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55"/>
      <c r="AB25" s="55"/>
      <c r="AC25" s="55"/>
    </row>
    <row r="26" spans="1:68" ht="16.5" customHeight="1" x14ac:dyDescent="0.25">
      <c r="A26" s="254" t="s">
        <v>92</v>
      </c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66"/>
      <c r="AB26" s="66"/>
      <c r="AC26" s="83"/>
    </row>
    <row r="27" spans="1:68" ht="14.25" customHeight="1" x14ac:dyDescent="0.25">
      <c r="A27" s="241" t="s">
        <v>93</v>
      </c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5">
        <v>4607111036605</v>
      </c>
      <c r="E28" s="21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7"/>
      <c r="R28" s="217"/>
      <c r="S28" s="217"/>
      <c r="T28" s="218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5">
        <v>4607111036520</v>
      </c>
      <c r="E29" s="21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7"/>
      <c r="R29" s="217"/>
      <c r="S29" s="217"/>
      <c r="T29" s="218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5">
        <v>4607111036537</v>
      </c>
      <c r="E30" s="21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7"/>
      <c r="R30" s="217"/>
      <c r="S30" s="217"/>
      <c r="T30" s="218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5">
        <v>4607111036599</v>
      </c>
      <c r="E31" s="21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3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7"/>
      <c r="R31" s="217"/>
      <c r="S31" s="217"/>
      <c r="T31" s="218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24"/>
      <c r="P32" s="221" t="s">
        <v>43</v>
      </c>
      <c r="Q32" s="222"/>
      <c r="R32" s="222"/>
      <c r="S32" s="222"/>
      <c r="T32" s="222"/>
      <c r="U32" s="222"/>
      <c r="V32" s="223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24"/>
      <c r="P33" s="221" t="s">
        <v>43</v>
      </c>
      <c r="Q33" s="222"/>
      <c r="R33" s="222"/>
      <c r="S33" s="222"/>
      <c r="T33" s="222"/>
      <c r="U33" s="222"/>
      <c r="V33" s="223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4" t="s">
        <v>104</v>
      </c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66"/>
      <c r="AB34" s="66"/>
      <c r="AC34" s="83"/>
    </row>
    <row r="35" spans="1:68" ht="14.25" customHeight="1" x14ac:dyDescent="0.25">
      <c r="A35" s="241" t="s">
        <v>85</v>
      </c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5">
        <v>4607111036285</v>
      </c>
      <c r="E36" s="21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7"/>
      <c r="R36" s="217"/>
      <c r="S36" s="217"/>
      <c r="T36" s="218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5">
        <v>4607111036308</v>
      </c>
      <c r="E37" s="21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35" t="s">
        <v>109</v>
      </c>
      <c r="Q37" s="217"/>
      <c r="R37" s="217"/>
      <c r="S37" s="217"/>
      <c r="T37" s="218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5">
        <v>4607111036292</v>
      </c>
      <c r="E38" s="21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3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7"/>
      <c r="R38" s="217"/>
      <c r="S38" s="217"/>
      <c r="T38" s="218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24"/>
      <c r="P39" s="221" t="s">
        <v>43</v>
      </c>
      <c r="Q39" s="222"/>
      <c r="R39" s="222"/>
      <c r="S39" s="222"/>
      <c r="T39" s="222"/>
      <c r="U39" s="222"/>
      <c r="V39" s="223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24"/>
      <c r="P40" s="221" t="s">
        <v>43</v>
      </c>
      <c r="Q40" s="222"/>
      <c r="R40" s="222"/>
      <c r="S40" s="222"/>
      <c r="T40" s="222"/>
      <c r="U40" s="222"/>
      <c r="V40" s="223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4" t="s">
        <v>112</v>
      </c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66"/>
      <c r="AB41" s="66"/>
      <c r="AC41" s="83"/>
    </row>
    <row r="42" spans="1:68" ht="14.25" customHeight="1" x14ac:dyDescent="0.25">
      <c r="A42" s="241" t="s">
        <v>113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5">
        <v>4607111038951</v>
      </c>
      <c r="E43" s="215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7"/>
      <c r="R43" s="217"/>
      <c r="S43" s="217"/>
      <c r="T43" s="218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5">
        <v>4607111037596</v>
      </c>
      <c r="E44" s="21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7"/>
      <c r="R44" s="217"/>
      <c r="S44" s="217"/>
      <c r="T44" s="218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5">
        <v>4607111037053</v>
      </c>
      <c r="E45" s="21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7"/>
      <c r="R45" s="217"/>
      <c r="S45" s="217"/>
      <c r="T45" s="218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5">
        <v>4607111037060</v>
      </c>
      <c r="E46" s="21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7"/>
      <c r="R46" s="217"/>
      <c r="S46" s="217"/>
      <c r="T46" s="218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24"/>
      <c r="P47" s="221" t="s">
        <v>43</v>
      </c>
      <c r="Q47" s="222"/>
      <c r="R47" s="222"/>
      <c r="S47" s="222"/>
      <c r="T47" s="222"/>
      <c r="U47" s="222"/>
      <c r="V47" s="223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24"/>
      <c r="P48" s="221" t="s">
        <v>43</v>
      </c>
      <c r="Q48" s="222"/>
      <c r="R48" s="222"/>
      <c r="S48" s="222"/>
      <c r="T48" s="222"/>
      <c r="U48" s="222"/>
      <c r="V48" s="223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4" t="s">
        <v>123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66"/>
      <c r="AB49" s="66"/>
      <c r="AC49" s="83"/>
    </row>
    <row r="50" spans="1:68" ht="14.25" customHeight="1" x14ac:dyDescent="0.25">
      <c r="A50" s="241" t="s">
        <v>85</v>
      </c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4301070989</v>
      </c>
      <c r="D51" s="215">
        <v>4607111037190</v>
      </c>
      <c r="E51" s="215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7"/>
      <c r="R51" s="217"/>
      <c r="S51" s="217"/>
      <c r="T51" s="218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126</v>
      </c>
      <c r="B52" s="64" t="s">
        <v>127</v>
      </c>
      <c r="C52" s="37">
        <v>4301071032</v>
      </c>
      <c r="D52" s="215">
        <v>4607111038999</v>
      </c>
      <c r="E52" s="215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7"/>
      <c r="R52" s="217"/>
      <c r="S52" s="217"/>
      <c r="T52" s="218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15">
        <v>4607111037183</v>
      </c>
      <c r="E53" s="215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7"/>
      <c r="R53" s="217"/>
      <c r="S53" s="217"/>
      <c r="T53" s="218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4301071044</v>
      </c>
      <c r="D54" s="215">
        <v>4607111039385</v>
      </c>
      <c r="E54" s="215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7"/>
      <c r="R54" s="217"/>
      <c r="S54" s="217"/>
      <c r="T54" s="218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4301070970</v>
      </c>
      <c r="D55" s="215">
        <v>4607111037091</v>
      </c>
      <c r="E55" s="215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7"/>
      <c r="R55" s="217"/>
      <c r="S55" s="217"/>
      <c r="T55" s="218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4301071045</v>
      </c>
      <c r="D56" s="215">
        <v>4607111039392</v>
      </c>
      <c r="E56" s="215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3" t="s">
        <v>136</v>
      </c>
      <c r="Q56" s="217"/>
      <c r="R56" s="217"/>
      <c r="S56" s="217"/>
      <c r="T56" s="218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137</v>
      </c>
      <c r="B57" s="64" t="s">
        <v>138</v>
      </c>
      <c r="C57" s="37">
        <v>4301070971</v>
      </c>
      <c r="D57" s="215">
        <v>4607111036902</v>
      </c>
      <c r="E57" s="215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7"/>
      <c r="R57" s="217"/>
      <c r="S57" s="217"/>
      <c r="T57" s="218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139</v>
      </c>
      <c r="B58" s="64" t="s">
        <v>140</v>
      </c>
      <c r="C58" s="37">
        <v>4301071031</v>
      </c>
      <c r="D58" s="215">
        <v>4607111038982</v>
      </c>
      <c r="E58" s="215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7"/>
      <c r="R58" s="217"/>
      <c r="S58" s="217"/>
      <c r="T58" s="218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141</v>
      </c>
      <c r="B59" s="64" t="s">
        <v>142</v>
      </c>
      <c r="C59" s="37">
        <v>4301070969</v>
      </c>
      <c r="D59" s="215">
        <v>4607111036858</v>
      </c>
      <c r="E59" s="215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7"/>
      <c r="R59" s="217"/>
      <c r="S59" s="217"/>
      <c r="T59" s="218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143</v>
      </c>
      <c r="B60" s="64" t="s">
        <v>144</v>
      </c>
      <c r="C60" s="37">
        <v>4301071046</v>
      </c>
      <c r="D60" s="215">
        <v>4607111039354</v>
      </c>
      <c r="E60" s="215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1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7"/>
      <c r="R60" s="217"/>
      <c r="S60" s="217"/>
      <c r="T60" s="218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145</v>
      </c>
      <c r="B61" s="64" t="s">
        <v>146</v>
      </c>
      <c r="C61" s="37">
        <v>4301070968</v>
      </c>
      <c r="D61" s="215">
        <v>4607111036889</v>
      </c>
      <c r="E61" s="215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7"/>
      <c r="R61" s="217"/>
      <c r="S61" s="217"/>
      <c r="T61" s="218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147</v>
      </c>
      <c r="B62" s="64" t="s">
        <v>148</v>
      </c>
      <c r="C62" s="37">
        <v>4301071047</v>
      </c>
      <c r="D62" s="215">
        <v>4607111039330</v>
      </c>
      <c r="E62" s="215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7"/>
      <c r="R62" s="217"/>
      <c r="S62" s="217"/>
      <c r="T62" s="218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24"/>
      <c r="P63" s="221" t="s">
        <v>43</v>
      </c>
      <c r="Q63" s="222"/>
      <c r="R63" s="222"/>
      <c r="S63" s="222"/>
      <c r="T63" s="222"/>
      <c r="U63" s="222"/>
      <c r="V63" s="223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24"/>
      <c r="P64" s="221" t="s">
        <v>43</v>
      </c>
      <c r="Q64" s="222"/>
      <c r="R64" s="222"/>
      <c r="S64" s="222"/>
      <c r="T64" s="222"/>
      <c r="U64" s="222"/>
      <c r="V64" s="223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4" t="s">
        <v>149</v>
      </c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66"/>
      <c r="AB65" s="66"/>
      <c r="AC65" s="83"/>
    </row>
    <row r="66" spans="1:68" ht="14.25" customHeight="1" x14ac:dyDescent="0.25">
      <c r="A66" s="241" t="s">
        <v>85</v>
      </c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67"/>
      <c r="AB66" s="67"/>
      <c r="AC66" s="84"/>
    </row>
    <row r="67" spans="1:68" ht="27" customHeight="1" x14ac:dyDescent="0.25">
      <c r="A67" s="64" t="s">
        <v>150</v>
      </c>
      <c r="B67" s="64" t="s">
        <v>151</v>
      </c>
      <c r="C67" s="37">
        <v>4301070977</v>
      </c>
      <c r="D67" s="215">
        <v>4607111037411</v>
      </c>
      <c r="E67" s="215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152</v>
      </c>
      <c r="L67" s="38" t="s">
        <v>90</v>
      </c>
      <c r="M67" s="39" t="s">
        <v>88</v>
      </c>
      <c r="N67" s="39"/>
      <c r="O67" s="38">
        <v>180</v>
      </c>
      <c r="P67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7"/>
      <c r="R67" s="217"/>
      <c r="S67" s="217"/>
      <c r="T67" s="218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91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153</v>
      </c>
      <c r="B68" s="64" t="s">
        <v>154</v>
      </c>
      <c r="C68" s="37">
        <v>4301070981</v>
      </c>
      <c r="D68" s="215">
        <v>4607111036728</v>
      </c>
      <c r="E68" s="215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89</v>
      </c>
      <c r="L68" s="38" t="s">
        <v>90</v>
      </c>
      <c r="M68" s="39" t="s">
        <v>88</v>
      </c>
      <c r="N68" s="39"/>
      <c r="O68" s="38">
        <v>180</v>
      </c>
      <c r="P68" s="3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7"/>
      <c r="R68" s="217"/>
      <c r="S68" s="217"/>
      <c r="T68" s="218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24"/>
      <c r="P69" s="221" t="s">
        <v>43</v>
      </c>
      <c r="Q69" s="222"/>
      <c r="R69" s="222"/>
      <c r="S69" s="222"/>
      <c r="T69" s="222"/>
      <c r="U69" s="222"/>
      <c r="V69" s="223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24"/>
      <c r="P70" s="221" t="s">
        <v>43</v>
      </c>
      <c r="Q70" s="222"/>
      <c r="R70" s="222"/>
      <c r="S70" s="222"/>
      <c r="T70" s="222"/>
      <c r="U70" s="222"/>
      <c r="V70" s="223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4" t="s">
        <v>155</v>
      </c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66"/>
      <c r="AB71" s="66"/>
      <c r="AC71" s="83"/>
    </row>
    <row r="72" spans="1:68" ht="14.25" customHeight="1" x14ac:dyDescent="0.25">
      <c r="A72" s="241" t="s">
        <v>156</v>
      </c>
      <c r="B72" s="241"/>
      <c r="C72" s="241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67"/>
      <c r="AB72" s="67"/>
      <c r="AC72" s="84"/>
    </row>
    <row r="73" spans="1:68" ht="27" customHeight="1" x14ac:dyDescent="0.25">
      <c r="A73" s="64" t="s">
        <v>157</v>
      </c>
      <c r="B73" s="64" t="s">
        <v>158</v>
      </c>
      <c r="C73" s="37">
        <v>4301135271</v>
      </c>
      <c r="D73" s="215">
        <v>4607111033659</v>
      </c>
      <c r="E73" s="215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97</v>
      </c>
      <c r="L73" s="38" t="s">
        <v>90</v>
      </c>
      <c r="M73" s="39" t="s">
        <v>88</v>
      </c>
      <c r="N73" s="39"/>
      <c r="O73" s="38">
        <v>180</v>
      </c>
      <c r="P73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7"/>
      <c r="R73" s="217"/>
      <c r="S73" s="217"/>
      <c r="T73" s="218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91</v>
      </c>
      <c r="AK73" s="87">
        <v>1</v>
      </c>
      <c r="BB73" s="114" t="s">
        <v>96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12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24"/>
      <c r="P74" s="221" t="s">
        <v>43</v>
      </c>
      <c r="Q74" s="222"/>
      <c r="R74" s="222"/>
      <c r="S74" s="222"/>
      <c r="T74" s="222"/>
      <c r="U74" s="222"/>
      <c r="V74" s="223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24"/>
      <c r="P75" s="221" t="s">
        <v>43</v>
      </c>
      <c r="Q75" s="222"/>
      <c r="R75" s="222"/>
      <c r="S75" s="222"/>
      <c r="T75" s="222"/>
      <c r="U75" s="222"/>
      <c r="V75" s="223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4" t="s">
        <v>159</v>
      </c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66"/>
      <c r="AB76" s="66"/>
      <c r="AC76" s="83"/>
    </row>
    <row r="77" spans="1:68" ht="14.25" customHeight="1" x14ac:dyDescent="0.25">
      <c r="A77" s="241" t="s">
        <v>160</v>
      </c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67"/>
      <c r="AB77" s="67"/>
      <c r="AC77" s="84"/>
    </row>
    <row r="78" spans="1:68" ht="27" customHeight="1" x14ac:dyDescent="0.25">
      <c r="A78" s="64" t="s">
        <v>161</v>
      </c>
      <c r="B78" s="64" t="s">
        <v>162</v>
      </c>
      <c r="C78" s="37">
        <v>4301131021</v>
      </c>
      <c r="D78" s="215">
        <v>4607111034137</v>
      </c>
      <c r="E78" s="21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97</v>
      </c>
      <c r="L78" s="38" t="s">
        <v>90</v>
      </c>
      <c r="M78" s="39" t="s">
        <v>88</v>
      </c>
      <c r="N78" s="39"/>
      <c r="O78" s="38">
        <v>180</v>
      </c>
      <c r="P78" s="31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7"/>
      <c r="R78" s="217"/>
      <c r="S78" s="217"/>
      <c r="T78" s="218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91</v>
      </c>
      <c r="AK78" s="87">
        <v>1</v>
      </c>
      <c r="BB78" s="115" t="s">
        <v>96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4301131022</v>
      </c>
      <c r="D79" s="215">
        <v>4607111034120</v>
      </c>
      <c r="E79" s="21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7"/>
      <c r="R79" s="217"/>
      <c r="S79" s="217"/>
      <c r="T79" s="218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12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24"/>
      <c r="P80" s="221" t="s">
        <v>43</v>
      </c>
      <c r="Q80" s="222"/>
      <c r="R80" s="222"/>
      <c r="S80" s="222"/>
      <c r="T80" s="222"/>
      <c r="U80" s="222"/>
      <c r="V80" s="223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24"/>
      <c r="P81" s="221" t="s">
        <v>43</v>
      </c>
      <c r="Q81" s="222"/>
      <c r="R81" s="222"/>
      <c r="S81" s="222"/>
      <c r="T81" s="222"/>
      <c r="U81" s="222"/>
      <c r="V81" s="223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4" t="s">
        <v>165</v>
      </c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66"/>
      <c r="AB82" s="66"/>
      <c r="AC82" s="83"/>
    </row>
    <row r="83" spans="1:68" ht="14.25" customHeight="1" x14ac:dyDescent="0.25">
      <c r="A83" s="241" t="s">
        <v>156</v>
      </c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67"/>
      <c r="AB83" s="67"/>
      <c r="AC83" s="84"/>
    </row>
    <row r="84" spans="1:68" ht="27" customHeight="1" x14ac:dyDescent="0.25">
      <c r="A84" s="64" t="s">
        <v>166</v>
      </c>
      <c r="B84" s="64" t="s">
        <v>167</v>
      </c>
      <c r="C84" s="37">
        <v>4301135285</v>
      </c>
      <c r="D84" s="215">
        <v>4607111036407</v>
      </c>
      <c r="E84" s="215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7"/>
      <c r="R84" s="217"/>
      <c r="S84" s="217"/>
      <c r="T84" s="218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168</v>
      </c>
      <c r="B85" s="64" t="s">
        <v>169</v>
      </c>
      <c r="C85" s="37">
        <v>4301135286</v>
      </c>
      <c r="D85" s="215">
        <v>4607111033628</v>
      </c>
      <c r="E85" s="215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7"/>
      <c r="R85" s="217"/>
      <c r="S85" s="217"/>
      <c r="T85" s="218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170</v>
      </c>
      <c r="B86" s="64" t="s">
        <v>171</v>
      </c>
      <c r="C86" s="37">
        <v>4301135292</v>
      </c>
      <c r="D86" s="215">
        <v>4607111033451</v>
      </c>
      <c r="E86" s="21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7"/>
      <c r="R86" s="217"/>
      <c r="S86" s="217"/>
      <c r="T86" s="218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4301135295</v>
      </c>
      <c r="D87" s="215">
        <v>4607111035141</v>
      </c>
      <c r="E87" s="215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7"/>
      <c r="R87" s="217"/>
      <c r="S87" s="217"/>
      <c r="T87" s="218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4301135296</v>
      </c>
      <c r="D88" s="215">
        <v>4607111033444</v>
      </c>
      <c r="E88" s="215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7"/>
      <c r="R88" s="217"/>
      <c r="S88" s="217"/>
      <c r="T88" s="218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4301135290</v>
      </c>
      <c r="D89" s="215">
        <v>4607111035028</v>
      </c>
      <c r="E89" s="215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7"/>
      <c r="R89" s="217"/>
      <c r="S89" s="217"/>
      <c r="T89" s="218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12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24"/>
      <c r="P90" s="221" t="s">
        <v>43</v>
      </c>
      <c r="Q90" s="222"/>
      <c r="R90" s="222"/>
      <c r="S90" s="222"/>
      <c r="T90" s="222"/>
      <c r="U90" s="222"/>
      <c r="V90" s="223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24"/>
      <c r="P91" s="221" t="s">
        <v>43</v>
      </c>
      <c r="Q91" s="222"/>
      <c r="R91" s="222"/>
      <c r="S91" s="222"/>
      <c r="T91" s="222"/>
      <c r="U91" s="222"/>
      <c r="V91" s="223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4" t="s">
        <v>178</v>
      </c>
      <c r="B92" s="254"/>
      <c r="C92" s="254"/>
      <c r="D92" s="254"/>
      <c r="E92" s="254"/>
      <c r="F92" s="254"/>
      <c r="G92" s="254"/>
      <c r="H92" s="254"/>
      <c r="I92" s="254"/>
      <c r="J92" s="254"/>
      <c r="K92" s="254"/>
      <c r="L92" s="254"/>
      <c r="M92" s="254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66"/>
      <c r="AB92" s="66"/>
      <c r="AC92" s="83"/>
    </row>
    <row r="93" spans="1:68" ht="14.25" customHeight="1" x14ac:dyDescent="0.25">
      <c r="A93" s="241" t="s">
        <v>179</v>
      </c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  <c r="AA93" s="67"/>
      <c r="AB93" s="67"/>
      <c r="AC93" s="84"/>
    </row>
    <row r="94" spans="1:68" ht="27" customHeight="1" x14ac:dyDescent="0.25">
      <c r="A94" s="64" t="s">
        <v>180</v>
      </c>
      <c r="B94" s="64" t="s">
        <v>181</v>
      </c>
      <c r="C94" s="37">
        <v>4301136042</v>
      </c>
      <c r="D94" s="215">
        <v>4607025784012</v>
      </c>
      <c r="E94" s="215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97</v>
      </c>
      <c r="L94" s="38" t="s">
        <v>90</v>
      </c>
      <c r="M94" s="39" t="s">
        <v>88</v>
      </c>
      <c r="N94" s="39"/>
      <c r="O94" s="38">
        <v>180</v>
      </c>
      <c r="P94" s="308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7"/>
      <c r="R94" s="217"/>
      <c r="S94" s="217"/>
      <c r="T94" s="218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91</v>
      </c>
      <c r="AK94" s="87">
        <v>1</v>
      </c>
      <c r="BB94" s="123" t="s">
        <v>96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182</v>
      </c>
      <c r="B95" s="64" t="s">
        <v>183</v>
      </c>
      <c r="C95" s="37">
        <v>4301136040</v>
      </c>
      <c r="D95" s="215">
        <v>4607025784319</v>
      </c>
      <c r="E95" s="215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7"/>
      <c r="R95" s="217"/>
      <c r="S95" s="217"/>
      <c r="T95" s="218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184</v>
      </c>
      <c r="B96" s="64" t="s">
        <v>185</v>
      </c>
      <c r="C96" s="37">
        <v>4301136039</v>
      </c>
      <c r="D96" s="215">
        <v>4607111035370</v>
      </c>
      <c r="E96" s="215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89</v>
      </c>
      <c r="L96" s="38" t="s">
        <v>90</v>
      </c>
      <c r="M96" s="39" t="s">
        <v>88</v>
      </c>
      <c r="N96" s="39"/>
      <c r="O96" s="38">
        <v>180</v>
      </c>
      <c r="P96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7"/>
      <c r="R96" s="217"/>
      <c r="S96" s="217"/>
      <c r="T96" s="218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12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24"/>
      <c r="P97" s="221" t="s">
        <v>43</v>
      </c>
      <c r="Q97" s="222"/>
      <c r="R97" s="222"/>
      <c r="S97" s="222"/>
      <c r="T97" s="222"/>
      <c r="U97" s="222"/>
      <c r="V97" s="223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24"/>
      <c r="P98" s="221" t="s">
        <v>43</v>
      </c>
      <c r="Q98" s="222"/>
      <c r="R98" s="222"/>
      <c r="S98" s="222"/>
      <c r="T98" s="222"/>
      <c r="U98" s="222"/>
      <c r="V98" s="223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4" t="s">
        <v>186</v>
      </c>
      <c r="B99" s="254"/>
      <c r="C99" s="254"/>
      <c r="D99" s="254"/>
      <c r="E99" s="254"/>
      <c r="F99" s="254"/>
      <c r="G99" s="254"/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66"/>
      <c r="AB99" s="66"/>
      <c r="AC99" s="83"/>
    </row>
    <row r="100" spans="1:68" ht="14.25" customHeight="1" x14ac:dyDescent="0.25">
      <c r="A100" s="241" t="s">
        <v>85</v>
      </c>
      <c r="B100" s="241"/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67"/>
      <c r="AB100" s="67"/>
      <c r="AC100" s="84"/>
    </row>
    <row r="101" spans="1:68" ht="27" customHeight="1" x14ac:dyDescent="0.25">
      <c r="A101" s="64" t="s">
        <v>187</v>
      </c>
      <c r="B101" s="64" t="s">
        <v>188</v>
      </c>
      <c r="C101" s="37">
        <v>4301070975</v>
      </c>
      <c r="D101" s="215">
        <v>4607111033970</v>
      </c>
      <c r="E101" s="215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89</v>
      </c>
      <c r="L101" s="38" t="s">
        <v>189</v>
      </c>
      <c r="M101" s="39" t="s">
        <v>88</v>
      </c>
      <c r="N101" s="39"/>
      <c r="O101" s="38">
        <v>180</v>
      </c>
      <c r="P101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7"/>
      <c r="R101" s="217"/>
      <c r="S101" s="217"/>
      <c r="T101" s="218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9" si="12">IFERROR(IF(X101="","",X101),"")</f>
        <v>0</v>
      </c>
      <c r="Z101" s="42">
        <f t="shared" ref="Z101:Z109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190</v>
      </c>
      <c r="AK101" s="87">
        <v>84</v>
      </c>
      <c r="BB101" s="126" t="s">
        <v>73</v>
      </c>
      <c r="BM101" s="82">
        <f t="shared" ref="BM101:BM109" si="14">IFERROR(X101*I101,"0")</f>
        <v>0</v>
      </c>
      <c r="BN101" s="82">
        <f t="shared" ref="BN101:BN109" si="15">IFERROR(Y101*I101,"0")</f>
        <v>0</v>
      </c>
      <c r="BO101" s="82">
        <f t="shared" ref="BO101:BO109" si="16">IFERROR(X101/J101,"0")</f>
        <v>0</v>
      </c>
      <c r="BP101" s="82">
        <f t="shared" ref="BP101:BP109" si="17">IFERROR(Y101/J101,"0")</f>
        <v>0</v>
      </c>
    </row>
    <row r="102" spans="1:68" ht="27" customHeight="1" x14ac:dyDescent="0.25">
      <c r="A102" s="64" t="s">
        <v>191</v>
      </c>
      <c r="B102" s="64" t="s">
        <v>192</v>
      </c>
      <c r="C102" s="37">
        <v>4301071051</v>
      </c>
      <c r="D102" s="215">
        <v>4607111039262</v>
      </c>
      <c r="E102" s="215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3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7"/>
      <c r="R102" s="217"/>
      <c r="S102" s="217"/>
      <c r="T102" s="218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193</v>
      </c>
      <c r="B103" s="64" t="s">
        <v>194</v>
      </c>
      <c r="C103" s="37">
        <v>4301070976</v>
      </c>
      <c r="D103" s="215">
        <v>4607111034144</v>
      </c>
      <c r="E103" s="215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89</v>
      </c>
      <c r="L103" s="38" t="s">
        <v>189</v>
      </c>
      <c r="M103" s="39" t="s">
        <v>88</v>
      </c>
      <c r="N103" s="39"/>
      <c r="O103" s="38">
        <v>180</v>
      </c>
      <c r="P103" s="30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7"/>
      <c r="R103" s="217"/>
      <c r="S103" s="217"/>
      <c r="T103" s="218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190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195</v>
      </c>
      <c r="B104" s="64" t="s">
        <v>196</v>
      </c>
      <c r="C104" s="37">
        <v>4301071038</v>
      </c>
      <c r="D104" s="215">
        <v>4607111039248</v>
      </c>
      <c r="E104" s="215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7"/>
      <c r="R104" s="217"/>
      <c r="S104" s="217"/>
      <c r="T104" s="218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197</v>
      </c>
      <c r="B105" s="64" t="s">
        <v>198</v>
      </c>
      <c r="C105" s="37">
        <v>4301070973</v>
      </c>
      <c r="D105" s="215">
        <v>4607111033987</v>
      </c>
      <c r="E105" s="215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89</v>
      </c>
      <c r="L105" s="38" t="s">
        <v>199</v>
      </c>
      <c r="M105" s="39" t="s">
        <v>88</v>
      </c>
      <c r="N105" s="39"/>
      <c r="O105" s="38">
        <v>180</v>
      </c>
      <c r="P105" s="30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7"/>
      <c r="R105" s="217"/>
      <c r="S105" s="217"/>
      <c r="T105" s="218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200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201</v>
      </c>
      <c r="B106" s="64" t="s">
        <v>202</v>
      </c>
      <c r="C106" s="37">
        <v>4301071049</v>
      </c>
      <c r="D106" s="215">
        <v>4607111039293</v>
      </c>
      <c r="E106" s="215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89</v>
      </c>
      <c r="L106" s="38" t="s">
        <v>90</v>
      </c>
      <c r="M106" s="39" t="s">
        <v>88</v>
      </c>
      <c r="N106" s="39"/>
      <c r="O106" s="38">
        <v>180</v>
      </c>
      <c r="P106" s="2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7"/>
      <c r="R106" s="217"/>
      <c r="S106" s="217"/>
      <c r="T106" s="218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91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203</v>
      </c>
      <c r="B107" s="64" t="s">
        <v>204</v>
      </c>
      <c r="C107" s="37">
        <v>4301070974</v>
      </c>
      <c r="D107" s="215">
        <v>4607111034151</v>
      </c>
      <c r="E107" s="215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89</v>
      </c>
      <c r="L107" s="38" t="s">
        <v>189</v>
      </c>
      <c r="M107" s="39" t="s">
        <v>88</v>
      </c>
      <c r="N107" s="39"/>
      <c r="O107" s="38">
        <v>180</v>
      </c>
      <c r="P107" s="29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7"/>
      <c r="R107" s="217"/>
      <c r="S107" s="217"/>
      <c r="T107" s="218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190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205</v>
      </c>
      <c r="B108" s="64" t="s">
        <v>206</v>
      </c>
      <c r="C108" s="37">
        <v>4301071039</v>
      </c>
      <c r="D108" s="215">
        <v>4607111039279</v>
      </c>
      <c r="E108" s="215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89</v>
      </c>
      <c r="L108" s="38" t="s">
        <v>90</v>
      </c>
      <c r="M108" s="39" t="s">
        <v>88</v>
      </c>
      <c r="N108" s="39"/>
      <c r="O108" s="38">
        <v>180</v>
      </c>
      <c r="P108" s="2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7"/>
      <c r="R108" s="217"/>
      <c r="S108" s="217"/>
      <c r="T108" s="218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207</v>
      </c>
      <c r="B109" s="64" t="s">
        <v>208</v>
      </c>
      <c r="C109" s="37">
        <v>4301070958</v>
      </c>
      <c r="D109" s="215">
        <v>4607111038098</v>
      </c>
      <c r="E109" s="215"/>
      <c r="F109" s="63">
        <v>0.8</v>
      </c>
      <c r="G109" s="38">
        <v>8</v>
      </c>
      <c r="H109" s="63">
        <v>6.4</v>
      </c>
      <c r="I109" s="63">
        <v>6.6859999999999999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29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17"/>
      <c r="R109" s="217"/>
      <c r="S109" s="217"/>
      <c r="T109" s="218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x14ac:dyDescent="0.2">
      <c r="A110" s="212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24"/>
      <c r="P110" s="221" t="s">
        <v>43</v>
      </c>
      <c r="Q110" s="222"/>
      <c r="R110" s="222"/>
      <c r="S110" s="222"/>
      <c r="T110" s="222"/>
      <c r="U110" s="222"/>
      <c r="V110" s="223"/>
      <c r="W110" s="43" t="s">
        <v>42</v>
      </c>
      <c r="X110" s="44">
        <f>IFERROR(SUM(X101:X109),"0")</f>
        <v>0</v>
      </c>
      <c r="Y110" s="44">
        <f>IFERROR(SUM(Y101:Y109),"0")</f>
        <v>0</v>
      </c>
      <c r="Z110" s="44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212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24"/>
      <c r="P111" s="221" t="s">
        <v>43</v>
      </c>
      <c r="Q111" s="222"/>
      <c r="R111" s="222"/>
      <c r="S111" s="222"/>
      <c r="T111" s="222"/>
      <c r="U111" s="222"/>
      <c r="V111" s="223"/>
      <c r="W111" s="43" t="s">
        <v>0</v>
      </c>
      <c r="X111" s="44">
        <f>IFERROR(SUMPRODUCT(X101:X109*H101:H109),"0")</f>
        <v>0</v>
      </c>
      <c r="Y111" s="44">
        <f>IFERROR(SUMPRODUCT(Y101:Y109*H101:H109),"0")</f>
        <v>0</v>
      </c>
      <c r="Z111" s="43"/>
      <c r="AA111" s="68"/>
      <c r="AB111" s="68"/>
      <c r="AC111" s="68"/>
    </row>
    <row r="112" spans="1:68" ht="16.5" customHeight="1" x14ac:dyDescent="0.25">
      <c r="A112" s="254" t="s">
        <v>209</v>
      </c>
      <c r="B112" s="254"/>
      <c r="C112" s="254"/>
      <c r="D112" s="254"/>
      <c r="E112" s="254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66"/>
      <c r="AB112" s="66"/>
      <c r="AC112" s="83"/>
    </row>
    <row r="113" spans="1:68" ht="14.25" customHeight="1" x14ac:dyDescent="0.25">
      <c r="A113" s="241" t="s">
        <v>156</v>
      </c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67"/>
      <c r="AB113" s="67"/>
      <c r="AC113" s="84"/>
    </row>
    <row r="114" spans="1:68" ht="27" customHeight="1" x14ac:dyDescent="0.25">
      <c r="A114" s="64" t="s">
        <v>210</v>
      </c>
      <c r="B114" s="64" t="s">
        <v>211</v>
      </c>
      <c r="C114" s="37">
        <v>4301135289</v>
      </c>
      <c r="D114" s="215">
        <v>4607111034014</v>
      </c>
      <c r="E114" s="215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97</v>
      </c>
      <c r="L114" s="38" t="s">
        <v>90</v>
      </c>
      <c r="M114" s="39" t="s">
        <v>88</v>
      </c>
      <c r="N114" s="39"/>
      <c r="O114" s="38">
        <v>180</v>
      </c>
      <c r="P114" s="29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17"/>
      <c r="R114" s="217"/>
      <c r="S114" s="217"/>
      <c r="T114" s="218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91</v>
      </c>
      <c r="AK114" s="87">
        <v>1</v>
      </c>
      <c r="BB114" s="135" t="s">
        <v>96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ht="27" customHeight="1" x14ac:dyDescent="0.25">
      <c r="A115" s="64" t="s">
        <v>212</v>
      </c>
      <c r="B115" s="64" t="s">
        <v>213</v>
      </c>
      <c r="C115" s="37">
        <v>4301135299</v>
      </c>
      <c r="D115" s="215">
        <v>4607111033994</v>
      </c>
      <c r="E115" s="215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97</v>
      </c>
      <c r="L115" s="38" t="s">
        <v>90</v>
      </c>
      <c r="M115" s="39" t="s">
        <v>88</v>
      </c>
      <c r="N115" s="39"/>
      <c r="O115" s="38">
        <v>180</v>
      </c>
      <c r="P115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17"/>
      <c r="R115" s="217"/>
      <c r="S115" s="217"/>
      <c r="T115" s="218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91</v>
      </c>
      <c r="AK115" s="87">
        <v>1</v>
      </c>
      <c r="BB115" s="136" t="s">
        <v>96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x14ac:dyDescent="0.2">
      <c r="A116" s="212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24"/>
      <c r="P116" s="221" t="s">
        <v>43</v>
      </c>
      <c r="Q116" s="222"/>
      <c r="R116" s="222"/>
      <c r="S116" s="222"/>
      <c r="T116" s="222"/>
      <c r="U116" s="222"/>
      <c r="V116" s="223"/>
      <c r="W116" s="43" t="s">
        <v>42</v>
      </c>
      <c r="X116" s="44">
        <f>IFERROR(SUM(X114:X115),"0")</f>
        <v>0</v>
      </c>
      <c r="Y116" s="44">
        <f>IFERROR(SUM(Y114:Y115),"0")</f>
        <v>0</v>
      </c>
      <c r="Z116" s="44">
        <f>IFERROR(IF(Z114="",0,Z114),"0")+IFERROR(IF(Z115="",0,Z115),"0")</f>
        <v>0</v>
      </c>
      <c r="AA116" s="68"/>
      <c r="AB116" s="68"/>
      <c r="AC116" s="68"/>
    </row>
    <row r="117" spans="1:68" x14ac:dyDescent="0.2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24"/>
      <c r="P117" s="221" t="s">
        <v>43</v>
      </c>
      <c r="Q117" s="222"/>
      <c r="R117" s="222"/>
      <c r="S117" s="222"/>
      <c r="T117" s="222"/>
      <c r="U117" s="222"/>
      <c r="V117" s="223"/>
      <c r="W117" s="43" t="s">
        <v>0</v>
      </c>
      <c r="X117" s="44">
        <f>IFERROR(SUMPRODUCT(X114:X115*H114:H115),"0")</f>
        <v>0</v>
      </c>
      <c r="Y117" s="44">
        <f>IFERROR(SUMPRODUCT(Y114:Y115*H114:H115),"0")</f>
        <v>0</v>
      </c>
      <c r="Z117" s="43"/>
      <c r="AA117" s="68"/>
      <c r="AB117" s="68"/>
      <c r="AC117" s="68"/>
    </row>
    <row r="118" spans="1:68" ht="16.5" customHeight="1" x14ac:dyDescent="0.25">
      <c r="A118" s="254" t="s">
        <v>214</v>
      </c>
      <c r="B118" s="254"/>
      <c r="C118" s="254"/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66"/>
      <c r="AB118" s="66"/>
      <c r="AC118" s="83"/>
    </row>
    <row r="119" spans="1:68" ht="14.25" customHeight="1" x14ac:dyDescent="0.25">
      <c r="A119" s="241" t="s">
        <v>156</v>
      </c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67"/>
      <c r="AB119" s="67"/>
      <c r="AC119" s="84"/>
    </row>
    <row r="120" spans="1:68" ht="27" customHeight="1" x14ac:dyDescent="0.25">
      <c r="A120" s="64" t="s">
        <v>215</v>
      </c>
      <c r="B120" s="64" t="s">
        <v>216</v>
      </c>
      <c r="C120" s="37">
        <v>4301135311</v>
      </c>
      <c r="D120" s="215">
        <v>4607111039095</v>
      </c>
      <c r="E120" s="215"/>
      <c r="F120" s="63">
        <v>0.25</v>
      </c>
      <c r="G120" s="38">
        <v>12</v>
      </c>
      <c r="H120" s="63">
        <v>3</v>
      </c>
      <c r="I120" s="63">
        <v>3.7480000000000002</v>
      </c>
      <c r="J120" s="38">
        <v>70</v>
      </c>
      <c r="K120" s="38" t="s">
        <v>97</v>
      </c>
      <c r="L120" s="38" t="s">
        <v>90</v>
      </c>
      <c r="M120" s="39" t="s">
        <v>88</v>
      </c>
      <c r="N120" s="39"/>
      <c r="O120" s="38">
        <v>180</v>
      </c>
      <c r="P120" s="2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17"/>
      <c r="R120" s="217"/>
      <c r="S120" s="217"/>
      <c r="T120" s="218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91</v>
      </c>
      <c r="AK120" s="87">
        <v>1</v>
      </c>
      <c r="BB120" s="137" t="s">
        <v>96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ht="27" customHeight="1" x14ac:dyDescent="0.25">
      <c r="A121" s="64" t="s">
        <v>217</v>
      </c>
      <c r="B121" s="64" t="s">
        <v>218</v>
      </c>
      <c r="C121" s="37">
        <v>4301135282</v>
      </c>
      <c r="D121" s="215">
        <v>4607111034199</v>
      </c>
      <c r="E121" s="215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97</v>
      </c>
      <c r="L121" s="38" t="s">
        <v>90</v>
      </c>
      <c r="M121" s="39" t="s">
        <v>88</v>
      </c>
      <c r="N121" s="39"/>
      <c r="O121" s="38">
        <v>180</v>
      </c>
      <c r="P121" s="29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17"/>
      <c r="R121" s="217"/>
      <c r="S121" s="217"/>
      <c r="T121" s="218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91</v>
      </c>
      <c r="AK121" s="87">
        <v>1</v>
      </c>
      <c r="BB121" s="138" t="s">
        <v>96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x14ac:dyDescent="0.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24"/>
      <c r="P122" s="221" t="s">
        <v>43</v>
      </c>
      <c r="Q122" s="222"/>
      <c r="R122" s="222"/>
      <c r="S122" s="222"/>
      <c r="T122" s="222"/>
      <c r="U122" s="222"/>
      <c r="V122" s="223"/>
      <c r="W122" s="43" t="s">
        <v>42</v>
      </c>
      <c r="X122" s="44">
        <f>IFERROR(SUM(X120:X121),"0")</f>
        <v>0</v>
      </c>
      <c r="Y122" s="44">
        <f>IFERROR(SUM(Y120:Y121),"0")</f>
        <v>0</v>
      </c>
      <c r="Z122" s="44">
        <f>IFERROR(IF(Z120="",0,Z120),"0")+IFERROR(IF(Z121="",0,Z121),"0")</f>
        <v>0</v>
      </c>
      <c r="AA122" s="68"/>
      <c r="AB122" s="68"/>
      <c r="AC122" s="68"/>
    </row>
    <row r="123" spans="1:68" x14ac:dyDescent="0.2">
      <c r="A123" s="212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24"/>
      <c r="P123" s="221" t="s">
        <v>43</v>
      </c>
      <c r="Q123" s="222"/>
      <c r="R123" s="222"/>
      <c r="S123" s="222"/>
      <c r="T123" s="222"/>
      <c r="U123" s="222"/>
      <c r="V123" s="223"/>
      <c r="W123" s="43" t="s">
        <v>0</v>
      </c>
      <c r="X123" s="44">
        <f>IFERROR(SUMPRODUCT(X120:X121*H120:H121),"0")</f>
        <v>0</v>
      </c>
      <c r="Y123" s="44">
        <f>IFERROR(SUMPRODUCT(Y120:Y121*H120:H121),"0")</f>
        <v>0</v>
      </c>
      <c r="Z123" s="43"/>
      <c r="AA123" s="68"/>
      <c r="AB123" s="68"/>
      <c r="AC123" s="68"/>
    </row>
    <row r="124" spans="1:68" ht="16.5" customHeight="1" x14ac:dyDescent="0.25">
      <c r="A124" s="254" t="s">
        <v>219</v>
      </c>
      <c r="B124" s="254"/>
      <c r="C124" s="254"/>
      <c r="D124" s="254"/>
      <c r="E124" s="254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66"/>
      <c r="AB124" s="66"/>
      <c r="AC124" s="83"/>
    </row>
    <row r="125" spans="1:68" ht="14.25" customHeight="1" x14ac:dyDescent="0.25">
      <c r="A125" s="241" t="s">
        <v>156</v>
      </c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67"/>
      <c r="AB125" s="67"/>
      <c r="AC125" s="84"/>
    </row>
    <row r="126" spans="1:68" ht="27" customHeight="1" x14ac:dyDescent="0.25">
      <c r="A126" s="64" t="s">
        <v>220</v>
      </c>
      <c r="B126" s="64" t="s">
        <v>221</v>
      </c>
      <c r="C126" s="37">
        <v>4301135178</v>
      </c>
      <c r="D126" s="215">
        <v>4607111034816</v>
      </c>
      <c r="E126" s="215"/>
      <c r="F126" s="63">
        <v>0.25</v>
      </c>
      <c r="G126" s="38">
        <v>6</v>
      </c>
      <c r="H126" s="63">
        <v>1.5</v>
      </c>
      <c r="I126" s="63">
        <v>1.9218</v>
      </c>
      <c r="J126" s="38">
        <v>126</v>
      </c>
      <c r="K126" s="38" t="s">
        <v>97</v>
      </c>
      <c r="L126" s="38" t="s">
        <v>90</v>
      </c>
      <c r="M126" s="39" t="s">
        <v>88</v>
      </c>
      <c r="N126" s="39"/>
      <c r="O126" s="38">
        <v>180</v>
      </c>
      <c r="P126" s="28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17"/>
      <c r="R126" s="217"/>
      <c r="S126" s="217"/>
      <c r="T126" s="218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IFERROR(IF(X126="","",X126*0.00936),"")</f>
        <v>0</v>
      </c>
      <c r="AA126" s="69" t="s">
        <v>49</v>
      </c>
      <c r="AB126" s="70" t="s">
        <v>49</v>
      </c>
      <c r="AC126" s="85"/>
      <c r="AG126" s="82"/>
      <c r="AJ126" s="87" t="s">
        <v>91</v>
      </c>
      <c r="AK126" s="87">
        <v>1</v>
      </c>
      <c r="BB126" s="139" t="s">
        <v>96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222</v>
      </c>
      <c r="B127" s="64" t="s">
        <v>223</v>
      </c>
      <c r="C127" s="37">
        <v>4301135275</v>
      </c>
      <c r="D127" s="215">
        <v>4607111034380</v>
      </c>
      <c r="E127" s="215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17"/>
      <c r="R127" s="217"/>
      <c r="S127" s="217"/>
      <c r="T127" s="218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224</v>
      </c>
      <c r="B128" s="64" t="s">
        <v>225</v>
      </c>
      <c r="C128" s="37">
        <v>4301135277</v>
      </c>
      <c r="D128" s="215">
        <v>4607111034397</v>
      </c>
      <c r="E128" s="215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17"/>
      <c r="R128" s="217"/>
      <c r="S128" s="217"/>
      <c r="T128" s="218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12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24"/>
      <c r="P129" s="221" t="s">
        <v>43</v>
      </c>
      <c r="Q129" s="222"/>
      <c r="R129" s="222"/>
      <c r="S129" s="222"/>
      <c r="T129" s="222"/>
      <c r="U129" s="222"/>
      <c r="V129" s="223"/>
      <c r="W129" s="43" t="s">
        <v>42</v>
      </c>
      <c r="X129" s="44">
        <f>IFERROR(SUM(X126:X128),"0")</f>
        <v>0</v>
      </c>
      <c r="Y129" s="44">
        <f>IFERROR(SUM(Y126:Y128),"0")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24"/>
      <c r="P130" s="221" t="s">
        <v>43</v>
      </c>
      <c r="Q130" s="222"/>
      <c r="R130" s="222"/>
      <c r="S130" s="222"/>
      <c r="T130" s="222"/>
      <c r="U130" s="222"/>
      <c r="V130" s="223"/>
      <c r="W130" s="43" t="s">
        <v>0</v>
      </c>
      <c r="X130" s="44">
        <f>IFERROR(SUMPRODUCT(X126:X128*H126:H128),"0")</f>
        <v>0</v>
      </c>
      <c r="Y130" s="44">
        <f>IFERROR(SUMPRODUCT(Y126:Y128*H126:H128),"0")</f>
        <v>0</v>
      </c>
      <c r="Z130" s="43"/>
      <c r="AA130" s="68"/>
      <c r="AB130" s="68"/>
      <c r="AC130" s="68"/>
    </row>
    <row r="131" spans="1:68" ht="16.5" customHeight="1" x14ac:dyDescent="0.25">
      <c r="A131" s="254" t="s">
        <v>226</v>
      </c>
      <c r="B131" s="254"/>
      <c r="C131" s="254"/>
      <c r="D131" s="254"/>
      <c r="E131" s="254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66"/>
      <c r="AB131" s="66"/>
      <c r="AC131" s="83"/>
    </row>
    <row r="132" spans="1:68" ht="14.25" customHeight="1" x14ac:dyDescent="0.25">
      <c r="A132" s="241" t="s">
        <v>156</v>
      </c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67"/>
      <c r="AB132" s="67"/>
      <c r="AC132" s="84"/>
    </row>
    <row r="133" spans="1:68" ht="27" customHeight="1" x14ac:dyDescent="0.25">
      <c r="A133" s="64" t="s">
        <v>227</v>
      </c>
      <c r="B133" s="64" t="s">
        <v>228</v>
      </c>
      <c r="C133" s="37">
        <v>4301135279</v>
      </c>
      <c r="D133" s="215">
        <v>4607111035806</v>
      </c>
      <c r="E133" s="215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97</v>
      </c>
      <c r="L133" s="38" t="s">
        <v>90</v>
      </c>
      <c r="M133" s="39" t="s">
        <v>88</v>
      </c>
      <c r="N133" s="39"/>
      <c r="O133" s="38">
        <v>180</v>
      </c>
      <c r="P133" s="2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7"/>
      <c r="R133" s="217"/>
      <c r="S133" s="217"/>
      <c r="T133" s="218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91</v>
      </c>
      <c r="AK133" s="87">
        <v>1</v>
      </c>
      <c r="BB133" s="142" t="s">
        <v>96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x14ac:dyDescent="0.2">
      <c r="A134" s="212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24"/>
      <c r="P134" s="221" t="s">
        <v>43</v>
      </c>
      <c r="Q134" s="222"/>
      <c r="R134" s="222"/>
      <c r="S134" s="222"/>
      <c r="T134" s="222"/>
      <c r="U134" s="222"/>
      <c r="V134" s="223"/>
      <c r="W134" s="43" t="s">
        <v>42</v>
      </c>
      <c r="X134" s="44">
        <f>IFERROR(SUM(X133:X133),"0")</f>
        <v>0</v>
      </c>
      <c r="Y134" s="44">
        <f>IFERROR(SUM(Y133:Y133),"0")</f>
        <v>0</v>
      </c>
      <c r="Z134" s="44">
        <f>IFERROR(IF(Z133="",0,Z133),"0")</f>
        <v>0</v>
      </c>
      <c r="AA134" s="68"/>
      <c r="AB134" s="68"/>
      <c r="AC134" s="68"/>
    </row>
    <row r="135" spans="1:68" x14ac:dyDescent="0.2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24"/>
      <c r="P135" s="221" t="s">
        <v>43</v>
      </c>
      <c r="Q135" s="222"/>
      <c r="R135" s="222"/>
      <c r="S135" s="222"/>
      <c r="T135" s="222"/>
      <c r="U135" s="222"/>
      <c r="V135" s="223"/>
      <c r="W135" s="43" t="s">
        <v>0</v>
      </c>
      <c r="X135" s="44">
        <f>IFERROR(SUMPRODUCT(X133:X133*H133:H133),"0")</f>
        <v>0</v>
      </c>
      <c r="Y135" s="44">
        <f>IFERROR(SUMPRODUCT(Y133:Y133*H133:H133),"0")</f>
        <v>0</v>
      </c>
      <c r="Z135" s="43"/>
      <c r="AA135" s="68"/>
      <c r="AB135" s="68"/>
      <c r="AC135" s="68"/>
    </row>
    <row r="136" spans="1:68" ht="16.5" customHeight="1" x14ac:dyDescent="0.25">
      <c r="A136" s="254" t="s">
        <v>229</v>
      </c>
      <c r="B136" s="254"/>
      <c r="C136" s="254"/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66"/>
      <c r="AB136" s="66"/>
      <c r="AC136" s="83"/>
    </row>
    <row r="137" spans="1:68" ht="14.25" customHeight="1" x14ac:dyDescent="0.25">
      <c r="A137" s="241" t="s">
        <v>230</v>
      </c>
      <c r="B137" s="241"/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67"/>
      <c r="AB137" s="67"/>
      <c r="AC137" s="84"/>
    </row>
    <row r="138" spans="1:68" ht="27" customHeight="1" x14ac:dyDescent="0.25">
      <c r="A138" s="64" t="s">
        <v>231</v>
      </c>
      <c r="B138" s="64" t="s">
        <v>232</v>
      </c>
      <c r="C138" s="37">
        <v>4301071054</v>
      </c>
      <c r="D138" s="215">
        <v>4607111035639</v>
      </c>
      <c r="E138" s="215"/>
      <c r="F138" s="63">
        <v>0.2</v>
      </c>
      <c r="G138" s="38">
        <v>8</v>
      </c>
      <c r="H138" s="63">
        <v>1.6</v>
      </c>
      <c r="I138" s="63">
        <v>2.12</v>
      </c>
      <c r="J138" s="38">
        <v>72</v>
      </c>
      <c r="K138" s="38" t="s">
        <v>234</v>
      </c>
      <c r="L138" s="38" t="s">
        <v>90</v>
      </c>
      <c r="M138" s="39" t="s">
        <v>88</v>
      </c>
      <c r="N138" s="39"/>
      <c r="O138" s="38">
        <v>180</v>
      </c>
      <c r="P138" s="286" t="s">
        <v>233</v>
      </c>
      <c r="Q138" s="217"/>
      <c r="R138" s="217"/>
      <c r="S138" s="217"/>
      <c r="T138" s="218"/>
      <c r="U138" s="40" t="s">
        <v>49</v>
      </c>
      <c r="V138" s="40" t="s">
        <v>49</v>
      </c>
      <c r="W138" s="41" t="s">
        <v>42</v>
      </c>
      <c r="X138" s="59">
        <v>0</v>
      </c>
      <c r="Y138" s="56">
        <f>IFERROR(IF(X138="","",X138),"")</f>
        <v>0</v>
      </c>
      <c r="Z138" s="42">
        <f>IFERROR(IF(X138="","",X138*0.01157),"")</f>
        <v>0</v>
      </c>
      <c r="AA138" s="69" t="s">
        <v>49</v>
      </c>
      <c r="AB138" s="70" t="s">
        <v>49</v>
      </c>
      <c r="AC138" s="85"/>
      <c r="AG138" s="82"/>
      <c r="AJ138" s="87" t="s">
        <v>91</v>
      </c>
      <c r="AK138" s="87">
        <v>1</v>
      </c>
      <c r="BB138" s="143" t="s">
        <v>96</v>
      </c>
      <c r="BM138" s="82">
        <f>IFERROR(X138*I138,"0")</f>
        <v>0</v>
      </c>
      <c r="BN138" s="82">
        <f>IFERROR(Y138*I138,"0")</f>
        <v>0</v>
      </c>
      <c r="BO138" s="82">
        <f>IFERROR(X138/J138,"0")</f>
        <v>0</v>
      </c>
      <c r="BP138" s="82">
        <f>IFERROR(Y138/J138,"0")</f>
        <v>0</v>
      </c>
    </row>
    <row r="139" spans="1:68" ht="27" customHeight="1" x14ac:dyDescent="0.25">
      <c r="A139" s="64" t="s">
        <v>235</v>
      </c>
      <c r="B139" s="64" t="s">
        <v>236</v>
      </c>
      <c r="C139" s="37">
        <v>4301135540</v>
      </c>
      <c r="D139" s="215">
        <v>4607111035646</v>
      </c>
      <c r="E139" s="215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234</v>
      </c>
      <c r="L139" s="38" t="s">
        <v>90</v>
      </c>
      <c r="M139" s="39" t="s">
        <v>88</v>
      </c>
      <c r="N139" s="39"/>
      <c r="O139" s="38">
        <v>180</v>
      </c>
      <c r="P139" s="2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7"/>
      <c r="R139" s="217"/>
      <c r="S139" s="217"/>
      <c r="T139" s="218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91</v>
      </c>
      <c r="AK139" s="87">
        <v>1</v>
      </c>
      <c r="BB139" s="144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x14ac:dyDescent="0.2">
      <c r="A140" s="212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24"/>
      <c r="P140" s="221" t="s">
        <v>43</v>
      </c>
      <c r="Q140" s="222"/>
      <c r="R140" s="222"/>
      <c r="S140" s="222"/>
      <c r="T140" s="222"/>
      <c r="U140" s="222"/>
      <c r="V140" s="223"/>
      <c r="W140" s="43" t="s">
        <v>42</v>
      </c>
      <c r="X140" s="44">
        <f>IFERROR(SUM(X138:X139),"0")</f>
        <v>0</v>
      </c>
      <c r="Y140" s="44">
        <f>IFERROR(SUM(Y138:Y139),"0")</f>
        <v>0</v>
      </c>
      <c r="Z140" s="44">
        <f>IFERROR(IF(Z138="",0,Z138),"0")+IFERROR(IF(Z139="",0,Z139),"0")</f>
        <v>0</v>
      </c>
      <c r="AA140" s="68"/>
      <c r="AB140" s="68"/>
      <c r="AC140" s="68"/>
    </row>
    <row r="141" spans="1:68" x14ac:dyDescent="0.2">
      <c r="A141" s="212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24"/>
      <c r="P141" s="221" t="s">
        <v>43</v>
      </c>
      <c r="Q141" s="222"/>
      <c r="R141" s="222"/>
      <c r="S141" s="222"/>
      <c r="T141" s="222"/>
      <c r="U141" s="222"/>
      <c r="V141" s="223"/>
      <c r="W141" s="43" t="s">
        <v>0</v>
      </c>
      <c r="X141" s="44">
        <f>IFERROR(SUMPRODUCT(X138:X139*H138:H139),"0")</f>
        <v>0</v>
      </c>
      <c r="Y141" s="44">
        <f>IFERROR(SUMPRODUCT(Y138:Y139*H138:H139),"0")</f>
        <v>0</v>
      </c>
      <c r="Z141" s="43"/>
      <c r="AA141" s="68"/>
      <c r="AB141" s="68"/>
      <c r="AC141" s="68"/>
    </row>
    <row r="142" spans="1:68" ht="16.5" customHeight="1" x14ac:dyDescent="0.25">
      <c r="A142" s="254" t="s">
        <v>237</v>
      </c>
      <c r="B142" s="254"/>
      <c r="C142" s="254"/>
      <c r="D142" s="254"/>
      <c r="E142" s="254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66"/>
      <c r="AB142" s="66"/>
      <c r="AC142" s="83"/>
    </row>
    <row r="143" spans="1:68" ht="14.25" customHeight="1" x14ac:dyDescent="0.25">
      <c r="A143" s="241" t="s">
        <v>156</v>
      </c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67"/>
      <c r="AB143" s="67"/>
      <c r="AC143" s="84"/>
    </row>
    <row r="144" spans="1:68" ht="27" customHeight="1" x14ac:dyDescent="0.25">
      <c r="A144" s="64" t="s">
        <v>238</v>
      </c>
      <c r="B144" s="64" t="s">
        <v>239</v>
      </c>
      <c r="C144" s="37">
        <v>4301135281</v>
      </c>
      <c r="D144" s="215">
        <v>4607111036568</v>
      </c>
      <c r="E144" s="215"/>
      <c r="F144" s="63">
        <v>0.28000000000000003</v>
      </c>
      <c r="G144" s="38">
        <v>6</v>
      </c>
      <c r="H144" s="63">
        <v>1.68</v>
      </c>
      <c r="I144" s="63">
        <v>2.1017999999999999</v>
      </c>
      <c r="J144" s="38">
        <v>126</v>
      </c>
      <c r="K144" s="38" t="s">
        <v>97</v>
      </c>
      <c r="L144" s="38" t="s">
        <v>90</v>
      </c>
      <c r="M144" s="39" t="s">
        <v>88</v>
      </c>
      <c r="N144" s="39"/>
      <c r="O144" s="38">
        <v>180</v>
      </c>
      <c r="P144" s="2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7"/>
      <c r="R144" s="217"/>
      <c r="S144" s="217"/>
      <c r="T144" s="218"/>
      <c r="U144" s="40" t="s">
        <v>49</v>
      </c>
      <c r="V144" s="40" t="s">
        <v>49</v>
      </c>
      <c r="W144" s="41" t="s">
        <v>42</v>
      </c>
      <c r="X144" s="59">
        <v>0</v>
      </c>
      <c r="Y144" s="56">
        <f>IFERROR(IF(X144="","",X144),"")</f>
        <v>0</v>
      </c>
      <c r="Z144" s="42">
        <f>IFERROR(IF(X144="","",X144*0.00936),"")</f>
        <v>0</v>
      </c>
      <c r="AA144" s="69" t="s">
        <v>49</v>
      </c>
      <c r="AB144" s="70" t="s">
        <v>49</v>
      </c>
      <c r="AC144" s="85"/>
      <c r="AG144" s="82"/>
      <c r="AJ144" s="87" t="s">
        <v>91</v>
      </c>
      <c r="AK144" s="87">
        <v>1</v>
      </c>
      <c r="BB144" s="145" t="s">
        <v>96</v>
      </c>
      <c r="BM144" s="82">
        <f>IFERROR(X144*I144,"0")</f>
        <v>0</v>
      </c>
      <c r="BN144" s="82">
        <f>IFERROR(Y144*I144,"0")</f>
        <v>0</v>
      </c>
      <c r="BO144" s="82">
        <f>IFERROR(X144/J144,"0")</f>
        <v>0</v>
      </c>
      <c r="BP144" s="82">
        <f>IFERROR(Y144/J144,"0")</f>
        <v>0</v>
      </c>
    </row>
    <row r="145" spans="1:68" x14ac:dyDescent="0.2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24"/>
      <c r="P145" s="221" t="s">
        <v>43</v>
      </c>
      <c r="Q145" s="222"/>
      <c r="R145" s="222"/>
      <c r="S145" s="222"/>
      <c r="T145" s="222"/>
      <c r="U145" s="222"/>
      <c r="V145" s="223"/>
      <c r="W145" s="43" t="s">
        <v>42</v>
      </c>
      <c r="X145" s="44">
        <f>IFERROR(SUM(X144:X144),"0")</f>
        <v>0</v>
      </c>
      <c r="Y145" s="44">
        <f>IFERROR(SUM(Y144:Y144),"0")</f>
        <v>0</v>
      </c>
      <c r="Z145" s="44">
        <f>IFERROR(IF(Z144="",0,Z144),"0")</f>
        <v>0</v>
      </c>
      <c r="AA145" s="68"/>
      <c r="AB145" s="68"/>
      <c r="AC145" s="68"/>
    </row>
    <row r="146" spans="1:68" x14ac:dyDescent="0.2">
      <c r="A146" s="212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24"/>
      <c r="P146" s="221" t="s">
        <v>43</v>
      </c>
      <c r="Q146" s="222"/>
      <c r="R146" s="222"/>
      <c r="S146" s="222"/>
      <c r="T146" s="222"/>
      <c r="U146" s="222"/>
      <c r="V146" s="223"/>
      <c r="W146" s="43" t="s">
        <v>0</v>
      </c>
      <c r="X146" s="44">
        <f>IFERROR(SUMPRODUCT(X144:X144*H144:H144),"0")</f>
        <v>0</v>
      </c>
      <c r="Y146" s="44">
        <f>IFERROR(SUMPRODUCT(Y144:Y144*H144:H144),"0")</f>
        <v>0</v>
      </c>
      <c r="Z146" s="43"/>
      <c r="AA146" s="68"/>
      <c r="AB146" s="68"/>
      <c r="AC146" s="68"/>
    </row>
    <row r="147" spans="1:68" ht="27.75" customHeight="1" x14ac:dyDescent="0.2">
      <c r="A147" s="253" t="s">
        <v>240</v>
      </c>
      <c r="B147" s="253"/>
      <c r="C147" s="253"/>
      <c r="D147" s="253"/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55"/>
      <c r="AB147" s="55"/>
      <c r="AC147" s="55"/>
    </row>
    <row r="148" spans="1:68" ht="16.5" customHeight="1" x14ac:dyDescent="0.25">
      <c r="A148" s="254" t="s">
        <v>241</v>
      </c>
      <c r="B148" s="254"/>
      <c r="C148" s="254"/>
      <c r="D148" s="254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66"/>
      <c r="AB148" s="66"/>
      <c r="AC148" s="83"/>
    </row>
    <row r="149" spans="1:68" ht="14.25" customHeight="1" x14ac:dyDescent="0.25">
      <c r="A149" s="241" t="s">
        <v>156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67"/>
      <c r="AB149" s="67"/>
      <c r="AC149" s="84"/>
    </row>
    <row r="150" spans="1:68" ht="27" customHeight="1" x14ac:dyDescent="0.25">
      <c r="A150" s="64" t="s">
        <v>242</v>
      </c>
      <c r="B150" s="64" t="s">
        <v>243</v>
      </c>
      <c r="C150" s="37">
        <v>4301135317</v>
      </c>
      <c r="D150" s="215">
        <v>4607111039057</v>
      </c>
      <c r="E150" s="215"/>
      <c r="F150" s="63">
        <v>1.8</v>
      </c>
      <c r="G150" s="38">
        <v>1</v>
      </c>
      <c r="H150" s="63">
        <v>1.8</v>
      </c>
      <c r="I150" s="63">
        <v>1.9</v>
      </c>
      <c r="J150" s="38">
        <v>234</v>
      </c>
      <c r="K150" s="38" t="s">
        <v>152</v>
      </c>
      <c r="L150" s="38" t="s">
        <v>90</v>
      </c>
      <c r="M150" s="39" t="s">
        <v>88</v>
      </c>
      <c r="N150" s="39"/>
      <c r="O150" s="38">
        <v>180</v>
      </c>
      <c r="P150" s="285" t="s">
        <v>244</v>
      </c>
      <c r="Q150" s="217"/>
      <c r="R150" s="217"/>
      <c r="S150" s="217"/>
      <c r="T150" s="218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IFERROR(IF(X150="","",X150*0.00502),"")</f>
        <v>0</v>
      </c>
      <c r="AA150" s="69" t="s">
        <v>49</v>
      </c>
      <c r="AB150" s="70" t="s">
        <v>49</v>
      </c>
      <c r="AC150" s="85"/>
      <c r="AG150" s="82"/>
      <c r="AJ150" s="87" t="s">
        <v>91</v>
      </c>
      <c r="AK150" s="87">
        <v>1</v>
      </c>
      <c r="BB150" s="146" t="s">
        <v>96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x14ac:dyDescent="0.2">
      <c r="A151" s="212"/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24"/>
      <c r="P151" s="221" t="s">
        <v>43</v>
      </c>
      <c r="Q151" s="222"/>
      <c r="R151" s="222"/>
      <c r="S151" s="222"/>
      <c r="T151" s="222"/>
      <c r="U151" s="222"/>
      <c r="V151" s="223"/>
      <c r="W151" s="43" t="s">
        <v>42</v>
      </c>
      <c r="X151" s="44">
        <f>IFERROR(SUM(X150:X150),"0")</f>
        <v>0</v>
      </c>
      <c r="Y151" s="44">
        <f>IFERROR(SUM(Y150:Y150),"0")</f>
        <v>0</v>
      </c>
      <c r="Z151" s="44">
        <f>IFERROR(IF(Z150="",0,Z150),"0")</f>
        <v>0</v>
      </c>
      <c r="AA151" s="68"/>
      <c r="AB151" s="68"/>
      <c r="AC151" s="68"/>
    </row>
    <row r="152" spans="1:68" x14ac:dyDescent="0.2">
      <c r="A152" s="212"/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24"/>
      <c r="P152" s="221" t="s">
        <v>43</v>
      </c>
      <c r="Q152" s="222"/>
      <c r="R152" s="222"/>
      <c r="S152" s="222"/>
      <c r="T152" s="222"/>
      <c r="U152" s="222"/>
      <c r="V152" s="223"/>
      <c r="W152" s="43" t="s">
        <v>0</v>
      </c>
      <c r="X152" s="44">
        <f>IFERROR(SUMPRODUCT(X150:X150*H150:H150),"0")</f>
        <v>0</v>
      </c>
      <c r="Y152" s="44">
        <f>IFERROR(SUMPRODUCT(Y150:Y150*H150:H150),"0")</f>
        <v>0</v>
      </c>
      <c r="Z152" s="43"/>
      <c r="AA152" s="68"/>
      <c r="AB152" s="68"/>
      <c r="AC152" s="68"/>
    </row>
    <row r="153" spans="1:68" ht="16.5" customHeight="1" x14ac:dyDescent="0.25">
      <c r="A153" s="254" t="s">
        <v>245</v>
      </c>
      <c r="B153" s="254"/>
      <c r="C153" s="254"/>
      <c r="D153" s="254"/>
      <c r="E153" s="254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66"/>
      <c r="AB153" s="66"/>
      <c r="AC153" s="83"/>
    </row>
    <row r="154" spans="1:68" ht="14.25" customHeight="1" x14ac:dyDescent="0.25">
      <c r="A154" s="241" t="s">
        <v>85</v>
      </c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  <c r="AA154" s="67"/>
      <c r="AB154" s="67"/>
      <c r="AC154" s="84"/>
    </row>
    <row r="155" spans="1:68" ht="16.5" customHeight="1" x14ac:dyDescent="0.25">
      <c r="A155" s="64" t="s">
        <v>246</v>
      </c>
      <c r="B155" s="64" t="s">
        <v>247</v>
      </c>
      <c r="C155" s="37">
        <v>4301071062</v>
      </c>
      <c r="D155" s="215">
        <v>4607111036384</v>
      </c>
      <c r="E155" s="215"/>
      <c r="F155" s="63">
        <v>5</v>
      </c>
      <c r="G155" s="38">
        <v>1</v>
      </c>
      <c r="H155" s="63">
        <v>5</v>
      </c>
      <c r="I155" s="63">
        <v>5.2106000000000003</v>
      </c>
      <c r="J155" s="38">
        <v>144</v>
      </c>
      <c r="K155" s="38" t="s">
        <v>89</v>
      </c>
      <c r="L155" s="38" t="s">
        <v>90</v>
      </c>
      <c r="M155" s="39" t="s">
        <v>88</v>
      </c>
      <c r="N155" s="39"/>
      <c r="O155" s="38">
        <v>180</v>
      </c>
      <c r="P155" s="282" t="s">
        <v>248</v>
      </c>
      <c r="Q155" s="217"/>
      <c r="R155" s="217"/>
      <c r="S155" s="217"/>
      <c r="T155" s="218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91</v>
      </c>
      <c r="AK155" s="87">
        <v>1</v>
      </c>
      <c r="BB155" s="147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ht="16.5" customHeight="1" x14ac:dyDescent="0.25">
      <c r="A156" s="64" t="s">
        <v>249</v>
      </c>
      <c r="B156" s="64" t="s">
        <v>250</v>
      </c>
      <c r="C156" s="37">
        <v>4301071056</v>
      </c>
      <c r="D156" s="215">
        <v>4640242180250</v>
      </c>
      <c r="E156" s="215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89</v>
      </c>
      <c r="L156" s="38" t="s">
        <v>90</v>
      </c>
      <c r="M156" s="39" t="s">
        <v>88</v>
      </c>
      <c r="N156" s="39"/>
      <c r="O156" s="38">
        <v>180</v>
      </c>
      <c r="P156" s="283" t="s">
        <v>251</v>
      </c>
      <c r="Q156" s="217"/>
      <c r="R156" s="217"/>
      <c r="S156" s="217"/>
      <c r="T156" s="218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91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252</v>
      </c>
      <c r="B157" s="64" t="s">
        <v>253</v>
      </c>
      <c r="C157" s="37">
        <v>4301071050</v>
      </c>
      <c r="D157" s="215">
        <v>4607111036216</v>
      </c>
      <c r="E157" s="215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279" t="s">
        <v>254</v>
      </c>
      <c r="Q157" s="217"/>
      <c r="R157" s="217"/>
      <c r="S157" s="217"/>
      <c r="T157" s="218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255</v>
      </c>
      <c r="B158" s="64" t="s">
        <v>256</v>
      </c>
      <c r="C158" s="37">
        <v>4301071061</v>
      </c>
      <c r="D158" s="215">
        <v>4607111036278</v>
      </c>
      <c r="E158" s="215"/>
      <c r="F158" s="63">
        <v>5</v>
      </c>
      <c r="G158" s="38">
        <v>1</v>
      </c>
      <c r="H158" s="63">
        <v>5</v>
      </c>
      <c r="I158" s="63">
        <v>5.2405999999999997</v>
      </c>
      <c r="J158" s="38">
        <v>84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80" t="s">
        <v>257</v>
      </c>
      <c r="Q158" s="217"/>
      <c r="R158" s="217"/>
      <c r="S158" s="217"/>
      <c r="T158" s="218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IFERROR(IF(X158="","",X158*0.0155),"")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12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24"/>
      <c r="P159" s="221" t="s">
        <v>43</v>
      </c>
      <c r="Q159" s="222"/>
      <c r="R159" s="222"/>
      <c r="S159" s="222"/>
      <c r="T159" s="222"/>
      <c r="U159" s="222"/>
      <c r="V159" s="223"/>
      <c r="W159" s="43" t="s">
        <v>42</v>
      </c>
      <c r="X159" s="44">
        <f>IFERROR(SUM(X155:X158),"0")</f>
        <v>0</v>
      </c>
      <c r="Y159" s="44">
        <f>IFERROR(SUM(Y155:Y158),"0")</f>
        <v>0</v>
      </c>
      <c r="Z159" s="44">
        <f>IFERROR(IF(Z155="",0,Z155),"0")+IFERROR(IF(Z156="",0,Z156),"0")+IFERROR(IF(Z157="",0,Z157),"0")+IFERROR(IF(Z158="",0,Z158),"0")</f>
        <v>0</v>
      </c>
      <c r="AA159" s="68"/>
      <c r="AB159" s="68"/>
      <c r="AC159" s="68"/>
    </row>
    <row r="160" spans="1:68" x14ac:dyDescent="0.2">
      <c r="A160" s="212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24"/>
      <c r="P160" s="221" t="s">
        <v>43</v>
      </c>
      <c r="Q160" s="222"/>
      <c r="R160" s="222"/>
      <c r="S160" s="222"/>
      <c r="T160" s="222"/>
      <c r="U160" s="222"/>
      <c r="V160" s="223"/>
      <c r="W160" s="43" t="s">
        <v>0</v>
      </c>
      <c r="X160" s="44">
        <f>IFERROR(SUMPRODUCT(X155:X158*H155:H158),"0")</f>
        <v>0</v>
      </c>
      <c r="Y160" s="44">
        <f>IFERROR(SUMPRODUCT(Y155:Y158*H155:H158),"0")</f>
        <v>0</v>
      </c>
      <c r="Z160" s="43"/>
      <c r="AA160" s="68"/>
      <c r="AB160" s="68"/>
      <c r="AC160" s="68"/>
    </row>
    <row r="161" spans="1:68" ht="14.25" customHeight="1" x14ac:dyDescent="0.25">
      <c r="A161" s="241" t="s">
        <v>258</v>
      </c>
      <c r="B161" s="241"/>
      <c r="C161" s="241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67"/>
      <c r="AB161" s="67"/>
      <c r="AC161" s="84"/>
    </row>
    <row r="162" spans="1:68" ht="27" customHeight="1" x14ac:dyDescent="0.25">
      <c r="A162" s="64" t="s">
        <v>259</v>
      </c>
      <c r="B162" s="64" t="s">
        <v>260</v>
      </c>
      <c r="C162" s="37">
        <v>4301080153</v>
      </c>
      <c r="D162" s="215">
        <v>4607111036827</v>
      </c>
      <c r="E162" s="215"/>
      <c r="F162" s="63">
        <v>1</v>
      </c>
      <c r="G162" s="38">
        <v>5</v>
      </c>
      <c r="H162" s="63">
        <v>5</v>
      </c>
      <c r="I162" s="63">
        <v>5.2</v>
      </c>
      <c r="J162" s="38">
        <v>144</v>
      </c>
      <c r="K162" s="38" t="s">
        <v>89</v>
      </c>
      <c r="L162" s="38" t="s">
        <v>90</v>
      </c>
      <c r="M162" s="39" t="s">
        <v>88</v>
      </c>
      <c r="N162" s="39"/>
      <c r="O162" s="38">
        <v>90</v>
      </c>
      <c r="P162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7"/>
      <c r="R162" s="217"/>
      <c r="S162" s="217"/>
      <c r="T162" s="218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IFERROR(IF(X162="","",X162*0.00866),"")</f>
        <v>0</v>
      </c>
      <c r="AA162" s="69" t="s">
        <v>49</v>
      </c>
      <c r="AB162" s="70" t="s">
        <v>49</v>
      </c>
      <c r="AC162" s="85"/>
      <c r="AG162" s="82"/>
      <c r="AJ162" s="87" t="s">
        <v>91</v>
      </c>
      <c r="AK162" s="87">
        <v>1</v>
      </c>
      <c r="BB162" s="151" t="s">
        <v>73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ht="27" customHeight="1" x14ac:dyDescent="0.25">
      <c r="A163" s="64" t="s">
        <v>261</v>
      </c>
      <c r="B163" s="64" t="s">
        <v>262</v>
      </c>
      <c r="C163" s="37">
        <v>4301080154</v>
      </c>
      <c r="D163" s="215">
        <v>4607111036834</v>
      </c>
      <c r="E163" s="215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89</v>
      </c>
      <c r="L163" s="38" t="s">
        <v>90</v>
      </c>
      <c r="M163" s="39" t="s">
        <v>88</v>
      </c>
      <c r="N163" s="39"/>
      <c r="O163" s="38">
        <v>90</v>
      </c>
      <c r="P163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7"/>
      <c r="R163" s="217"/>
      <c r="S163" s="217"/>
      <c r="T163" s="218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91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x14ac:dyDescent="0.2">
      <c r="A164" s="212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24"/>
      <c r="P164" s="221" t="s">
        <v>43</v>
      </c>
      <c r="Q164" s="222"/>
      <c r="R164" s="222"/>
      <c r="S164" s="222"/>
      <c r="T164" s="222"/>
      <c r="U164" s="222"/>
      <c r="V164" s="223"/>
      <c r="W164" s="43" t="s">
        <v>42</v>
      </c>
      <c r="X164" s="44">
        <f>IFERROR(SUM(X162:X163),"0")</f>
        <v>0</v>
      </c>
      <c r="Y164" s="44">
        <f>IFERROR(SUM(Y162:Y163),"0")</f>
        <v>0</v>
      </c>
      <c r="Z164" s="44">
        <f>IFERROR(IF(Z162="",0,Z162),"0")+IFERROR(IF(Z163="",0,Z163),"0")</f>
        <v>0</v>
      </c>
      <c r="AA164" s="68"/>
      <c r="AB164" s="68"/>
      <c r="AC164" s="68"/>
    </row>
    <row r="165" spans="1:68" x14ac:dyDescent="0.2">
      <c r="A165" s="212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24"/>
      <c r="P165" s="221" t="s">
        <v>43</v>
      </c>
      <c r="Q165" s="222"/>
      <c r="R165" s="222"/>
      <c r="S165" s="222"/>
      <c r="T165" s="222"/>
      <c r="U165" s="222"/>
      <c r="V165" s="223"/>
      <c r="W165" s="43" t="s">
        <v>0</v>
      </c>
      <c r="X165" s="44">
        <f>IFERROR(SUMPRODUCT(X162:X163*H162:H163),"0")</f>
        <v>0</v>
      </c>
      <c r="Y165" s="44">
        <f>IFERROR(SUMPRODUCT(Y162:Y163*H162:H163),"0")</f>
        <v>0</v>
      </c>
      <c r="Z165" s="43"/>
      <c r="AA165" s="68"/>
      <c r="AB165" s="68"/>
      <c r="AC165" s="68"/>
    </row>
    <row r="166" spans="1:68" ht="27.75" customHeight="1" x14ac:dyDescent="0.2">
      <c r="A166" s="253" t="s">
        <v>263</v>
      </c>
      <c r="B166" s="253"/>
      <c r="C166" s="253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55"/>
      <c r="AB166" s="55"/>
      <c r="AC166" s="55"/>
    </row>
    <row r="167" spans="1:68" ht="16.5" customHeight="1" x14ac:dyDescent="0.25">
      <c r="A167" s="254" t="s">
        <v>264</v>
      </c>
      <c r="B167" s="254"/>
      <c r="C167" s="254"/>
      <c r="D167" s="2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66"/>
      <c r="AB167" s="66"/>
      <c r="AC167" s="83"/>
    </row>
    <row r="168" spans="1:68" ht="14.25" customHeight="1" x14ac:dyDescent="0.25">
      <c r="A168" s="241" t="s">
        <v>93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67"/>
      <c r="AB168" s="67"/>
      <c r="AC168" s="84"/>
    </row>
    <row r="169" spans="1:68" ht="27" customHeight="1" x14ac:dyDescent="0.25">
      <c r="A169" s="64" t="s">
        <v>265</v>
      </c>
      <c r="B169" s="64" t="s">
        <v>266</v>
      </c>
      <c r="C169" s="37">
        <v>4301132097</v>
      </c>
      <c r="D169" s="215">
        <v>4607111035721</v>
      </c>
      <c r="E169" s="215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97</v>
      </c>
      <c r="L169" s="38" t="s">
        <v>90</v>
      </c>
      <c r="M169" s="39" t="s">
        <v>88</v>
      </c>
      <c r="N169" s="39"/>
      <c r="O169" s="38">
        <v>365</v>
      </c>
      <c r="P169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7"/>
      <c r="R169" s="217"/>
      <c r="S169" s="217"/>
      <c r="T169" s="218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IFERROR(IF(X169="","",X169*0.01788),"")</f>
        <v>0</v>
      </c>
      <c r="AA169" s="69" t="s">
        <v>49</v>
      </c>
      <c r="AB169" s="70" t="s">
        <v>49</v>
      </c>
      <c r="AC169" s="85"/>
      <c r="AG169" s="82"/>
      <c r="AJ169" s="87" t="s">
        <v>91</v>
      </c>
      <c r="AK169" s="87">
        <v>1</v>
      </c>
      <c r="BB169" s="153" t="s">
        <v>96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ht="27" customHeight="1" x14ac:dyDescent="0.25">
      <c r="A170" s="64" t="s">
        <v>267</v>
      </c>
      <c r="B170" s="64" t="s">
        <v>268</v>
      </c>
      <c r="C170" s="37">
        <v>4301132100</v>
      </c>
      <c r="D170" s="215">
        <v>4607111035691</v>
      </c>
      <c r="E170" s="215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97</v>
      </c>
      <c r="L170" s="38" t="s">
        <v>90</v>
      </c>
      <c r="M170" s="39" t="s">
        <v>88</v>
      </c>
      <c r="N170" s="39"/>
      <c r="O170" s="38">
        <v>365</v>
      </c>
      <c r="P170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7"/>
      <c r="R170" s="217"/>
      <c r="S170" s="217"/>
      <c r="T170" s="218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91</v>
      </c>
      <c r="AK170" s="87">
        <v>1</v>
      </c>
      <c r="BB170" s="154" t="s">
        <v>96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269</v>
      </c>
      <c r="B171" s="64" t="s">
        <v>270</v>
      </c>
      <c r="C171" s="37">
        <v>4301132079</v>
      </c>
      <c r="D171" s="215">
        <v>4607111038487</v>
      </c>
      <c r="E171" s="215"/>
      <c r="F171" s="63">
        <v>0.25</v>
      </c>
      <c r="G171" s="38">
        <v>12</v>
      </c>
      <c r="H171" s="63">
        <v>3</v>
      </c>
      <c r="I171" s="63">
        <v>3.7360000000000002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180</v>
      </c>
      <c r="P171" s="27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7"/>
      <c r="R171" s="217"/>
      <c r="S171" s="217"/>
      <c r="T171" s="218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x14ac:dyDescent="0.2">
      <c r="A172" s="212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24"/>
      <c r="P172" s="221" t="s">
        <v>43</v>
      </c>
      <c r="Q172" s="222"/>
      <c r="R172" s="222"/>
      <c r="S172" s="222"/>
      <c r="T172" s="222"/>
      <c r="U172" s="222"/>
      <c r="V172" s="223"/>
      <c r="W172" s="43" t="s">
        <v>42</v>
      </c>
      <c r="X172" s="44">
        <f>IFERROR(SUM(X169:X171),"0")</f>
        <v>0</v>
      </c>
      <c r="Y172" s="44">
        <f>IFERROR(SUM(Y169:Y171),"0")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212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24"/>
      <c r="P173" s="221" t="s">
        <v>43</v>
      </c>
      <c r="Q173" s="222"/>
      <c r="R173" s="222"/>
      <c r="S173" s="222"/>
      <c r="T173" s="222"/>
      <c r="U173" s="222"/>
      <c r="V173" s="223"/>
      <c r="W173" s="43" t="s">
        <v>0</v>
      </c>
      <c r="X173" s="44">
        <f>IFERROR(SUMPRODUCT(X169:X171*H169:H171),"0")</f>
        <v>0</v>
      </c>
      <c r="Y173" s="44">
        <f>IFERROR(SUMPRODUCT(Y169:Y171*H169:H171),"0")</f>
        <v>0</v>
      </c>
      <c r="Z173" s="43"/>
      <c r="AA173" s="68"/>
      <c r="AB173" s="68"/>
      <c r="AC173" s="68"/>
    </row>
    <row r="174" spans="1:68" ht="16.5" customHeight="1" x14ac:dyDescent="0.25">
      <c r="A174" s="254" t="s">
        <v>271</v>
      </c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  <c r="S174" s="254"/>
      <c r="T174" s="254"/>
      <c r="U174" s="254"/>
      <c r="V174" s="254"/>
      <c r="W174" s="254"/>
      <c r="X174" s="254"/>
      <c r="Y174" s="254"/>
      <c r="Z174" s="254"/>
      <c r="AA174" s="66"/>
      <c r="AB174" s="66"/>
      <c r="AC174" s="83"/>
    </row>
    <row r="175" spans="1:68" ht="14.25" customHeight="1" x14ac:dyDescent="0.25">
      <c r="A175" s="241" t="s">
        <v>272</v>
      </c>
      <c r="B175" s="241"/>
      <c r="C175" s="241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67"/>
      <c r="AB175" s="67"/>
      <c r="AC175" s="84"/>
    </row>
    <row r="176" spans="1:68" ht="27" customHeight="1" x14ac:dyDescent="0.25">
      <c r="A176" s="64" t="s">
        <v>273</v>
      </c>
      <c r="B176" s="64" t="s">
        <v>274</v>
      </c>
      <c r="C176" s="37">
        <v>4301051319</v>
      </c>
      <c r="D176" s="215">
        <v>4680115881204</v>
      </c>
      <c r="E176" s="215"/>
      <c r="F176" s="63">
        <v>0.33</v>
      </c>
      <c r="G176" s="38">
        <v>6</v>
      </c>
      <c r="H176" s="63">
        <v>1.98</v>
      </c>
      <c r="I176" s="63">
        <v>2.246</v>
      </c>
      <c r="J176" s="38">
        <v>156</v>
      </c>
      <c r="K176" s="38" t="s">
        <v>89</v>
      </c>
      <c r="L176" s="38" t="s">
        <v>90</v>
      </c>
      <c r="M176" s="39" t="s">
        <v>276</v>
      </c>
      <c r="N176" s="39"/>
      <c r="O176" s="38">
        <v>365</v>
      </c>
      <c r="P176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217"/>
      <c r="R176" s="217"/>
      <c r="S176" s="217"/>
      <c r="T176" s="218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IFERROR(IF(X176="","",X176*0.00753),"")</f>
        <v>0</v>
      </c>
      <c r="AA176" s="69" t="s">
        <v>49</v>
      </c>
      <c r="AB176" s="70" t="s">
        <v>49</v>
      </c>
      <c r="AC176" s="85"/>
      <c r="AG176" s="82"/>
      <c r="AJ176" s="87" t="s">
        <v>91</v>
      </c>
      <c r="AK176" s="87">
        <v>1</v>
      </c>
      <c r="BB176" s="156" t="s">
        <v>275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x14ac:dyDescent="0.2">
      <c r="A177" s="212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24"/>
      <c r="P177" s="221" t="s">
        <v>43</v>
      </c>
      <c r="Q177" s="222"/>
      <c r="R177" s="222"/>
      <c r="S177" s="222"/>
      <c r="T177" s="222"/>
      <c r="U177" s="222"/>
      <c r="V177" s="223"/>
      <c r="W177" s="43" t="s">
        <v>42</v>
      </c>
      <c r="X177" s="44">
        <f>IFERROR(SUM(X176:X176),"0")</f>
        <v>0</v>
      </c>
      <c r="Y177" s="44">
        <f>IFERROR(SUM(Y176:Y176),"0")</f>
        <v>0</v>
      </c>
      <c r="Z177" s="44">
        <f>IFERROR(IF(Z176="",0,Z176),"0")</f>
        <v>0</v>
      </c>
      <c r="AA177" s="68"/>
      <c r="AB177" s="68"/>
      <c r="AC177" s="68"/>
    </row>
    <row r="178" spans="1:68" x14ac:dyDescent="0.2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24"/>
      <c r="P178" s="221" t="s">
        <v>43</v>
      </c>
      <c r="Q178" s="222"/>
      <c r="R178" s="222"/>
      <c r="S178" s="222"/>
      <c r="T178" s="222"/>
      <c r="U178" s="222"/>
      <c r="V178" s="223"/>
      <c r="W178" s="43" t="s">
        <v>0</v>
      </c>
      <c r="X178" s="44">
        <f>IFERROR(SUMPRODUCT(X176:X176*H176:H176),"0")</f>
        <v>0</v>
      </c>
      <c r="Y178" s="44">
        <f>IFERROR(SUMPRODUCT(Y176:Y176*H176:H176),"0")</f>
        <v>0</v>
      </c>
      <c r="Z178" s="43"/>
      <c r="AA178" s="68"/>
      <c r="AB178" s="68"/>
      <c r="AC178" s="68"/>
    </row>
    <row r="179" spans="1:68" ht="27.75" customHeight="1" x14ac:dyDescent="0.2">
      <c r="A179" s="253" t="s">
        <v>277</v>
      </c>
      <c r="B179" s="253"/>
      <c r="C179" s="253"/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55"/>
      <c r="AB179" s="55"/>
      <c r="AC179" s="55"/>
    </row>
    <row r="180" spans="1:68" ht="16.5" customHeight="1" x14ac:dyDescent="0.25">
      <c r="A180" s="254" t="s">
        <v>278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66"/>
      <c r="AB180" s="66"/>
      <c r="AC180" s="83"/>
    </row>
    <row r="181" spans="1:68" ht="14.25" customHeight="1" x14ac:dyDescent="0.25">
      <c r="A181" s="241" t="s">
        <v>85</v>
      </c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67"/>
      <c r="AB181" s="67"/>
      <c r="AC181" s="84"/>
    </row>
    <row r="182" spans="1:68" ht="16.5" customHeight="1" x14ac:dyDescent="0.25">
      <c r="A182" s="64" t="s">
        <v>279</v>
      </c>
      <c r="B182" s="64" t="s">
        <v>280</v>
      </c>
      <c r="C182" s="37">
        <v>4301070948</v>
      </c>
      <c r="D182" s="215">
        <v>4607111037022</v>
      </c>
      <c r="E182" s="215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89</v>
      </c>
      <c r="L182" s="38" t="s">
        <v>90</v>
      </c>
      <c r="M182" s="39" t="s">
        <v>88</v>
      </c>
      <c r="N182" s="39"/>
      <c r="O182" s="38">
        <v>180</v>
      </c>
      <c r="P182" s="2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2" s="217"/>
      <c r="R182" s="217"/>
      <c r="S182" s="217"/>
      <c r="T182" s="218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IFERROR(IF(X182="","",X182*0.0155),"")</f>
        <v>0</v>
      </c>
      <c r="AA182" s="69" t="s">
        <v>49</v>
      </c>
      <c r="AB182" s="70" t="s">
        <v>49</v>
      </c>
      <c r="AC182" s="85"/>
      <c r="AG182" s="82"/>
      <c r="AJ182" s="87" t="s">
        <v>91</v>
      </c>
      <c r="AK182" s="87">
        <v>1</v>
      </c>
      <c r="BB182" s="157" t="s">
        <v>73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ht="27" customHeight="1" x14ac:dyDescent="0.25">
      <c r="A183" s="64" t="s">
        <v>281</v>
      </c>
      <c r="B183" s="64" t="s">
        <v>282</v>
      </c>
      <c r="C183" s="37">
        <v>4301070990</v>
      </c>
      <c r="D183" s="215">
        <v>4607111038494</v>
      </c>
      <c r="E183" s="215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3" s="217"/>
      <c r="R183" s="217"/>
      <c r="S183" s="217"/>
      <c r="T183" s="218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8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283</v>
      </c>
      <c r="B184" s="64" t="s">
        <v>284</v>
      </c>
      <c r="C184" s="37">
        <v>4301070966</v>
      </c>
      <c r="D184" s="215">
        <v>4607111038135</v>
      </c>
      <c r="E184" s="215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4" s="217"/>
      <c r="R184" s="217"/>
      <c r="S184" s="217"/>
      <c r="T184" s="218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9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x14ac:dyDescent="0.2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24"/>
      <c r="P185" s="221" t="s">
        <v>43</v>
      </c>
      <c r="Q185" s="222"/>
      <c r="R185" s="222"/>
      <c r="S185" s="222"/>
      <c r="T185" s="222"/>
      <c r="U185" s="222"/>
      <c r="V185" s="223"/>
      <c r="W185" s="43" t="s">
        <v>42</v>
      </c>
      <c r="X185" s="44">
        <f>IFERROR(SUM(X182:X184),"0")</f>
        <v>0</v>
      </c>
      <c r="Y185" s="44">
        <f>IFERROR(SUM(Y182:Y184),"0")</f>
        <v>0</v>
      </c>
      <c r="Z185" s="44">
        <f>IFERROR(IF(Z182="",0,Z182),"0")+IFERROR(IF(Z183="",0,Z183),"0")+IFERROR(IF(Z184="",0,Z184),"0")</f>
        <v>0</v>
      </c>
      <c r="AA185" s="68"/>
      <c r="AB185" s="68"/>
      <c r="AC185" s="68"/>
    </row>
    <row r="186" spans="1:68" x14ac:dyDescent="0.2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24"/>
      <c r="P186" s="221" t="s">
        <v>43</v>
      </c>
      <c r="Q186" s="222"/>
      <c r="R186" s="222"/>
      <c r="S186" s="222"/>
      <c r="T186" s="222"/>
      <c r="U186" s="222"/>
      <c r="V186" s="223"/>
      <c r="W186" s="43" t="s">
        <v>0</v>
      </c>
      <c r="X186" s="44">
        <f>IFERROR(SUMPRODUCT(X182:X184*H182:H184),"0")</f>
        <v>0</v>
      </c>
      <c r="Y186" s="44">
        <f>IFERROR(SUMPRODUCT(Y182:Y184*H182:H184),"0")</f>
        <v>0</v>
      </c>
      <c r="Z186" s="43"/>
      <c r="AA186" s="68"/>
      <c r="AB186" s="68"/>
      <c r="AC186" s="68"/>
    </row>
    <row r="187" spans="1:68" ht="16.5" customHeight="1" x14ac:dyDescent="0.25">
      <c r="A187" s="254" t="s">
        <v>285</v>
      </c>
      <c r="B187" s="254"/>
      <c r="C187" s="254"/>
      <c r="D187" s="254"/>
      <c r="E187" s="254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  <c r="AA187" s="66"/>
      <c r="AB187" s="66"/>
      <c r="AC187" s="83"/>
    </row>
    <row r="188" spans="1:68" ht="14.25" customHeight="1" x14ac:dyDescent="0.25">
      <c r="A188" s="241" t="s">
        <v>85</v>
      </c>
      <c r="B188" s="241"/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67"/>
      <c r="AB188" s="67"/>
      <c r="AC188" s="84"/>
    </row>
    <row r="189" spans="1:68" ht="27" customHeight="1" x14ac:dyDescent="0.25">
      <c r="A189" s="64" t="s">
        <v>286</v>
      </c>
      <c r="B189" s="64" t="s">
        <v>287</v>
      </c>
      <c r="C189" s="37">
        <v>4301070996</v>
      </c>
      <c r="D189" s="215">
        <v>4607111038654</v>
      </c>
      <c r="E189" s="215"/>
      <c r="F189" s="63">
        <v>0.4</v>
      </c>
      <c r="G189" s="38">
        <v>16</v>
      </c>
      <c r="H189" s="63">
        <v>6.4</v>
      </c>
      <c r="I189" s="63">
        <v>6.63</v>
      </c>
      <c r="J189" s="38">
        <v>84</v>
      </c>
      <c r="K189" s="38" t="s">
        <v>89</v>
      </c>
      <c r="L189" s="38" t="s">
        <v>90</v>
      </c>
      <c r="M189" s="39" t="s">
        <v>88</v>
      </c>
      <c r="N189" s="39"/>
      <c r="O189" s="38">
        <v>180</v>
      </c>
      <c r="P189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9" s="217"/>
      <c r="R189" s="217"/>
      <c r="S189" s="217"/>
      <c r="T189" s="218"/>
      <c r="U189" s="40" t="s">
        <v>49</v>
      </c>
      <c r="V189" s="40" t="s">
        <v>49</v>
      </c>
      <c r="W189" s="41" t="s">
        <v>42</v>
      </c>
      <c r="X189" s="59">
        <v>0</v>
      </c>
      <c r="Y189" s="56">
        <f t="shared" ref="Y189:Y194" si="18">IFERROR(IF(X189="","",X189),"")</f>
        <v>0</v>
      </c>
      <c r="Z189" s="42">
        <f t="shared" ref="Z189:Z194" si="19">IFERROR(IF(X189="","",X189*0.0155),"")</f>
        <v>0</v>
      </c>
      <c r="AA189" s="69" t="s">
        <v>49</v>
      </c>
      <c r="AB189" s="70" t="s">
        <v>49</v>
      </c>
      <c r="AC189" s="85"/>
      <c r="AG189" s="82"/>
      <c r="AJ189" s="87" t="s">
        <v>91</v>
      </c>
      <c r="AK189" s="87">
        <v>1</v>
      </c>
      <c r="BB189" s="160" t="s">
        <v>73</v>
      </c>
      <c r="BM189" s="82">
        <f t="shared" ref="BM189:BM194" si="20">IFERROR(X189*I189,"0")</f>
        <v>0</v>
      </c>
      <c r="BN189" s="82">
        <f t="shared" ref="BN189:BN194" si="21">IFERROR(Y189*I189,"0")</f>
        <v>0</v>
      </c>
      <c r="BO189" s="82">
        <f t="shared" ref="BO189:BO194" si="22">IFERROR(X189/J189,"0")</f>
        <v>0</v>
      </c>
      <c r="BP189" s="82">
        <f t="shared" ref="BP189:BP194" si="23">IFERROR(Y189/J189,"0")</f>
        <v>0</v>
      </c>
    </row>
    <row r="190" spans="1:68" ht="27" customHeight="1" x14ac:dyDescent="0.25">
      <c r="A190" s="64" t="s">
        <v>288</v>
      </c>
      <c r="B190" s="64" t="s">
        <v>289</v>
      </c>
      <c r="C190" s="37">
        <v>4301070997</v>
      </c>
      <c r="D190" s="215">
        <v>4607111038586</v>
      </c>
      <c r="E190" s="215"/>
      <c r="F190" s="63">
        <v>0.7</v>
      </c>
      <c r="G190" s="38">
        <v>8</v>
      </c>
      <c r="H190" s="63">
        <v>5.6</v>
      </c>
      <c r="I190" s="63">
        <v>5.83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2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0" s="217"/>
      <c r="R190" s="217"/>
      <c r="S190" s="217"/>
      <c r="T190" s="218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si="18"/>
        <v>0</v>
      </c>
      <c r="Z190" s="42">
        <f t="shared" si="19"/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61" t="s">
        <v>73</v>
      </c>
      <c r="BM190" s="82">
        <f t="shared" si="20"/>
        <v>0</v>
      </c>
      <c r="BN190" s="82">
        <f t="shared" si="21"/>
        <v>0</v>
      </c>
      <c r="BO190" s="82">
        <f t="shared" si="22"/>
        <v>0</v>
      </c>
      <c r="BP190" s="82">
        <f t="shared" si="23"/>
        <v>0</v>
      </c>
    </row>
    <row r="191" spans="1:68" ht="27" customHeight="1" x14ac:dyDescent="0.25">
      <c r="A191" s="64" t="s">
        <v>290</v>
      </c>
      <c r="B191" s="64" t="s">
        <v>291</v>
      </c>
      <c r="C191" s="37">
        <v>4301070962</v>
      </c>
      <c r="D191" s="215">
        <v>4607111038609</v>
      </c>
      <c r="E191" s="215"/>
      <c r="F191" s="63">
        <v>0.4</v>
      </c>
      <c r="G191" s="38">
        <v>16</v>
      </c>
      <c r="H191" s="63">
        <v>6.4</v>
      </c>
      <c r="I191" s="63">
        <v>6.71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1" s="217"/>
      <c r="R191" s="217"/>
      <c r="S191" s="217"/>
      <c r="T191" s="218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2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292</v>
      </c>
      <c r="B192" s="64" t="s">
        <v>293</v>
      </c>
      <c r="C192" s="37">
        <v>4301070963</v>
      </c>
      <c r="D192" s="215">
        <v>4607111038630</v>
      </c>
      <c r="E192" s="215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6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2" s="217"/>
      <c r="R192" s="217"/>
      <c r="S192" s="217"/>
      <c r="T192" s="218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3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294</v>
      </c>
      <c r="B193" s="64" t="s">
        <v>295</v>
      </c>
      <c r="C193" s="37">
        <v>4301070959</v>
      </c>
      <c r="D193" s="215">
        <v>4607111038616</v>
      </c>
      <c r="E193" s="215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3" s="217"/>
      <c r="R193" s="217"/>
      <c r="S193" s="217"/>
      <c r="T193" s="218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4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296</v>
      </c>
      <c r="B194" s="64" t="s">
        <v>297</v>
      </c>
      <c r="C194" s="37">
        <v>4301070960</v>
      </c>
      <c r="D194" s="215">
        <v>4607111038623</v>
      </c>
      <c r="E194" s="215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4" s="217"/>
      <c r="R194" s="217"/>
      <c r="S194" s="217"/>
      <c r="T194" s="218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5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x14ac:dyDescent="0.2">
      <c r="A195" s="212"/>
      <c r="B195" s="212"/>
      <c r="C195" s="212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24"/>
      <c r="P195" s="221" t="s">
        <v>43</v>
      </c>
      <c r="Q195" s="222"/>
      <c r="R195" s="222"/>
      <c r="S195" s="222"/>
      <c r="T195" s="222"/>
      <c r="U195" s="222"/>
      <c r="V195" s="223"/>
      <c r="W195" s="43" t="s">
        <v>42</v>
      </c>
      <c r="X195" s="44">
        <f>IFERROR(SUM(X189:X194),"0")</f>
        <v>0</v>
      </c>
      <c r="Y195" s="44">
        <f>IFERROR(SUM(Y189:Y194),"0")</f>
        <v>0</v>
      </c>
      <c r="Z195" s="44">
        <f>IFERROR(IF(Z189="",0,Z189),"0")+IFERROR(IF(Z190="",0,Z190),"0")+IFERROR(IF(Z191="",0,Z191),"0")+IFERROR(IF(Z192="",0,Z192),"0")+IFERROR(IF(Z193="",0,Z193),"0")+IFERROR(IF(Z194="",0,Z194),"0")</f>
        <v>0</v>
      </c>
      <c r="AA195" s="68"/>
      <c r="AB195" s="68"/>
      <c r="AC195" s="68"/>
    </row>
    <row r="196" spans="1:68" x14ac:dyDescent="0.2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24"/>
      <c r="P196" s="221" t="s">
        <v>43</v>
      </c>
      <c r="Q196" s="222"/>
      <c r="R196" s="222"/>
      <c r="S196" s="222"/>
      <c r="T196" s="222"/>
      <c r="U196" s="222"/>
      <c r="V196" s="223"/>
      <c r="W196" s="43" t="s">
        <v>0</v>
      </c>
      <c r="X196" s="44">
        <f>IFERROR(SUMPRODUCT(X189:X194*H189:H194),"0")</f>
        <v>0</v>
      </c>
      <c r="Y196" s="44">
        <f>IFERROR(SUMPRODUCT(Y189:Y194*H189:H194),"0")</f>
        <v>0</v>
      </c>
      <c r="Z196" s="43"/>
      <c r="AA196" s="68"/>
      <c r="AB196" s="68"/>
      <c r="AC196" s="68"/>
    </row>
    <row r="197" spans="1:68" ht="16.5" customHeight="1" x14ac:dyDescent="0.25">
      <c r="A197" s="254" t="s">
        <v>298</v>
      </c>
      <c r="B197" s="254"/>
      <c r="C197" s="254"/>
      <c r="D197" s="254"/>
      <c r="E197" s="254"/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4"/>
      <c r="S197" s="254"/>
      <c r="T197" s="254"/>
      <c r="U197" s="254"/>
      <c r="V197" s="254"/>
      <c r="W197" s="254"/>
      <c r="X197" s="254"/>
      <c r="Y197" s="254"/>
      <c r="Z197" s="254"/>
      <c r="AA197" s="66"/>
      <c r="AB197" s="66"/>
      <c r="AC197" s="83"/>
    </row>
    <row r="198" spans="1:68" ht="14.25" customHeight="1" x14ac:dyDescent="0.25">
      <c r="A198" s="241" t="s">
        <v>85</v>
      </c>
      <c r="B198" s="241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67"/>
      <c r="AB198" s="67"/>
      <c r="AC198" s="84"/>
    </row>
    <row r="199" spans="1:68" ht="27" customHeight="1" x14ac:dyDescent="0.25">
      <c r="A199" s="64" t="s">
        <v>299</v>
      </c>
      <c r="B199" s="64" t="s">
        <v>300</v>
      </c>
      <c r="C199" s="37">
        <v>4301070915</v>
      </c>
      <c r="D199" s="215">
        <v>4607111035882</v>
      </c>
      <c r="E199" s="215"/>
      <c r="F199" s="63">
        <v>0.43</v>
      </c>
      <c r="G199" s="38">
        <v>16</v>
      </c>
      <c r="H199" s="63">
        <v>6.88</v>
      </c>
      <c r="I199" s="63">
        <v>7.19</v>
      </c>
      <c r="J199" s="38">
        <v>84</v>
      </c>
      <c r="K199" s="38" t="s">
        <v>89</v>
      </c>
      <c r="L199" s="38" t="s">
        <v>90</v>
      </c>
      <c r="M199" s="39" t="s">
        <v>88</v>
      </c>
      <c r="N199" s="39"/>
      <c r="O199" s="38">
        <v>180</v>
      </c>
      <c r="P199" s="26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9" s="217"/>
      <c r="R199" s="217"/>
      <c r="S199" s="217"/>
      <c r="T199" s="218"/>
      <c r="U199" s="40" t="s">
        <v>49</v>
      </c>
      <c r="V199" s="40" t="s">
        <v>49</v>
      </c>
      <c r="W199" s="41" t="s">
        <v>42</v>
      </c>
      <c r="X199" s="59">
        <v>0</v>
      </c>
      <c r="Y199" s="56">
        <f>IFERROR(IF(X199="","",X199),"")</f>
        <v>0</v>
      </c>
      <c r="Z199" s="42">
        <f>IFERROR(IF(X199="","",X199*0.0155),"")</f>
        <v>0</v>
      </c>
      <c r="AA199" s="69" t="s">
        <v>49</v>
      </c>
      <c r="AB199" s="70" t="s">
        <v>49</v>
      </c>
      <c r="AC199" s="85"/>
      <c r="AG199" s="82"/>
      <c r="AJ199" s="87" t="s">
        <v>91</v>
      </c>
      <c r="AK199" s="87">
        <v>1</v>
      </c>
      <c r="BB199" s="166" t="s">
        <v>73</v>
      </c>
      <c r="BM199" s="82">
        <f>IFERROR(X199*I199,"0")</f>
        <v>0</v>
      </c>
      <c r="BN199" s="82">
        <f>IFERROR(Y199*I199,"0")</f>
        <v>0</v>
      </c>
      <c r="BO199" s="82">
        <f>IFERROR(X199/J199,"0")</f>
        <v>0</v>
      </c>
      <c r="BP199" s="82">
        <f>IFERROR(Y199/J199,"0")</f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4301070921</v>
      </c>
      <c r="D200" s="215">
        <v>4607111035905</v>
      </c>
      <c r="E200" s="215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2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0" s="217"/>
      <c r="R200" s="217"/>
      <c r="S200" s="217"/>
      <c r="T200" s="218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91</v>
      </c>
      <c r="AK200" s="87">
        <v>1</v>
      </c>
      <c r="BB200" s="167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303</v>
      </c>
      <c r="B201" s="64" t="s">
        <v>304</v>
      </c>
      <c r="C201" s="37">
        <v>4301070917</v>
      </c>
      <c r="D201" s="215">
        <v>4607111035912</v>
      </c>
      <c r="E201" s="215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17"/>
      <c r="R201" s="217"/>
      <c r="S201" s="217"/>
      <c r="T201" s="218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8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305</v>
      </c>
      <c r="B202" s="64" t="s">
        <v>306</v>
      </c>
      <c r="C202" s="37">
        <v>4301070920</v>
      </c>
      <c r="D202" s="215">
        <v>4607111035929</v>
      </c>
      <c r="E202" s="215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17"/>
      <c r="R202" s="217"/>
      <c r="S202" s="217"/>
      <c r="T202" s="218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69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x14ac:dyDescent="0.2">
      <c r="A203" s="212"/>
      <c r="B203" s="212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24"/>
      <c r="P203" s="221" t="s">
        <v>43</v>
      </c>
      <c r="Q203" s="222"/>
      <c r="R203" s="222"/>
      <c r="S203" s="222"/>
      <c r="T203" s="222"/>
      <c r="U203" s="222"/>
      <c r="V203" s="223"/>
      <c r="W203" s="43" t="s">
        <v>42</v>
      </c>
      <c r="X203" s="44">
        <f>IFERROR(SUM(X199:X202),"0")</f>
        <v>0</v>
      </c>
      <c r="Y203" s="44">
        <f>IFERROR(SUM(Y199:Y202),"0")</f>
        <v>0</v>
      </c>
      <c r="Z203" s="44">
        <f>IFERROR(IF(Z199="",0,Z199),"0")+IFERROR(IF(Z200="",0,Z200),"0")+IFERROR(IF(Z201="",0,Z201),"0")+IFERROR(IF(Z202="",0,Z202),"0")</f>
        <v>0</v>
      </c>
      <c r="AA203" s="68"/>
      <c r="AB203" s="68"/>
      <c r="AC203" s="68"/>
    </row>
    <row r="204" spans="1:68" x14ac:dyDescent="0.2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24"/>
      <c r="P204" s="221" t="s">
        <v>43</v>
      </c>
      <c r="Q204" s="222"/>
      <c r="R204" s="222"/>
      <c r="S204" s="222"/>
      <c r="T204" s="222"/>
      <c r="U204" s="222"/>
      <c r="V204" s="223"/>
      <c r="W204" s="43" t="s">
        <v>0</v>
      </c>
      <c r="X204" s="44">
        <f>IFERROR(SUMPRODUCT(X199:X202*H199:H202),"0")</f>
        <v>0</v>
      </c>
      <c r="Y204" s="44">
        <f>IFERROR(SUMPRODUCT(Y199:Y202*H199:H202),"0")</f>
        <v>0</v>
      </c>
      <c r="Z204" s="43"/>
      <c r="AA204" s="68"/>
      <c r="AB204" s="68"/>
      <c r="AC204" s="68"/>
    </row>
    <row r="205" spans="1:68" ht="16.5" customHeight="1" x14ac:dyDescent="0.25">
      <c r="A205" s="254" t="s">
        <v>307</v>
      </c>
      <c r="B205" s="254"/>
      <c r="C205" s="254"/>
      <c r="D205" s="254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4"/>
      <c r="S205" s="254"/>
      <c r="T205" s="254"/>
      <c r="U205" s="254"/>
      <c r="V205" s="254"/>
      <c r="W205" s="254"/>
      <c r="X205" s="254"/>
      <c r="Y205" s="254"/>
      <c r="Z205" s="254"/>
      <c r="AA205" s="66"/>
      <c r="AB205" s="66"/>
      <c r="AC205" s="83"/>
    </row>
    <row r="206" spans="1:68" ht="14.25" customHeight="1" x14ac:dyDescent="0.25">
      <c r="A206" s="241" t="s">
        <v>272</v>
      </c>
      <c r="B206" s="241"/>
      <c r="C206" s="241"/>
      <c r="D206" s="241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  <c r="AA206" s="67"/>
      <c r="AB206" s="67"/>
      <c r="AC206" s="84"/>
    </row>
    <row r="207" spans="1:68" ht="27" customHeight="1" x14ac:dyDescent="0.25">
      <c r="A207" s="64" t="s">
        <v>308</v>
      </c>
      <c r="B207" s="64" t="s">
        <v>309</v>
      </c>
      <c r="C207" s="37">
        <v>4301051320</v>
      </c>
      <c r="D207" s="215">
        <v>4680115881334</v>
      </c>
      <c r="E207" s="215"/>
      <c r="F207" s="63">
        <v>0.33</v>
      </c>
      <c r="G207" s="38">
        <v>6</v>
      </c>
      <c r="H207" s="63">
        <v>1.98</v>
      </c>
      <c r="I207" s="63">
        <v>2.27</v>
      </c>
      <c r="J207" s="38">
        <v>156</v>
      </c>
      <c r="K207" s="38" t="s">
        <v>89</v>
      </c>
      <c r="L207" s="38" t="s">
        <v>90</v>
      </c>
      <c r="M207" s="39" t="s">
        <v>276</v>
      </c>
      <c r="N207" s="39"/>
      <c r="O207" s="38">
        <v>365</v>
      </c>
      <c r="P207" s="2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7" s="217"/>
      <c r="R207" s="217"/>
      <c r="S207" s="217"/>
      <c r="T207" s="218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IFERROR(IF(X207="","",X207*0.00753),"")</f>
        <v>0</v>
      </c>
      <c r="AA207" s="69" t="s">
        <v>49</v>
      </c>
      <c r="AB207" s="70" t="s">
        <v>49</v>
      </c>
      <c r="AC207" s="85"/>
      <c r="AG207" s="82"/>
      <c r="AJ207" s="87" t="s">
        <v>91</v>
      </c>
      <c r="AK207" s="87">
        <v>1</v>
      </c>
      <c r="BB207" s="170" t="s">
        <v>275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x14ac:dyDescent="0.2">
      <c r="A208" s="212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24"/>
      <c r="P208" s="221" t="s">
        <v>43</v>
      </c>
      <c r="Q208" s="222"/>
      <c r="R208" s="222"/>
      <c r="S208" s="222"/>
      <c r="T208" s="222"/>
      <c r="U208" s="222"/>
      <c r="V208" s="223"/>
      <c r="W208" s="43" t="s">
        <v>42</v>
      </c>
      <c r="X208" s="44">
        <f>IFERROR(SUM(X207:X207),"0")</f>
        <v>0</v>
      </c>
      <c r="Y208" s="44">
        <f>IFERROR(SUM(Y207:Y207),"0")</f>
        <v>0</v>
      </c>
      <c r="Z208" s="44">
        <f>IFERROR(IF(Z207="",0,Z207),"0")</f>
        <v>0</v>
      </c>
      <c r="AA208" s="68"/>
      <c r="AB208" s="68"/>
      <c r="AC208" s="68"/>
    </row>
    <row r="209" spans="1:68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24"/>
      <c r="P209" s="221" t="s">
        <v>43</v>
      </c>
      <c r="Q209" s="222"/>
      <c r="R209" s="222"/>
      <c r="S209" s="222"/>
      <c r="T209" s="222"/>
      <c r="U209" s="222"/>
      <c r="V209" s="223"/>
      <c r="W209" s="43" t="s">
        <v>0</v>
      </c>
      <c r="X209" s="44">
        <f>IFERROR(SUMPRODUCT(X207:X207*H207:H207),"0")</f>
        <v>0</v>
      </c>
      <c r="Y209" s="44">
        <f>IFERROR(SUMPRODUCT(Y207:Y207*H207:H207),"0")</f>
        <v>0</v>
      </c>
      <c r="Z209" s="43"/>
      <c r="AA209" s="68"/>
      <c r="AB209" s="68"/>
      <c r="AC209" s="68"/>
    </row>
    <row r="210" spans="1:68" ht="16.5" customHeight="1" x14ac:dyDescent="0.25">
      <c r="A210" s="254" t="s">
        <v>310</v>
      </c>
      <c r="B210" s="254"/>
      <c r="C210" s="254"/>
      <c r="D210" s="254"/>
      <c r="E210" s="254"/>
      <c r="F210" s="254"/>
      <c r="G210" s="254"/>
      <c r="H210" s="254"/>
      <c r="I210" s="254"/>
      <c r="J210" s="254"/>
      <c r="K210" s="254"/>
      <c r="L210" s="254"/>
      <c r="M210" s="254"/>
      <c r="N210" s="254"/>
      <c r="O210" s="254"/>
      <c r="P210" s="254"/>
      <c r="Q210" s="254"/>
      <c r="R210" s="254"/>
      <c r="S210" s="254"/>
      <c r="T210" s="254"/>
      <c r="U210" s="254"/>
      <c r="V210" s="254"/>
      <c r="W210" s="254"/>
      <c r="X210" s="254"/>
      <c r="Y210" s="254"/>
      <c r="Z210" s="254"/>
      <c r="AA210" s="66"/>
      <c r="AB210" s="66"/>
      <c r="AC210" s="83"/>
    </row>
    <row r="211" spans="1:68" ht="14.25" customHeight="1" x14ac:dyDescent="0.25">
      <c r="A211" s="241" t="s">
        <v>85</v>
      </c>
      <c r="B211" s="241"/>
      <c r="C211" s="241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  <c r="AA211" s="67"/>
      <c r="AB211" s="67"/>
      <c r="AC211" s="84"/>
    </row>
    <row r="212" spans="1:68" ht="16.5" customHeight="1" x14ac:dyDescent="0.25">
      <c r="A212" s="64" t="s">
        <v>311</v>
      </c>
      <c r="B212" s="64" t="s">
        <v>312</v>
      </c>
      <c r="C212" s="37">
        <v>4301071063</v>
      </c>
      <c r="D212" s="215">
        <v>4607111039019</v>
      </c>
      <c r="E212" s="215"/>
      <c r="F212" s="63">
        <v>0.43</v>
      </c>
      <c r="G212" s="38">
        <v>16</v>
      </c>
      <c r="H212" s="63">
        <v>6.88</v>
      </c>
      <c r="I212" s="63">
        <v>7.2060000000000004</v>
      </c>
      <c r="J212" s="38">
        <v>84</v>
      </c>
      <c r="K212" s="38" t="s">
        <v>89</v>
      </c>
      <c r="L212" s="38" t="s">
        <v>90</v>
      </c>
      <c r="M212" s="39" t="s">
        <v>88</v>
      </c>
      <c r="N212" s="39"/>
      <c r="O212" s="38">
        <v>180</v>
      </c>
      <c r="P212" s="258" t="s">
        <v>313</v>
      </c>
      <c r="Q212" s="217"/>
      <c r="R212" s="217"/>
      <c r="S212" s="217"/>
      <c r="T212" s="218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IFERROR(IF(X212="","",X212*0.0155),"")</f>
        <v>0</v>
      </c>
      <c r="AA212" s="69" t="s">
        <v>49</v>
      </c>
      <c r="AB212" s="70" t="s">
        <v>49</v>
      </c>
      <c r="AC212" s="85"/>
      <c r="AG212" s="82"/>
      <c r="AJ212" s="87" t="s">
        <v>91</v>
      </c>
      <c r="AK212" s="87">
        <v>1</v>
      </c>
      <c r="BB212" s="171" t="s">
        <v>73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ht="16.5" customHeight="1" x14ac:dyDescent="0.25">
      <c r="A213" s="64" t="s">
        <v>314</v>
      </c>
      <c r="B213" s="64" t="s">
        <v>315</v>
      </c>
      <c r="C213" s="37">
        <v>4301071000</v>
      </c>
      <c r="D213" s="215">
        <v>4607111038708</v>
      </c>
      <c r="E213" s="215"/>
      <c r="F213" s="63">
        <v>0.8</v>
      </c>
      <c r="G213" s="38">
        <v>8</v>
      </c>
      <c r="H213" s="63">
        <v>6.4</v>
      </c>
      <c r="I213" s="63">
        <v>6.67</v>
      </c>
      <c r="J213" s="38">
        <v>84</v>
      </c>
      <c r="K213" s="38" t="s">
        <v>89</v>
      </c>
      <c r="L213" s="38" t="s">
        <v>90</v>
      </c>
      <c r="M213" s="39" t="s">
        <v>88</v>
      </c>
      <c r="N213" s="39"/>
      <c r="O213" s="38">
        <v>180</v>
      </c>
      <c r="P213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3" s="217"/>
      <c r="R213" s="217"/>
      <c r="S213" s="217"/>
      <c r="T213" s="218"/>
      <c r="U213" s="40" t="s">
        <v>49</v>
      </c>
      <c r="V213" s="40" t="s">
        <v>49</v>
      </c>
      <c r="W213" s="41" t="s">
        <v>42</v>
      </c>
      <c r="X213" s="59">
        <v>0</v>
      </c>
      <c r="Y213" s="56">
        <f>IFERROR(IF(X213="","",X213),"")</f>
        <v>0</v>
      </c>
      <c r="Z213" s="42">
        <f>IFERROR(IF(X213="","",X213*0.0155),"")</f>
        <v>0</v>
      </c>
      <c r="AA213" s="69" t="s">
        <v>49</v>
      </c>
      <c r="AB213" s="70" t="s">
        <v>49</v>
      </c>
      <c r="AC213" s="85"/>
      <c r="AG213" s="82"/>
      <c r="AJ213" s="87" t="s">
        <v>91</v>
      </c>
      <c r="AK213" s="87">
        <v>1</v>
      </c>
      <c r="BB213" s="172" t="s">
        <v>73</v>
      </c>
      <c r="BM213" s="82">
        <f>IFERROR(X213*I213,"0")</f>
        <v>0</v>
      </c>
      <c r="BN213" s="82">
        <f>IFERROR(Y213*I213,"0")</f>
        <v>0</v>
      </c>
      <c r="BO213" s="82">
        <f>IFERROR(X213/J213,"0")</f>
        <v>0</v>
      </c>
      <c r="BP213" s="82">
        <f>IFERROR(Y213/J213,"0")</f>
        <v>0</v>
      </c>
    </row>
    <row r="214" spans="1:68" x14ac:dyDescent="0.2">
      <c r="A214" s="212"/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24"/>
      <c r="P214" s="221" t="s">
        <v>43</v>
      </c>
      <c r="Q214" s="222"/>
      <c r="R214" s="222"/>
      <c r="S214" s="222"/>
      <c r="T214" s="222"/>
      <c r="U214" s="222"/>
      <c r="V214" s="223"/>
      <c r="W214" s="43" t="s">
        <v>42</v>
      </c>
      <c r="X214" s="44">
        <f>IFERROR(SUM(X212:X213),"0")</f>
        <v>0</v>
      </c>
      <c r="Y214" s="44">
        <f>IFERROR(SUM(Y212:Y213),"0")</f>
        <v>0</v>
      </c>
      <c r="Z214" s="44">
        <f>IFERROR(IF(Z212="",0,Z212),"0")+IFERROR(IF(Z213="",0,Z213),"0")</f>
        <v>0</v>
      </c>
      <c r="AA214" s="68"/>
      <c r="AB214" s="68"/>
      <c r="AC214" s="68"/>
    </row>
    <row r="215" spans="1:68" x14ac:dyDescent="0.2">
      <c r="A215" s="212"/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24"/>
      <c r="P215" s="221" t="s">
        <v>43</v>
      </c>
      <c r="Q215" s="222"/>
      <c r="R215" s="222"/>
      <c r="S215" s="222"/>
      <c r="T215" s="222"/>
      <c r="U215" s="222"/>
      <c r="V215" s="223"/>
      <c r="W215" s="43" t="s">
        <v>0</v>
      </c>
      <c r="X215" s="44">
        <f>IFERROR(SUMPRODUCT(X212:X213*H212:H213),"0")</f>
        <v>0</v>
      </c>
      <c r="Y215" s="44">
        <f>IFERROR(SUMPRODUCT(Y212:Y213*H212:H213),"0")</f>
        <v>0</v>
      </c>
      <c r="Z215" s="43"/>
      <c r="AA215" s="68"/>
      <c r="AB215" s="68"/>
      <c r="AC215" s="68"/>
    </row>
    <row r="216" spans="1:68" ht="27.75" customHeight="1" x14ac:dyDescent="0.2">
      <c r="A216" s="253" t="s">
        <v>316</v>
      </c>
      <c r="B216" s="253"/>
      <c r="C216" s="253"/>
      <c r="D216" s="253"/>
      <c r="E216" s="253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55"/>
      <c r="AB216" s="55"/>
      <c r="AC216" s="55"/>
    </row>
    <row r="217" spans="1:68" ht="16.5" customHeight="1" x14ac:dyDescent="0.25">
      <c r="A217" s="254" t="s">
        <v>317</v>
      </c>
      <c r="B217" s="254"/>
      <c r="C217" s="254"/>
      <c r="D217" s="254"/>
      <c r="E217" s="254"/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4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  <c r="AA217" s="66"/>
      <c r="AB217" s="66"/>
      <c r="AC217" s="83"/>
    </row>
    <row r="218" spans="1:68" ht="14.25" customHeight="1" x14ac:dyDescent="0.25">
      <c r="A218" s="241" t="s">
        <v>85</v>
      </c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67"/>
      <c r="AB218" s="67"/>
      <c r="AC218" s="84"/>
    </row>
    <row r="219" spans="1:68" ht="27" customHeight="1" x14ac:dyDescent="0.25">
      <c r="A219" s="64" t="s">
        <v>318</v>
      </c>
      <c r="B219" s="64" t="s">
        <v>319</v>
      </c>
      <c r="C219" s="37">
        <v>4301071036</v>
      </c>
      <c r="D219" s="215">
        <v>4607111036162</v>
      </c>
      <c r="E219" s="215"/>
      <c r="F219" s="63">
        <v>0.8</v>
      </c>
      <c r="G219" s="38">
        <v>8</v>
      </c>
      <c r="H219" s="63">
        <v>6.4</v>
      </c>
      <c r="I219" s="63">
        <v>6.6811999999999996</v>
      </c>
      <c r="J219" s="38">
        <v>84</v>
      </c>
      <c r="K219" s="38" t="s">
        <v>89</v>
      </c>
      <c r="L219" s="38" t="s">
        <v>90</v>
      </c>
      <c r="M219" s="39" t="s">
        <v>88</v>
      </c>
      <c r="N219" s="39"/>
      <c r="O219" s="38">
        <v>90</v>
      </c>
      <c r="P219" s="257" t="s">
        <v>320</v>
      </c>
      <c r="Q219" s="217"/>
      <c r="R219" s="217"/>
      <c r="S219" s="217"/>
      <c r="T219" s="218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91</v>
      </c>
      <c r="AK219" s="87">
        <v>1</v>
      </c>
      <c r="BB219" s="173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x14ac:dyDescent="0.2">
      <c r="A220" s="212"/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24"/>
      <c r="P220" s="221" t="s">
        <v>43</v>
      </c>
      <c r="Q220" s="222"/>
      <c r="R220" s="222"/>
      <c r="S220" s="222"/>
      <c r="T220" s="222"/>
      <c r="U220" s="222"/>
      <c r="V220" s="223"/>
      <c r="W220" s="43" t="s">
        <v>42</v>
      </c>
      <c r="X220" s="44">
        <f>IFERROR(SUM(X219:X219),"0")</f>
        <v>0</v>
      </c>
      <c r="Y220" s="44">
        <f>IFERROR(SUM(Y219:Y219),"0")</f>
        <v>0</v>
      </c>
      <c r="Z220" s="44">
        <f>IFERROR(IF(Z219="",0,Z219),"0")</f>
        <v>0</v>
      </c>
      <c r="AA220" s="68"/>
      <c r="AB220" s="68"/>
      <c r="AC220" s="68"/>
    </row>
    <row r="221" spans="1:68" x14ac:dyDescent="0.2">
      <c r="A221" s="212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24"/>
      <c r="P221" s="221" t="s">
        <v>43</v>
      </c>
      <c r="Q221" s="222"/>
      <c r="R221" s="222"/>
      <c r="S221" s="222"/>
      <c r="T221" s="222"/>
      <c r="U221" s="222"/>
      <c r="V221" s="223"/>
      <c r="W221" s="43" t="s">
        <v>0</v>
      </c>
      <c r="X221" s="44">
        <f>IFERROR(SUMPRODUCT(X219:X219*H219:H219),"0")</f>
        <v>0</v>
      </c>
      <c r="Y221" s="44">
        <f>IFERROR(SUMPRODUCT(Y219:Y219*H219:H219),"0")</f>
        <v>0</v>
      </c>
      <c r="Z221" s="43"/>
      <c r="AA221" s="68"/>
      <c r="AB221" s="68"/>
      <c r="AC221" s="68"/>
    </row>
    <row r="222" spans="1:68" ht="27.75" customHeight="1" x14ac:dyDescent="0.2">
      <c r="A222" s="253" t="s">
        <v>321</v>
      </c>
      <c r="B222" s="253"/>
      <c r="C222" s="253"/>
      <c r="D222" s="253"/>
      <c r="E222" s="253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55"/>
      <c r="AB222" s="55"/>
      <c r="AC222" s="55"/>
    </row>
    <row r="223" spans="1:68" ht="16.5" customHeight="1" x14ac:dyDescent="0.25">
      <c r="A223" s="254" t="s">
        <v>322</v>
      </c>
      <c r="B223" s="254"/>
      <c r="C223" s="254"/>
      <c r="D223" s="254"/>
      <c r="E223" s="254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66"/>
      <c r="AB223" s="66"/>
      <c r="AC223" s="83"/>
    </row>
    <row r="224" spans="1:68" ht="14.25" customHeight="1" x14ac:dyDescent="0.25">
      <c r="A224" s="241" t="s">
        <v>85</v>
      </c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  <c r="AA224" s="67"/>
      <c r="AB224" s="67"/>
      <c r="AC224" s="84"/>
    </row>
    <row r="225" spans="1:68" ht="27" customHeight="1" x14ac:dyDescent="0.25">
      <c r="A225" s="64" t="s">
        <v>323</v>
      </c>
      <c r="B225" s="64" t="s">
        <v>324</v>
      </c>
      <c r="C225" s="37">
        <v>4301071029</v>
      </c>
      <c r="D225" s="215">
        <v>4607111035899</v>
      </c>
      <c r="E225" s="215"/>
      <c r="F225" s="63">
        <v>1</v>
      </c>
      <c r="G225" s="38">
        <v>5</v>
      </c>
      <c r="H225" s="63">
        <v>5</v>
      </c>
      <c r="I225" s="63">
        <v>5.2619999999999996</v>
      </c>
      <c r="J225" s="38">
        <v>84</v>
      </c>
      <c r="K225" s="38" t="s">
        <v>89</v>
      </c>
      <c r="L225" s="38" t="s">
        <v>90</v>
      </c>
      <c r="M225" s="39" t="s">
        <v>88</v>
      </c>
      <c r="N225" s="39"/>
      <c r="O225" s="38">
        <v>180</v>
      </c>
      <c r="P225" s="2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5" s="217"/>
      <c r="R225" s="217"/>
      <c r="S225" s="217"/>
      <c r="T225" s="218"/>
      <c r="U225" s="40" t="s">
        <v>49</v>
      </c>
      <c r="V225" s="40" t="s">
        <v>49</v>
      </c>
      <c r="W225" s="41" t="s">
        <v>42</v>
      </c>
      <c r="X225" s="59">
        <v>0</v>
      </c>
      <c r="Y225" s="56">
        <f>IFERROR(IF(X225="","",X225),"")</f>
        <v>0</v>
      </c>
      <c r="Z225" s="42">
        <f>IFERROR(IF(X225="","",X225*0.0155),"")</f>
        <v>0</v>
      </c>
      <c r="AA225" s="69" t="s">
        <v>49</v>
      </c>
      <c r="AB225" s="70" t="s">
        <v>49</v>
      </c>
      <c r="AC225" s="85"/>
      <c r="AG225" s="82"/>
      <c r="AJ225" s="87" t="s">
        <v>91</v>
      </c>
      <c r="AK225" s="87">
        <v>1</v>
      </c>
      <c r="BB225" s="174" t="s">
        <v>73</v>
      </c>
      <c r="BM225" s="82">
        <f>IFERROR(X225*I225,"0")</f>
        <v>0</v>
      </c>
      <c r="BN225" s="82">
        <f>IFERROR(Y225*I225,"0")</f>
        <v>0</v>
      </c>
      <c r="BO225" s="82">
        <f>IFERROR(X225/J225,"0")</f>
        <v>0</v>
      </c>
      <c r="BP225" s="82">
        <f>IFERROR(Y225/J225,"0")</f>
        <v>0</v>
      </c>
    </row>
    <row r="226" spans="1:68" ht="27" customHeight="1" x14ac:dyDescent="0.25">
      <c r="A226" s="64" t="s">
        <v>325</v>
      </c>
      <c r="B226" s="64" t="s">
        <v>326</v>
      </c>
      <c r="C226" s="37">
        <v>4301070991</v>
      </c>
      <c r="D226" s="215">
        <v>4607111038180</v>
      </c>
      <c r="E226" s="215"/>
      <c r="F226" s="63">
        <v>0.4</v>
      </c>
      <c r="G226" s="38">
        <v>16</v>
      </c>
      <c r="H226" s="63">
        <v>6.4</v>
      </c>
      <c r="I226" s="63">
        <v>6.71</v>
      </c>
      <c r="J226" s="38">
        <v>84</v>
      </c>
      <c r="K226" s="38" t="s">
        <v>89</v>
      </c>
      <c r="L226" s="38" t="s">
        <v>90</v>
      </c>
      <c r="M226" s="39" t="s">
        <v>88</v>
      </c>
      <c r="N226" s="39"/>
      <c r="O226" s="38">
        <v>180</v>
      </c>
      <c r="P226" s="25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6" s="217"/>
      <c r="R226" s="217"/>
      <c r="S226" s="217"/>
      <c r="T226" s="218"/>
      <c r="U226" s="40" t="s">
        <v>49</v>
      </c>
      <c r="V226" s="40" t="s">
        <v>49</v>
      </c>
      <c r="W226" s="41" t="s">
        <v>42</v>
      </c>
      <c r="X226" s="59">
        <v>0</v>
      </c>
      <c r="Y226" s="56">
        <f>IFERROR(IF(X226="","",X226),"")</f>
        <v>0</v>
      </c>
      <c r="Z226" s="42">
        <f>IFERROR(IF(X226="","",X226*0.0155),"")</f>
        <v>0</v>
      </c>
      <c r="AA226" s="69" t="s">
        <v>49</v>
      </c>
      <c r="AB226" s="70" t="s">
        <v>49</v>
      </c>
      <c r="AC226" s="85"/>
      <c r="AG226" s="82"/>
      <c r="AJ226" s="87" t="s">
        <v>91</v>
      </c>
      <c r="AK226" s="87">
        <v>1</v>
      </c>
      <c r="BB226" s="175" t="s">
        <v>73</v>
      </c>
      <c r="BM226" s="82">
        <f>IFERROR(X226*I226,"0")</f>
        <v>0</v>
      </c>
      <c r="BN226" s="82">
        <f>IFERROR(Y226*I226,"0")</f>
        <v>0</v>
      </c>
      <c r="BO226" s="82">
        <f>IFERROR(X226/J226,"0")</f>
        <v>0</v>
      </c>
      <c r="BP226" s="82">
        <f>IFERROR(Y226/J226,"0")</f>
        <v>0</v>
      </c>
    </row>
    <row r="227" spans="1:68" x14ac:dyDescent="0.2">
      <c r="A227" s="212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24"/>
      <c r="P227" s="221" t="s">
        <v>43</v>
      </c>
      <c r="Q227" s="222"/>
      <c r="R227" s="222"/>
      <c r="S227" s="222"/>
      <c r="T227" s="222"/>
      <c r="U227" s="222"/>
      <c r="V227" s="223"/>
      <c r="W227" s="43" t="s">
        <v>42</v>
      </c>
      <c r="X227" s="44">
        <f>IFERROR(SUM(X225:X226),"0")</f>
        <v>0</v>
      </c>
      <c r="Y227" s="44">
        <f>IFERROR(SUM(Y225:Y226),"0")</f>
        <v>0</v>
      </c>
      <c r="Z227" s="44">
        <f>IFERROR(IF(Z225="",0,Z225),"0")+IFERROR(IF(Z226="",0,Z226),"0")</f>
        <v>0</v>
      </c>
      <c r="AA227" s="68"/>
      <c r="AB227" s="68"/>
      <c r="AC227" s="68"/>
    </row>
    <row r="228" spans="1:68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24"/>
      <c r="P228" s="221" t="s">
        <v>43</v>
      </c>
      <c r="Q228" s="222"/>
      <c r="R228" s="222"/>
      <c r="S228" s="222"/>
      <c r="T228" s="222"/>
      <c r="U228" s="222"/>
      <c r="V228" s="223"/>
      <c r="W228" s="43" t="s">
        <v>0</v>
      </c>
      <c r="X228" s="44">
        <f>IFERROR(SUMPRODUCT(X225:X226*H225:H226),"0")</f>
        <v>0</v>
      </c>
      <c r="Y228" s="44">
        <f>IFERROR(SUMPRODUCT(Y225:Y226*H225:H226),"0")</f>
        <v>0</v>
      </c>
      <c r="Z228" s="43"/>
      <c r="AA228" s="68"/>
      <c r="AB228" s="68"/>
      <c r="AC228" s="68"/>
    </row>
    <row r="229" spans="1:68" ht="27.75" customHeight="1" x14ac:dyDescent="0.2">
      <c r="A229" s="253" t="s">
        <v>327</v>
      </c>
      <c r="B229" s="253"/>
      <c r="C229" s="253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55"/>
      <c r="AB229" s="55"/>
      <c r="AC229" s="55"/>
    </row>
    <row r="230" spans="1:68" ht="16.5" customHeight="1" x14ac:dyDescent="0.25">
      <c r="A230" s="254" t="s">
        <v>328</v>
      </c>
      <c r="B230" s="254"/>
      <c r="C230" s="254"/>
      <c r="D230" s="254"/>
      <c r="E230" s="254"/>
      <c r="F230" s="254"/>
      <c r="G230" s="254"/>
      <c r="H230" s="254"/>
      <c r="I230" s="254"/>
      <c r="J230" s="254"/>
      <c r="K230" s="254"/>
      <c r="L230" s="254"/>
      <c r="M230" s="254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66"/>
      <c r="AB230" s="66"/>
      <c r="AC230" s="83"/>
    </row>
    <row r="231" spans="1:68" ht="14.25" customHeight="1" x14ac:dyDescent="0.25">
      <c r="A231" s="241" t="s">
        <v>156</v>
      </c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67"/>
      <c r="AB231" s="67"/>
      <c r="AC231" s="84"/>
    </row>
    <row r="232" spans="1:68" ht="37.5" customHeight="1" x14ac:dyDescent="0.25">
      <c r="A232" s="64" t="s">
        <v>329</v>
      </c>
      <c r="B232" s="64" t="s">
        <v>330</v>
      </c>
      <c r="C232" s="37">
        <v>4301135400</v>
      </c>
      <c r="D232" s="215">
        <v>4607111039361</v>
      </c>
      <c r="E232" s="215"/>
      <c r="F232" s="63">
        <v>0.25</v>
      </c>
      <c r="G232" s="38">
        <v>12</v>
      </c>
      <c r="H232" s="63">
        <v>3</v>
      </c>
      <c r="I232" s="63">
        <v>3.7035999999999998</v>
      </c>
      <c r="J232" s="38">
        <v>70</v>
      </c>
      <c r="K232" s="38" t="s">
        <v>97</v>
      </c>
      <c r="L232" s="38" t="s">
        <v>90</v>
      </c>
      <c r="M232" s="39" t="s">
        <v>88</v>
      </c>
      <c r="N232" s="39"/>
      <c r="O232" s="38">
        <v>180</v>
      </c>
      <c r="P232" s="252" t="s">
        <v>331</v>
      </c>
      <c r="Q232" s="217"/>
      <c r="R232" s="217"/>
      <c r="S232" s="217"/>
      <c r="T232" s="218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IFERROR(IF(X232="","",X232*0.01788),"")</f>
        <v>0</v>
      </c>
      <c r="AA232" s="69" t="s">
        <v>49</v>
      </c>
      <c r="AB232" s="70" t="s">
        <v>49</v>
      </c>
      <c r="AC232" s="85"/>
      <c r="AG232" s="82"/>
      <c r="AJ232" s="87" t="s">
        <v>91</v>
      </c>
      <c r="AK232" s="87">
        <v>1</v>
      </c>
      <c r="BB232" s="176" t="s">
        <v>96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12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24"/>
      <c r="P233" s="221" t="s">
        <v>43</v>
      </c>
      <c r="Q233" s="222"/>
      <c r="R233" s="222"/>
      <c r="S233" s="222"/>
      <c r="T233" s="222"/>
      <c r="U233" s="222"/>
      <c r="V233" s="223"/>
      <c r="W233" s="43" t="s">
        <v>42</v>
      </c>
      <c r="X233" s="44">
        <f>IFERROR(SUM(X232:X232),"0")</f>
        <v>0</v>
      </c>
      <c r="Y233" s="44">
        <f>IFERROR(SUM(Y232:Y232),"0")</f>
        <v>0</v>
      </c>
      <c r="Z233" s="44">
        <f>IFERROR(IF(Z232="",0,Z232),"0")</f>
        <v>0</v>
      </c>
      <c r="AA233" s="68"/>
      <c r="AB233" s="68"/>
      <c r="AC233" s="68"/>
    </row>
    <row r="234" spans="1:68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24"/>
      <c r="P234" s="221" t="s">
        <v>43</v>
      </c>
      <c r="Q234" s="222"/>
      <c r="R234" s="222"/>
      <c r="S234" s="222"/>
      <c r="T234" s="222"/>
      <c r="U234" s="222"/>
      <c r="V234" s="223"/>
      <c r="W234" s="43" t="s">
        <v>0</v>
      </c>
      <c r="X234" s="44">
        <f>IFERROR(SUMPRODUCT(X232:X232*H232:H232),"0")</f>
        <v>0</v>
      </c>
      <c r="Y234" s="44">
        <f>IFERROR(SUMPRODUCT(Y232:Y232*H232:H232),"0")</f>
        <v>0</v>
      </c>
      <c r="Z234" s="43"/>
      <c r="AA234" s="68"/>
      <c r="AB234" s="68"/>
      <c r="AC234" s="68"/>
    </row>
    <row r="235" spans="1:68" ht="27.75" customHeight="1" x14ac:dyDescent="0.2">
      <c r="A235" s="253" t="s">
        <v>241</v>
      </c>
      <c r="B235" s="253"/>
      <c r="C235" s="253"/>
      <c r="D235" s="253"/>
      <c r="E235" s="253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55"/>
      <c r="AB235" s="55"/>
      <c r="AC235" s="55"/>
    </row>
    <row r="236" spans="1:68" ht="16.5" customHeight="1" x14ac:dyDescent="0.25">
      <c r="A236" s="254" t="s">
        <v>241</v>
      </c>
      <c r="B236" s="254"/>
      <c r="C236" s="254"/>
      <c r="D236" s="254"/>
      <c r="E236" s="254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66"/>
      <c r="AB236" s="66"/>
      <c r="AC236" s="83"/>
    </row>
    <row r="237" spans="1:68" ht="14.25" customHeight="1" x14ac:dyDescent="0.25">
      <c r="A237" s="241" t="s">
        <v>85</v>
      </c>
      <c r="B237" s="241"/>
      <c r="C237" s="241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67"/>
      <c r="AB237" s="67"/>
      <c r="AC237" s="84"/>
    </row>
    <row r="238" spans="1:68" ht="27" customHeight="1" x14ac:dyDescent="0.25">
      <c r="A238" s="64" t="s">
        <v>332</v>
      </c>
      <c r="B238" s="64" t="s">
        <v>333</v>
      </c>
      <c r="C238" s="37">
        <v>4301071014</v>
      </c>
      <c r="D238" s="215">
        <v>4640242181264</v>
      </c>
      <c r="E238" s="215"/>
      <c r="F238" s="63">
        <v>0.7</v>
      </c>
      <c r="G238" s="38">
        <v>10</v>
      </c>
      <c r="H238" s="63">
        <v>7</v>
      </c>
      <c r="I238" s="63">
        <v>7.28</v>
      </c>
      <c r="J238" s="38">
        <v>84</v>
      </c>
      <c r="K238" s="38" t="s">
        <v>89</v>
      </c>
      <c r="L238" s="38" t="s">
        <v>90</v>
      </c>
      <c r="M238" s="39" t="s">
        <v>88</v>
      </c>
      <c r="N238" s="39"/>
      <c r="O238" s="38">
        <v>180</v>
      </c>
      <c r="P238" s="249" t="s">
        <v>334</v>
      </c>
      <c r="Q238" s="217"/>
      <c r="R238" s="217"/>
      <c r="S238" s="217"/>
      <c r="T238" s="218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7" t="s">
        <v>73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335</v>
      </c>
      <c r="B239" s="64" t="s">
        <v>336</v>
      </c>
      <c r="C239" s="37">
        <v>4301071021</v>
      </c>
      <c r="D239" s="215">
        <v>4640242181325</v>
      </c>
      <c r="E239" s="215"/>
      <c r="F239" s="63">
        <v>0.7</v>
      </c>
      <c r="G239" s="38">
        <v>10</v>
      </c>
      <c r="H239" s="63">
        <v>7</v>
      </c>
      <c r="I239" s="63">
        <v>7.28</v>
      </c>
      <c r="J239" s="38">
        <v>84</v>
      </c>
      <c r="K239" s="38" t="s">
        <v>89</v>
      </c>
      <c r="L239" s="38" t="s">
        <v>90</v>
      </c>
      <c r="M239" s="39" t="s">
        <v>88</v>
      </c>
      <c r="N239" s="39"/>
      <c r="O239" s="38">
        <v>180</v>
      </c>
      <c r="P239" s="250" t="s">
        <v>337</v>
      </c>
      <c r="Q239" s="217"/>
      <c r="R239" s="217"/>
      <c r="S239" s="217"/>
      <c r="T239" s="218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IFERROR(IF(X239="","",X239*0.0155),"")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78" t="s">
        <v>73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ht="27" customHeight="1" x14ac:dyDescent="0.25">
      <c r="A240" s="64" t="s">
        <v>338</v>
      </c>
      <c r="B240" s="64" t="s">
        <v>339</v>
      </c>
      <c r="C240" s="37">
        <v>4301070993</v>
      </c>
      <c r="D240" s="215">
        <v>4640242180670</v>
      </c>
      <c r="E240" s="215"/>
      <c r="F240" s="63">
        <v>1</v>
      </c>
      <c r="G240" s="38">
        <v>6</v>
      </c>
      <c r="H240" s="63">
        <v>6</v>
      </c>
      <c r="I240" s="63">
        <v>6.23</v>
      </c>
      <c r="J240" s="38">
        <v>84</v>
      </c>
      <c r="K240" s="38" t="s">
        <v>89</v>
      </c>
      <c r="L240" s="38" t="s">
        <v>90</v>
      </c>
      <c r="M240" s="39" t="s">
        <v>88</v>
      </c>
      <c r="N240" s="39"/>
      <c r="O240" s="38">
        <v>180</v>
      </c>
      <c r="P240" s="251" t="s">
        <v>340</v>
      </c>
      <c r="Q240" s="217"/>
      <c r="R240" s="217"/>
      <c r="S240" s="217"/>
      <c r="T240" s="218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IFERROR(IF(X240="","",X240*0.0155),"")</f>
        <v>0</v>
      </c>
      <c r="AA240" s="69" t="s">
        <v>49</v>
      </c>
      <c r="AB240" s="70" t="s">
        <v>49</v>
      </c>
      <c r="AC240" s="85"/>
      <c r="AG240" s="82"/>
      <c r="AJ240" s="87" t="s">
        <v>91</v>
      </c>
      <c r="AK240" s="87">
        <v>1</v>
      </c>
      <c r="BB240" s="179" t="s">
        <v>73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12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24"/>
      <c r="P241" s="221" t="s">
        <v>43</v>
      </c>
      <c r="Q241" s="222"/>
      <c r="R241" s="222"/>
      <c r="S241" s="222"/>
      <c r="T241" s="222"/>
      <c r="U241" s="222"/>
      <c r="V241" s="223"/>
      <c r="W241" s="43" t="s">
        <v>42</v>
      </c>
      <c r="X241" s="44">
        <f>IFERROR(SUM(X238:X240),"0")</f>
        <v>0</v>
      </c>
      <c r="Y241" s="44">
        <f>IFERROR(SUM(Y238:Y240),"0")</f>
        <v>0</v>
      </c>
      <c r="Z241" s="44">
        <f>IFERROR(IF(Z238="",0,Z238),"0")+IFERROR(IF(Z239="",0,Z239),"0")+IFERROR(IF(Z240="",0,Z240),"0")</f>
        <v>0</v>
      </c>
      <c r="AA241" s="68"/>
      <c r="AB241" s="68"/>
      <c r="AC241" s="68"/>
    </row>
    <row r="242" spans="1:68" x14ac:dyDescent="0.2">
      <c r="A242" s="212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24"/>
      <c r="P242" s="221" t="s">
        <v>43</v>
      </c>
      <c r="Q242" s="222"/>
      <c r="R242" s="222"/>
      <c r="S242" s="222"/>
      <c r="T242" s="222"/>
      <c r="U242" s="222"/>
      <c r="V242" s="223"/>
      <c r="W242" s="43" t="s">
        <v>0</v>
      </c>
      <c r="X242" s="44">
        <f>IFERROR(SUMPRODUCT(X238:X240*H238:H240),"0")</f>
        <v>0</v>
      </c>
      <c r="Y242" s="44">
        <f>IFERROR(SUMPRODUCT(Y238:Y240*H238:H240),"0")</f>
        <v>0</v>
      </c>
      <c r="Z242" s="43"/>
      <c r="AA242" s="68"/>
      <c r="AB242" s="68"/>
      <c r="AC242" s="68"/>
    </row>
    <row r="243" spans="1:68" ht="14.25" customHeight="1" x14ac:dyDescent="0.25">
      <c r="A243" s="241" t="s">
        <v>160</v>
      </c>
      <c r="B243" s="241"/>
      <c r="C243" s="241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67"/>
      <c r="AB243" s="67"/>
      <c r="AC243" s="84"/>
    </row>
    <row r="244" spans="1:68" ht="27" customHeight="1" x14ac:dyDescent="0.25">
      <c r="A244" s="64" t="s">
        <v>341</v>
      </c>
      <c r="B244" s="64" t="s">
        <v>342</v>
      </c>
      <c r="C244" s="37">
        <v>4301131019</v>
      </c>
      <c r="D244" s="215">
        <v>4640242180427</v>
      </c>
      <c r="E244" s="215"/>
      <c r="F244" s="63">
        <v>1.8</v>
      </c>
      <c r="G244" s="38">
        <v>1</v>
      </c>
      <c r="H244" s="63">
        <v>1.8</v>
      </c>
      <c r="I244" s="63">
        <v>1.915</v>
      </c>
      <c r="J244" s="38">
        <v>234</v>
      </c>
      <c r="K244" s="38" t="s">
        <v>152</v>
      </c>
      <c r="L244" s="38" t="s">
        <v>90</v>
      </c>
      <c r="M244" s="39" t="s">
        <v>88</v>
      </c>
      <c r="N244" s="39"/>
      <c r="O244" s="38">
        <v>180</v>
      </c>
      <c r="P244" s="247" t="s">
        <v>343</v>
      </c>
      <c r="Q244" s="217"/>
      <c r="R244" s="217"/>
      <c r="S244" s="217"/>
      <c r="T244" s="218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IFERROR(IF(X244="","",X244*0.00502),"")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0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x14ac:dyDescent="0.2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24"/>
      <c r="P245" s="221" t="s">
        <v>43</v>
      </c>
      <c r="Q245" s="222"/>
      <c r="R245" s="222"/>
      <c r="S245" s="222"/>
      <c r="T245" s="222"/>
      <c r="U245" s="222"/>
      <c r="V245" s="223"/>
      <c r="W245" s="43" t="s">
        <v>42</v>
      </c>
      <c r="X245" s="44">
        <f>IFERROR(SUM(X244:X244),"0")</f>
        <v>0</v>
      </c>
      <c r="Y245" s="44">
        <f>IFERROR(SUM(Y244:Y244),"0")</f>
        <v>0</v>
      </c>
      <c r="Z245" s="44">
        <f>IFERROR(IF(Z244="",0,Z244),"0")</f>
        <v>0</v>
      </c>
      <c r="AA245" s="68"/>
      <c r="AB245" s="68"/>
      <c r="AC245" s="68"/>
    </row>
    <row r="246" spans="1:68" x14ac:dyDescent="0.2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24"/>
      <c r="P246" s="221" t="s">
        <v>43</v>
      </c>
      <c r="Q246" s="222"/>
      <c r="R246" s="222"/>
      <c r="S246" s="222"/>
      <c r="T246" s="222"/>
      <c r="U246" s="222"/>
      <c r="V246" s="223"/>
      <c r="W246" s="43" t="s">
        <v>0</v>
      </c>
      <c r="X246" s="44">
        <f>IFERROR(SUMPRODUCT(X244:X244*H244:H244),"0")</f>
        <v>0</v>
      </c>
      <c r="Y246" s="44">
        <f>IFERROR(SUMPRODUCT(Y244:Y244*H244:H244),"0")</f>
        <v>0</v>
      </c>
      <c r="Z246" s="43"/>
      <c r="AA246" s="68"/>
      <c r="AB246" s="68"/>
      <c r="AC246" s="68"/>
    </row>
    <row r="247" spans="1:68" ht="14.25" customHeight="1" x14ac:dyDescent="0.25">
      <c r="A247" s="241" t="s">
        <v>93</v>
      </c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67"/>
      <c r="AB247" s="67"/>
      <c r="AC247" s="84"/>
    </row>
    <row r="248" spans="1:68" ht="27" customHeight="1" x14ac:dyDescent="0.25">
      <c r="A248" s="64" t="s">
        <v>344</v>
      </c>
      <c r="B248" s="64" t="s">
        <v>345</v>
      </c>
      <c r="C248" s="37">
        <v>4301132080</v>
      </c>
      <c r="D248" s="215">
        <v>4640242180397</v>
      </c>
      <c r="E248" s="215"/>
      <c r="F248" s="63">
        <v>1</v>
      </c>
      <c r="G248" s="38">
        <v>6</v>
      </c>
      <c r="H248" s="63">
        <v>6</v>
      </c>
      <c r="I248" s="63">
        <v>6.26</v>
      </c>
      <c r="J248" s="38">
        <v>84</v>
      </c>
      <c r="K248" s="38" t="s">
        <v>89</v>
      </c>
      <c r="L248" s="38" t="s">
        <v>90</v>
      </c>
      <c r="M248" s="39" t="s">
        <v>88</v>
      </c>
      <c r="N248" s="39"/>
      <c r="O248" s="38">
        <v>180</v>
      </c>
      <c r="P248" s="248" t="s">
        <v>346</v>
      </c>
      <c r="Q248" s="217"/>
      <c r="R248" s="217"/>
      <c r="S248" s="217"/>
      <c r="T248" s="218"/>
      <c r="U248" s="40" t="s">
        <v>49</v>
      </c>
      <c r="V248" s="40" t="s">
        <v>49</v>
      </c>
      <c r="W248" s="41" t="s">
        <v>42</v>
      </c>
      <c r="X248" s="59">
        <v>0</v>
      </c>
      <c r="Y248" s="56">
        <f>IFERROR(IF(X248="","",X248),"")</f>
        <v>0</v>
      </c>
      <c r="Z248" s="42">
        <f>IFERROR(IF(X248="","",X248*0.0155),"")</f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1" t="s">
        <v>96</v>
      </c>
      <c r="BM248" s="82">
        <f>IFERROR(X248*I248,"0")</f>
        <v>0</v>
      </c>
      <c r="BN248" s="82">
        <f>IFERROR(Y248*I248,"0")</f>
        <v>0</v>
      </c>
      <c r="BO248" s="82">
        <f>IFERROR(X248/J248,"0")</f>
        <v>0</v>
      </c>
      <c r="BP248" s="82">
        <f>IFERROR(Y248/J248,"0")</f>
        <v>0</v>
      </c>
    </row>
    <row r="249" spans="1:68" ht="27" customHeight="1" x14ac:dyDescent="0.25">
      <c r="A249" s="64" t="s">
        <v>347</v>
      </c>
      <c r="B249" s="64" t="s">
        <v>348</v>
      </c>
      <c r="C249" s="37">
        <v>4301132104</v>
      </c>
      <c r="D249" s="215">
        <v>4640242181219</v>
      </c>
      <c r="E249" s="215"/>
      <c r="F249" s="63">
        <v>0.3</v>
      </c>
      <c r="G249" s="38">
        <v>9</v>
      </c>
      <c r="H249" s="63">
        <v>2.7</v>
      </c>
      <c r="I249" s="63">
        <v>2.8450000000000002</v>
      </c>
      <c r="J249" s="38">
        <v>234</v>
      </c>
      <c r="K249" s="38" t="s">
        <v>152</v>
      </c>
      <c r="L249" s="38" t="s">
        <v>90</v>
      </c>
      <c r="M249" s="39" t="s">
        <v>88</v>
      </c>
      <c r="N249" s="39"/>
      <c r="O249" s="38">
        <v>180</v>
      </c>
      <c r="P249" s="244" t="s">
        <v>349</v>
      </c>
      <c r="Q249" s="217"/>
      <c r="R249" s="217"/>
      <c r="S249" s="217"/>
      <c r="T249" s="218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IFERROR(IF(X249="","",X249*0.00502),"")</f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2" t="s">
        <v>96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x14ac:dyDescent="0.2">
      <c r="A250" s="212"/>
      <c r="B250" s="212"/>
      <c r="C250" s="212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24"/>
      <c r="P250" s="221" t="s">
        <v>43</v>
      </c>
      <c r="Q250" s="222"/>
      <c r="R250" s="222"/>
      <c r="S250" s="222"/>
      <c r="T250" s="222"/>
      <c r="U250" s="222"/>
      <c r="V250" s="223"/>
      <c r="W250" s="43" t="s">
        <v>42</v>
      </c>
      <c r="X250" s="44">
        <f>IFERROR(SUM(X248:X249),"0")</f>
        <v>0</v>
      </c>
      <c r="Y250" s="44">
        <f>IFERROR(SUM(Y248:Y249),"0")</f>
        <v>0</v>
      </c>
      <c r="Z250" s="44">
        <f>IFERROR(IF(Z248="",0,Z248),"0")+IFERROR(IF(Z249="",0,Z249),"0")</f>
        <v>0</v>
      </c>
      <c r="AA250" s="68"/>
      <c r="AB250" s="68"/>
      <c r="AC250" s="68"/>
    </row>
    <row r="251" spans="1:68" x14ac:dyDescent="0.2">
      <c r="A251" s="212"/>
      <c r="B251" s="212"/>
      <c r="C251" s="212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24"/>
      <c r="P251" s="221" t="s">
        <v>43</v>
      </c>
      <c r="Q251" s="222"/>
      <c r="R251" s="222"/>
      <c r="S251" s="222"/>
      <c r="T251" s="222"/>
      <c r="U251" s="222"/>
      <c r="V251" s="223"/>
      <c r="W251" s="43" t="s">
        <v>0</v>
      </c>
      <c r="X251" s="44">
        <f>IFERROR(SUMPRODUCT(X248:X249*H248:H249),"0")</f>
        <v>0</v>
      </c>
      <c r="Y251" s="44">
        <f>IFERROR(SUMPRODUCT(Y248:Y249*H248:H249),"0")</f>
        <v>0</v>
      </c>
      <c r="Z251" s="43"/>
      <c r="AA251" s="68"/>
      <c r="AB251" s="68"/>
      <c r="AC251" s="68"/>
    </row>
    <row r="252" spans="1:68" ht="14.25" customHeight="1" x14ac:dyDescent="0.25">
      <c r="A252" s="241" t="s">
        <v>179</v>
      </c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  <c r="AA252" s="67"/>
      <c r="AB252" s="67"/>
      <c r="AC252" s="84"/>
    </row>
    <row r="253" spans="1:68" ht="27" customHeight="1" x14ac:dyDescent="0.25">
      <c r="A253" s="64" t="s">
        <v>350</v>
      </c>
      <c r="B253" s="64" t="s">
        <v>351</v>
      </c>
      <c r="C253" s="37">
        <v>4301136028</v>
      </c>
      <c r="D253" s="215">
        <v>4640242180304</v>
      </c>
      <c r="E253" s="215"/>
      <c r="F253" s="63">
        <v>2.7</v>
      </c>
      <c r="G253" s="38">
        <v>1</v>
      </c>
      <c r="H253" s="63">
        <v>2.7</v>
      </c>
      <c r="I253" s="63">
        <v>2.8906000000000001</v>
      </c>
      <c r="J253" s="38">
        <v>126</v>
      </c>
      <c r="K253" s="38" t="s">
        <v>97</v>
      </c>
      <c r="L253" s="38" t="s">
        <v>90</v>
      </c>
      <c r="M253" s="39" t="s">
        <v>88</v>
      </c>
      <c r="N253" s="39"/>
      <c r="O253" s="38">
        <v>180</v>
      </c>
      <c r="P253" s="245" t="s">
        <v>352</v>
      </c>
      <c r="Q253" s="217"/>
      <c r="R253" s="217"/>
      <c r="S253" s="217"/>
      <c r="T253" s="218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IFERROR(IF(X253="","",X253*0.00936),"")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83" t="s">
        <v>96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ht="27" customHeight="1" x14ac:dyDescent="0.25">
      <c r="A254" s="64" t="s">
        <v>353</v>
      </c>
      <c r="B254" s="64" t="s">
        <v>354</v>
      </c>
      <c r="C254" s="37">
        <v>4301136026</v>
      </c>
      <c r="D254" s="215">
        <v>4640242180236</v>
      </c>
      <c r="E254" s="215"/>
      <c r="F254" s="63">
        <v>5</v>
      </c>
      <c r="G254" s="38">
        <v>1</v>
      </c>
      <c r="H254" s="63">
        <v>5</v>
      </c>
      <c r="I254" s="63">
        <v>5.2350000000000003</v>
      </c>
      <c r="J254" s="38">
        <v>84</v>
      </c>
      <c r="K254" s="38" t="s">
        <v>89</v>
      </c>
      <c r="L254" s="38" t="s">
        <v>199</v>
      </c>
      <c r="M254" s="39" t="s">
        <v>88</v>
      </c>
      <c r="N254" s="39"/>
      <c r="O254" s="38">
        <v>180</v>
      </c>
      <c r="P254" s="246" t="s">
        <v>355</v>
      </c>
      <c r="Q254" s="217"/>
      <c r="R254" s="217"/>
      <c r="S254" s="217"/>
      <c r="T254" s="218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IFERROR(IF(X254="","",X254*0.0155),"")</f>
        <v>0</v>
      </c>
      <c r="AA254" s="69" t="s">
        <v>49</v>
      </c>
      <c r="AB254" s="70" t="s">
        <v>49</v>
      </c>
      <c r="AC254" s="85"/>
      <c r="AG254" s="82"/>
      <c r="AJ254" s="87" t="s">
        <v>200</v>
      </c>
      <c r="AK254" s="87">
        <v>12</v>
      </c>
      <c r="BB254" s="184" t="s">
        <v>96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ht="27" customHeight="1" x14ac:dyDescent="0.25">
      <c r="A255" s="64" t="s">
        <v>356</v>
      </c>
      <c r="B255" s="64" t="s">
        <v>357</v>
      </c>
      <c r="C255" s="37">
        <v>4301136029</v>
      </c>
      <c r="D255" s="215">
        <v>4640242180410</v>
      </c>
      <c r="E255" s="215"/>
      <c r="F255" s="63">
        <v>2.2400000000000002</v>
      </c>
      <c r="G255" s="38">
        <v>1</v>
      </c>
      <c r="H255" s="63">
        <v>2.2400000000000002</v>
      </c>
      <c r="I255" s="63">
        <v>2.4319999999999999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24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5" s="217"/>
      <c r="R255" s="217"/>
      <c r="S255" s="217"/>
      <c r="T255" s="218"/>
      <c r="U255" s="40" t="s">
        <v>49</v>
      </c>
      <c r="V255" s="40" t="s">
        <v>49</v>
      </c>
      <c r="W255" s="41" t="s">
        <v>42</v>
      </c>
      <c r="X255" s="59">
        <v>0</v>
      </c>
      <c r="Y255" s="56">
        <f>IFERROR(IF(X255="","",X255),"")</f>
        <v>0</v>
      </c>
      <c r="Z255" s="42">
        <f>IFERROR(IF(X255="","",X255*0.00936),"")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85" t="s">
        <v>96</v>
      </c>
      <c r="BM255" s="82">
        <f>IFERROR(X255*I255,"0")</f>
        <v>0</v>
      </c>
      <c r="BN255" s="82">
        <f>IFERROR(Y255*I255,"0")</f>
        <v>0</v>
      </c>
      <c r="BO255" s="82">
        <f>IFERROR(X255/J255,"0")</f>
        <v>0</v>
      </c>
      <c r="BP255" s="82">
        <f>IFERROR(Y255/J255,"0")</f>
        <v>0</v>
      </c>
    </row>
    <row r="256" spans="1:68" x14ac:dyDescent="0.2">
      <c r="A256" s="212"/>
      <c r="B256" s="212"/>
      <c r="C256" s="212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24"/>
      <c r="P256" s="221" t="s">
        <v>43</v>
      </c>
      <c r="Q256" s="222"/>
      <c r="R256" s="222"/>
      <c r="S256" s="222"/>
      <c r="T256" s="222"/>
      <c r="U256" s="222"/>
      <c r="V256" s="223"/>
      <c r="W256" s="43" t="s">
        <v>42</v>
      </c>
      <c r="X256" s="44">
        <f>IFERROR(SUM(X253:X255),"0")</f>
        <v>0</v>
      </c>
      <c r="Y256" s="44">
        <f>IFERROR(SUM(Y253:Y255),"0")</f>
        <v>0</v>
      </c>
      <c r="Z256" s="44">
        <f>IFERROR(IF(Z253="",0,Z253),"0")+IFERROR(IF(Z254="",0,Z254),"0")+IFERROR(IF(Z255="",0,Z255),"0")</f>
        <v>0</v>
      </c>
      <c r="AA256" s="68"/>
      <c r="AB256" s="68"/>
      <c r="AC256" s="68"/>
    </row>
    <row r="257" spans="1:68" x14ac:dyDescent="0.2">
      <c r="A257" s="212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24"/>
      <c r="P257" s="221" t="s">
        <v>43</v>
      </c>
      <c r="Q257" s="222"/>
      <c r="R257" s="222"/>
      <c r="S257" s="222"/>
      <c r="T257" s="222"/>
      <c r="U257" s="222"/>
      <c r="V257" s="223"/>
      <c r="W257" s="43" t="s">
        <v>0</v>
      </c>
      <c r="X257" s="44">
        <f>IFERROR(SUMPRODUCT(X253:X255*H253:H255),"0")</f>
        <v>0</v>
      </c>
      <c r="Y257" s="44">
        <f>IFERROR(SUMPRODUCT(Y253:Y255*H253:H255),"0")</f>
        <v>0</v>
      </c>
      <c r="Z257" s="43"/>
      <c r="AA257" s="68"/>
      <c r="AB257" s="68"/>
      <c r="AC257" s="68"/>
    </row>
    <row r="258" spans="1:68" ht="14.25" customHeight="1" x14ac:dyDescent="0.25">
      <c r="A258" s="241" t="s">
        <v>156</v>
      </c>
      <c r="B258" s="241"/>
      <c r="C258" s="241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67"/>
      <c r="AB258" s="67"/>
      <c r="AC258" s="84"/>
    </row>
    <row r="259" spans="1:68" ht="37.5" customHeight="1" x14ac:dyDescent="0.25">
      <c r="A259" s="64" t="s">
        <v>358</v>
      </c>
      <c r="B259" s="64" t="s">
        <v>359</v>
      </c>
      <c r="C259" s="37">
        <v>4301135552</v>
      </c>
      <c r="D259" s="215">
        <v>4640242181431</v>
      </c>
      <c r="E259" s="215"/>
      <c r="F259" s="63">
        <v>3.5</v>
      </c>
      <c r="G259" s="38">
        <v>1</v>
      </c>
      <c r="H259" s="63">
        <v>3.5</v>
      </c>
      <c r="I259" s="63">
        <v>3.6920000000000002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242" t="s">
        <v>360</v>
      </c>
      <c r="Q259" s="217"/>
      <c r="R259" s="217"/>
      <c r="S259" s="217"/>
      <c r="T259" s="218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ref="Y259:Y278" si="24">IFERROR(IF(X259="","",X259),"")</f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86" t="s">
        <v>96</v>
      </c>
      <c r="BM259" s="82">
        <f t="shared" ref="BM259:BM278" si="25">IFERROR(X259*I259,"0")</f>
        <v>0</v>
      </c>
      <c r="BN259" s="82">
        <f t="shared" ref="BN259:BN278" si="26">IFERROR(Y259*I259,"0")</f>
        <v>0</v>
      </c>
      <c r="BO259" s="82">
        <f t="shared" ref="BO259:BO278" si="27">IFERROR(X259/J259,"0")</f>
        <v>0</v>
      </c>
      <c r="BP259" s="82">
        <f t="shared" ref="BP259:BP278" si="28">IFERROR(Y259/J259,"0")</f>
        <v>0</v>
      </c>
    </row>
    <row r="260" spans="1:68" ht="27" customHeight="1" x14ac:dyDescent="0.25">
      <c r="A260" s="64" t="s">
        <v>361</v>
      </c>
      <c r="B260" s="64" t="s">
        <v>362</v>
      </c>
      <c r="C260" s="37">
        <v>4301135504</v>
      </c>
      <c r="D260" s="215">
        <v>4640242181554</v>
      </c>
      <c r="E260" s="215"/>
      <c r="F260" s="63">
        <v>3</v>
      </c>
      <c r="G260" s="38">
        <v>1</v>
      </c>
      <c r="H260" s="63">
        <v>3</v>
      </c>
      <c r="I260" s="63">
        <v>3.1920000000000002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43" t="s">
        <v>363</v>
      </c>
      <c r="Q260" s="217"/>
      <c r="R260" s="217"/>
      <c r="S260" s="217"/>
      <c r="T260" s="218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IFERROR(IF(X260="","",X260*0.00936),"")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8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364</v>
      </c>
      <c r="B261" s="64" t="s">
        <v>365</v>
      </c>
      <c r="C261" s="37">
        <v>4301135394</v>
      </c>
      <c r="D261" s="215">
        <v>4640242181561</v>
      </c>
      <c r="E261" s="215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35" t="s">
        <v>366</v>
      </c>
      <c r="Q261" s="217"/>
      <c r="R261" s="217"/>
      <c r="S261" s="217"/>
      <c r="T261" s="218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88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367</v>
      </c>
      <c r="B262" s="64" t="s">
        <v>368</v>
      </c>
      <c r="C262" s="37">
        <v>4301135374</v>
      </c>
      <c r="D262" s="215">
        <v>4640242181424</v>
      </c>
      <c r="E262" s="215"/>
      <c r="F262" s="63">
        <v>5.5</v>
      </c>
      <c r="G262" s="38">
        <v>1</v>
      </c>
      <c r="H262" s="63">
        <v>5.5</v>
      </c>
      <c r="I262" s="63">
        <v>5.7350000000000003</v>
      </c>
      <c r="J262" s="38">
        <v>84</v>
      </c>
      <c r="K262" s="38" t="s">
        <v>89</v>
      </c>
      <c r="L262" s="38" t="s">
        <v>90</v>
      </c>
      <c r="M262" s="39" t="s">
        <v>88</v>
      </c>
      <c r="N262" s="39"/>
      <c r="O262" s="38">
        <v>180</v>
      </c>
      <c r="P262" s="236" t="s">
        <v>369</v>
      </c>
      <c r="Q262" s="217"/>
      <c r="R262" s="217"/>
      <c r="S262" s="217"/>
      <c r="T262" s="218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IFERROR(IF(X262="","",X262*0.0155),"")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89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370</v>
      </c>
      <c r="B263" s="64" t="s">
        <v>371</v>
      </c>
      <c r="C263" s="37">
        <v>4301135320</v>
      </c>
      <c r="D263" s="215">
        <v>4640242181592</v>
      </c>
      <c r="E263" s="215"/>
      <c r="F263" s="63">
        <v>3.5</v>
      </c>
      <c r="G263" s="38">
        <v>1</v>
      </c>
      <c r="H263" s="63">
        <v>3.5</v>
      </c>
      <c r="I263" s="63">
        <v>3.6850000000000001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237" t="s">
        <v>372</v>
      </c>
      <c r="Q263" s="217"/>
      <c r="R263" s="217"/>
      <c r="S263" s="217"/>
      <c r="T263" s="218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ref="Z263:Z270" si="29">IFERROR(IF(X263="","",X263*0.00936),"")</f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0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373</v>
      </c>
      <c r="B264" s="64" t="s">
        <v>374</v>
      </c>
      <c r="C264" s="37">
        <v>4301135405</v>
      </c>
      <c r="D264" s="215">
        <v>4640242181523</v>
      </c>
      <c r="E264" s="215"/>
      <c r="F264" s="63">
        <v>3</v>
      </c>
      <c r="G264" s="38">
        <v>1</v>
      </c>
      <c r="H264" s="63">
        <v>3</v>
      </c>
      <c r="I264" s="63">
        <v>3.1920000000000002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238" t="s">
        <v>375</v>
      </c>
      <c r="Q264" s="217"/>
      <c r="R264" s="217"/>
      <c r="S264" s="217"/>
      <c r="T264" s="218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1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376</v>
      </c>
      <c r="B265" s="64" t="s">
        <v>377</v>
      </c>
      <c r="C265" s="37">
        <v>4301135404</v>
      </c>
      <c r="D265" s="215">
        <v>4640242181516</v>
      </c>
      <c r="E265" s="215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239" t="s">
        <v>378</v>
      </c>
      <c r="Q265" s="217"/>
      <c r="R265" s="217"/>
      <c r="S265" s="217"/>
      <c r="T265" s="218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2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37.5" customHeight="1" x14ac:dyDescent="0.25">
      <c r="A266" s="64" t="s">
        <v>379</v>
      </c>
      <c r="B266" s="64" t="s">
        <v>380</v>
      </c>
      <c r="C266" s="37">
        <v>4301135402</v>
      </c>
      <c r="D266" s="215">
        <v>4640242181493</v>
      </c>
      <c r="E266" s="215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230" t="s">
        <v>381</v>
      </c>
      <c r="Q266" s="217"/>
      <c r="R266" s="217"/>
      <c r="S266" s="217"/>
      <c r="T266" s="218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3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382</v>
      </c>
      <c r="B267" s="64" t="s">
        <v>383</v>
      </c>
      <c r="C267" s="37">
        <v>4301135375</v>
      </c>
      <c r="D267" s="215">
        <v>4640242181486</v>
      </c>
      <c r="E267" s="215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231" t="s">
        <v>384</v>
      </c>
      <c r="Q267" s="217"/>
      <c r="R267" s="217"/>
      <c r="S267" s="217"/>
      <c r="T267" s="218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4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385</v>
      </c>
      <c r="B268" s="64" t="s">
        <v>386</v>
      </c>
      <c r="C268" s="37">
        <v>4301135403</v>
      </c>
      <c r="D268" s="215">
        <v>4640242181509</v>
      </c>
      <c r="E268" s="215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97</v>
      </c>
      <c r="L268" s="38" t="s">
        <v>90</v>
      </c>
      <c r="M268" s="39" t="s">
        <v>88</v>
      </c>
      <c r="N268" s="39"/>
      <c r="O268" s="38">
        <v>180</v>
      </c>
      <c r="P268" s="232" t="s">
        <v>387</v>
      </c>
      <c r="Q268" s="217"/>
      <c r="R268" s="217"/>
      <c r="S268" s="217"/>
      <c r="T268" s="218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195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388</v>
      </c>
      <c r="B269" s="64" t="s">
        <v>389</v>
      </c>
      <c r="C269" s="37">
        <v>4301135304</v>
      </c>
      <c r="D269" s="215">
        <v>4640242181240</v>
      </c>
      <c r="E269" s="215"/>
      <c r="F269" s="63">
        <v>0.3</v>
      </c>
      <c r="G269" s="38">
        <v>9</v>
      </c>
      <c r="H269" s="63">
        <v>2.7</v>
      </c>
      <c r="I269" s="63">
        <v>2.88</v>
      </c>
      <c r="J269" s="38">
        <v>126</v>
      </c>
      <c r="K269" s="38" t="s">
        <v>97</v>
      </c>
      <c r="L269" s="38" t="s">
        <v>90</v>
      </c>
      <c r="M269" s="39" t="s">
        <v>88</v>
      </c>
      <c r="N269" s="39"/>
      <c r="O269" s="38">
        <v>180</v>
      </c>
      <c r="P269" s="233" t="s">
        <v>390</v>
      </c>
      <c r="Q269" s="217"/>
      <c r="R269" s="217"/>
      <c r="S269" s="217"/>
      <c r="T269" s="218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si="29"/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196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391</v>
      </c>
      <c r="B270" s="64" t="s">
        <v>392</v>
      </c>
      <c r="C270" s="37">
        <v>4301135310</v>
      </c>
      <c r="D270" s="215">
        <v>4640242181318</v>
      </c>
      <c r="E270" s="215"/>
      <c r="F270" s="63">
        <v>0.3</v>
      </c>
      <c r="G270" s="38">
        <v>9</v>
      </c>
      <c r="H270" s="63">
        <v>2.7</v>
      </c>
      <c r="I270" s="63">
        <v>2.988</v>
      </c>
      <c r="J270" s="38">
        <v>126</v>
      </c>
      <c r="K270" s="38" t="s">
        <v>97</v>
      </c>
      <c r="L270" s="38" t="s">
        <v>90</v>
      </c>
      <c r="M270" s="39" t="s">
        <v>88</v>
      </c>
      <c r="N270" s="39"/>
      <c r="O270" s="38">
        <v>180</v>
      </c>
      <c r="P270" s="234" t="s">
        <v>393</v>
      </c>
      <c r="Q270" s="217"/>
      <c r="R270" s="217"/>
      <c r="S270" s="217"/>
      <c r="T270" s="218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197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394</v>
      </c>
      <c r="B271" s="64" t="s">
        <v>395</v>
      </c>
      <c r="C271" s="37">
        <v>4301135306</v>
      </c>
      <c r="D271" s="215">
        <v>4640242181578</v>
      </c>
      <c r="E271" s="215"/>
      <c r="F271" s="63">
        <v>0.3</v>
      </c>
      <c r="G271" s="38">
        <v>9</v>
      </c>
      <c r="H271" s="63">
        <v>2.7</v>
      </c>
      <c r="I271" s="63">
        <v>2.8450000000000002</v>
      </c>
      <c r="J271" s="38">
        <v>234</v>
      </c>
      <c r="K271" s="38" t="s">
        <v>152</v>
      </c>
      <c r="L271" s="38" t="s">
        <v>90</v>
      </c>
      <c r="M271" s="39" t="s">
        <v>88</v>
      </c>
      <c r="N271" s="39"/>
      <c r="O271" s="38">
        <v>180</v>
      </c>
      <c r="P271" s="225" t="s">
        <v>396</v>
      </c>
      <c r="Q271" s="217"/>
      <c r="R271" s="217"/>
      <c r="S271" s="217"/>
      <c r="T271" s="218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198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397</v>
      </c>
      <c r="B272" s="64" t="s">
        <v>398</v>
      </c>
      <c r="C272" s="37">
        <v>4301135305</v>
      </c>
      <c r="D272" s="215">
        <v>4640242181394</v>
      </c>
      <c r="E272" s="215"/>
      <c r="F272" s="63">
        <v>0.3</v>
      </c>
      <c r="G272" s="38">
        <v>9</v>
      </c>
      <c r="H272" s="63">
        <v>2.7</v>
      </c>
      <c r="I272" s="63">
        <v>2.8450000000000002</v>
      </c>
      <c r="J272" s="38">
        <v>234</v>
      </c>
      <c r="K272" s="38" t="s">
        <v>152</v>
      </c>
      <c r="L272" s="38" t="s">
        <v>90</v>
      </c>
      <c r="M272" s="39" t="s">
        <v>88</v>
      </c>
      <c r="N272" s="39"/>
      <c r="O272" s="38">
        <v>180</v>
      </c>
      <c r="P272" s="226" t="s">
        <v>399</v>
      </c>
      <c r="Q272" s="217"/>
      <c r="R272" s="217"/>
      <c r="S272" s="217"/>
      <c r="T272" s="218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199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400</v>
      </c>
      <c r="B273" s="64" t="s">
        <v>401</v>
      </c>
      <c r="C273" s="37">
        <v>4301135309</v>
      </c>
      <c r="D273" s="215">
        <v>4640242181332</v>
      </c>
      <c r="E273" s="215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152</v>
      </c>
      <c r="L273" s="38" t="s">
        <v>90</v>
      </c>
      <c r="M273" s="39" t="s">
        <v>88</v>
      </c>
      <c r="N273" s="39"/>
      <c r="O273" s="38">
        <v>180</v>
      </c>
      <c r="P273" s="227" t="s">
        <v>402</v>
      </c>
      <c r="Q273" s="217"/>
      <c r="R273" s="217"/>
      <c r="S273" s="217"/>
      <c r="T273" s="218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0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403</v>
      </c>
      <c r="B274" s="64" t="s">
        <v>404</v>
      </c>
      <c r="C274" s="37">
        <v>4301135308</v>
      </c>
      <c r="D274" s="215">
        <v>4640242181349</v>
      </c>
      <c r="E274" s="215"/>
      <c r="F274" s="63">
        <v>0.3</v>
      </c>
      <c r="G274" s="38">
        <v>9</v>
      </c>
      <c r="H274" s="63">
        <v>2.7</v>
      </c>
      <c r="I274" s="63">
        <v>2.9079999999999999</v>
      </c>
      <c r="J274" s="38">
        <v>234</v>
      </c>
      <c r="K274" s="38" t="s">
        <v>152</v>
      </c>
      <c r="L274" s="38" t="s">
        <v>90</v>
      </c>
      <c r="M274" s="39" t="s">
        <v>88</v>
      </c>
      <c r="N274" s="39"/>
      <c r="O274" s="38">
        <v>180</v>
      </c>
      <c r="P274" s="228" t="s">
        <v>405</v>
      </c>
      <c r="Q274" s="217"/>
      <c r="R274" s="217"/>
      <c r="S274" s="217"/>
      <c r="T274" s="218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IFERROR(IF(X274="","",X274*0.00502),"")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1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406</v>
      </c>
      <c r="B275" s="64" t="s">
        <v>407</v>
      </c>
      <c r="C275" s="37">
        <v>4301135307</v>
      </c>
      <c r="D275" s="215">
        <v>4640242181370</v>
      </c>
      <c r="E275" s="215"/>
      <c r="F275" s="63">
        <v>0.3</v>
      </c>
      <c r="G275" s="38">
        <v>9</v>
      </c>
      <c r="H275" s="63">
        <v>2.7</v>
      </c>
      <c r="I275" s="63">
        <v>2.9079999999999999</v>
      </c>
      <c r="J275" s="38">
        <v>234</v>
      </c>
      <c r="K275" s="38" t="s">
        <v>152</v>
      </c>
      <c r="L275" s="38" t="s">
        <v>90</v>
      </c>
      <c r="M275" s="39" t="s">
        <v>88</v>
      </c>
      <c r="N275" s="39"/>
      <c r="O275" s="38">
        <v>180</v>
      </c>
      <c r="P275" s="229" t="s">
        <v>408</v>
      </c>
      <c r="Q275" s="217"/>
      <c r="R275" s="217"/>
      <c r="S275" s="217"/>
      <c r="T275" s="218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IFERROR(IF(X275="","",X275*0.00502),"")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2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409</v>
      </c>
      <c r="B276" s="64" t="s">
        <v>410</v>
      </c>
      <c r="C276" s="37">
        <v>4301135318</v>
      </c>
      <c r="D276" s="215">
        <v>4607111037480</v>
      </c>
      <c r="E276" s="215"/>
      <c r="F276" s="63">
        <v>1</v>
      </c>
      <c r="G276" s="38">
        <v>4</v>
      </c>
      <c r="H276" s="63">
        <v>4</v>
      </c>
      <c r="I276" s="63">
        <v>4.2724000000000002</v>
      </c>
      <c r="J276" s="38">
        <v>84</v>
      </c>
      <c r="K276" s="38" t="s">
        <v>89</v>
      </c>
      <c r="L276" s="38" t="s">
        <v>90</v>
      </c>
      <c r="M276" s="39" t="s">
        <v>88</v>
      </c>
      <c r="N276" s="39"/>
      <c r="O276" s="38">
        <v>180</v>
      </c>
      <c r="P276" s="216" t="s">
        <v>411</v>
      </c>
      <c r="Q276" s="217"/>
      <c r="R276" s="217"/>
      <c r="S276" s="217"/>
      <c r="T276" s="218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IFERROR(IF(X276="","",X276*0.0155),"")</f>
        <v>0</v>
      </c>
      <c r="AA276" s="69" t="s">
        <v>49</v>
      </c>
      <c r="AB276" s="70" t="s">
        <v>49</v>
      </c>
      <c r="AC276" s="85"/>
      <c r="AG276" s="82"/>
      <c r="AJ276" s="87" t="s">
        <v>91</v>
      </c>
      <c r="AK276" s="87">
        <v>1</v>
      </c>
      <c r="BB276" s="203" t="s">
        <v>96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412</v>
      </c>
      <c r="B277" s="64" t="s">
        <v>413</v>
      </c>
      <c r="C277" s="37">
        <v>4301135319</v>
      </c>
      <c r="D277" s="215">
        <v>4607111037473</v>
      </c>
      <c r="E277" s="215"/>
      <c r="F277" s="63">
        <v>1</v>
      </c>
      <c r="G277" s="38">
        <v>4</v>
      </c>
      <c r="H277" s="63">
        <v>4</v>
      </c>
      <c r="I277" s="63">
        <v>4.2300000000000004</v>
      </c>
      <c r="J277" s="38">
        <v>84</v>
      </c>
      <c r="K277" s="38" t="s">
        <v>89</v>
      </c>
      <c r="L277" s="38" t="s">
        <v>90</v>
      </c>
      <c r="M277" s="39" t="s">
        <v>88</v>
      </c>
      <c r="N277" s="39"/>
      <c r="O277" s="38">
        <v>180</v>
      </c>
      <c r="P277" s="219" t="s">
        <v>414</v>
      </c>
      <c r="Q277" s="217"/>
      <c r="R277" s="217"/>
      <c r="S277" s="217"/>
      <c r="T277" s="218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IFERROR(IF(X277="","",X277*0.0155),"")</f>
        <v>0</v>
      </c>
      <c r="AA277" s="69" t="s">
        <v>49</v>
      </c>
      <c r="AB277" s="70" t="s">
        <v>49</v>
      </c>
      <c r="AC277" s="85"/>
      <c r="AG277" s="82"/>
      <c r="AJ277" s="87" t="s">
        <v>91</v>
      </c>
      <c r="AK277" s="87">
        <v>1</v>
      </c>
      <c r="BB277" s="204" t="s">
        <v>96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415</v>
      </c>
      <c r="B278" s="64" t="s">
        <v>416</v>
      </c>
      <c r="C278" s="37">
        <v>4301135198</v>
      </c>
      <c r="D278" s="215">
        <v>4640242180663</v>
      </c>
      <c r="E278" s="215"/>
      <c r="F278" s="63">
        <v>0.9</v>
      </c>
      <c r="G278" s="38">
        <v>4</v>
      </c>
      <c r="H278" s="63">
        <v>3.6</v>
      </c>
      <c r="I278" s="63">
        <v>3.83</v>
      </c>
      <c r="J278" s="38">
        <v>84</v>
      </c>
      <c r="K278" s="38" t="s">
        <v>89</v>
      </c>
      <c r="L278" s="38" t="s">
        <v>90</v>
      </c>
      <c r="M278" s="39" t="s">
        <v>88</v>
      </c>
      <c r="N278" s="39"/>
      <c r="O278" s="38">
        <v>180</v>
      </c>
      <c r="P278" s="220" t="s">
        <v>417</v>
      </c>
      <c r="Q278" s="217"/>
      <c r="R278" s="217"/>
      <c r="S278" s="217"/>
      <c r="T278" s="218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IFERROR(IF(X278="","",X278*0.0155),"")</f>
        <v>0</v>
      </c>
      <c r="AA278" s="69" t="s">
        <v>49</v>
      </c>
      <c r="AB278" s="70" t="s">
        <v>49</v>
      </c>
      <c r="AC278" s="85"/>
      <c r="AG278" s="82"/>
      <c r="AJ278" s="87" t="s">
        <v>91</v>
      </c>
      <c r="AK278" s="87">
        <v>1</v>
      </c>
      <c r="BB278" s="205" t="s">
        <v>96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x14ac:dyDescent="0.2">
      <c r="A279" s="212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24"/>
      <c r="P279" s="221" t="s">
        <v>43</v>
      </c>
      <c r="Q279" s="222"/>
      <c r="R279" s="222"/>
      <c r="S279" s="222"/>
      <c r="T279" s="222"/>
      <c r="U279" s="222"/>
      <c r="V279" s="223"/>
      <c r="W279" s="43" t="s">
        <v>42</v>
      </c>
      <c r="X279" s="44">
        <f>IFERROR(SUM(X259:X278),"0")</f>
        <v>0</v>
      </c>
      <c r="Y279" s="44">
        <f>IFERROR(SUM(Y259:Y278),"0")</f>
        <v>0</v>
      </c>
      <c r="Z279" s="44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24"/>
      <c r="P280" s="221" t="s">
        <v>43</v>
      </c>
      <c r="Q280" s="222"/>
      <c r="R280" s="222"/>
      <c r="S280" s="222"/>
      <c r="T280" s="222"/>
      <c r="U280" s="222"/>
      <c r="V280" s="223"/>
      <c r="W280" s="43" t="s">
        <v>0</v>
      </c>
      <c r="X280" s="44">
        <f>IFERROR(SUMPRODUCT(X259:X278*H259:H278),"0")</f>
        <v>0</v>
      </c>
      <c r="Y280" s="44">
        <f>IFERROR(SUMPRODUCT(Y259:Y278*H259:H278),"0")</f>
        <v>0</v>
      </c>
      <c r="Z280" s="43"/>
      <c r="AA280" s="68"/>
      <c r="AB280" s="68"/>
      <c r="AC280" s="68"/>
    </row>
    <row r="281" spans="1:68" ht="15" customHeight="1" x14ac:dyDescent="0.2">
      <c r="A281" s="212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3"/>
      <c r="P281" s="209" t="s">
        <v>36</v>
      </c>
      <c r="Q281" s="210"/>
      <c r="R281" s="210"/>
      <c r="S281" s="210"/>
      <c r="T281" s="210"/>
      <c r="U281" s="210"/>
      <c r="V281" s="211"/>
      <c r="W281" s="43" t="s">
        <v>0</v>
      </c>
      <c r="X281" s="44">
        <f>IFERROR(X24+X33+X40+X48+X64+X70+X75+X81+X91+X98+X111+X117+X123+X130+X135+X141+X146+X152+X160+X165+X173+X178+X186+X196+X204+X209+X215+X221+X228+X234+X242+X246+X251+X257+X280,"0")</f>
        <v>0</v>
      </c>
      <c r="Y281" s="44">
        <f>IFERROR(Y24+Y33+Y40+Y48+Y64+Y70+Y75+Y81+Y91+Y98+Y111+Y117+Y123+Y130+Y135+Y141+Y146+Y152+Y160+Y165+Y173+Y178+Y186+Y196+Y204+Y209+Y215+Y221+Y228+Y234+Y242+Y246+Y251+Y257+Y280,"0")</f>
        <v>0</v>
      </c>
      <c r="Z281" s="43"/>
      <c r="AA281" s="68"/>
      <c r="AB281" s="68"/>
      <c r="AC281" s="68"/>
    </row>
    <row r="282" spans="1:68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3"/>
      <c r="P282" s="209" t="s">
        <v>37</v>
      </c>
      <c r="Q282" s="210"/>
      <c r="R282" s="210"/>
      <c r="S282" s="210"/>
      <c r="T282" s="210"/>
      <c r="U282" s="210"/>
      <c r="V282" s="211"/>
      <c r="W282" s="43" t="s">
        <v>0</v>
      </c>
      <c r="X282" s="44">
        <f>IFERROR(SUM(BM22:BM278),"0")</f>
        <v>0</v>
      </c>
      <c r="Y282" s="44">
        <f>IFERROR(SUM(BN22:BN278),"0")</f>
        <v>0</v>
      </c>
      <c r="Z282" s="43"/>
      <c r="AA282" s="68"/>
      <c r="AB282" s="68"/>
      <c r="AC282" s="68"/>
    </row>
    <row r="283" spans="1:68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3"/>
      <c r="P283" s="209" t="s">
        <v>38</v>
      </c>
      <c r="Q283" s="210"/>
      <c r="R283" s="210"/>
      <c r="S283" s="210"/>
      <c r="T283" s="210"/>
      <c r="U283" s="210"/>
      <c r="V283" s="211"/>
      <c r="W283" s="43" t="s">
        <v>23</v>
      </c>
      <c r="X283" s="45">
        <f>ROUNDUP(SUM(BO22:BO278),0)</f>
        <v>0</v>
      </c>
      <c r="Y283" s="45">
        <f>ROUNDUP(SUM(BP22:BP278),0)</f>
        <v>0</v>
      </c>
      <c r="Z283" s="43"/>
      <c r="AA283" s="68"/>
      <c r="AB283" s="68"/>
      <c r="AC283" s="68"/>
    </row>
    <row r="284" spans="1:68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3"/>
      <c r="P284" s="209" t="s">
        <v>39</v>
      </c>
      <c r="Q284" s="210"/>
      <c r="R284" s="210"/>
      <c r="S284" s="210"/>
      <c r="T284" s="210"/>
      <c r="U284" s="210"/>
      <c r="V284" s="211"/>
      <c r="W284" s="43" t="s">
        <v>0</v>
      </c>
      <c r="X284" s="44">
        <f>GrossWeightTotal+PalletQtyTotal*25</f>
        <v>0</v>
      </c>
      <c r="Y284" s="44">
        <f>GrossWeightTotalR+PalletQtyTotalR*25</f>
        <v>0</v>
      </c>
      <c r="Z284" s="43"/>
      <c r="AA284" s="68"/>
      <c r="AB284" s="68"/>
      <c r="AC284" s="68"/>
    </row>
    <row r="285" spans="1:68" x14ac:dyDescent="0.2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3"/>
      <c r="P285" s="209" t="s">
        <v>40</v>
      </c>
      <c r="Q285" s="210"/>
      <c r="R285" s="210"/>
      <c r="S285" s="210"/>
      <c r="T285" s="210"/>
      <c r="U285" s="210"/>
      <c r="V285" s="211"/>
      <c r="W285" s="43" t="s">
        <v>23</v>
      </c>
      <c r="X285" s="44">
        <f>IFERROR(X23+X32+X39+X47+X63+X69+X74+X80+X90+X97+X110+X116+X122+X129+X134+X140+X145+X151+X159+X164+X172+X177+X185+X195+X203+X208+X214+X220+X227+X233+X241+X245+X250+X256+X279,"0")</f>
        <v>0</v>
      </c>
      <c r="Y285" s="44">
        <f>IFERROR(Y23+Y32+Y39+Y47+Y63+Y69+Y74+Y80+Y90+Y97+Y110+Y116+Y122+Y129+Y134+Y140+Y145+Y151+Y159+Y164+Y172+Y177+Y185+Y195+Y203+Y208+Y214+Y220+Y227+Y233+Y241+Y245+Y250+Y256+Y279,"0")</f>
        <v>0</v>
      </c>
      <c r="Z285" s="43"/>
      <c r="AA285" s="68"/>
      <c r="AB285" s="68"/>
      <c r="AC285" s="68"/>
    </row>
    <row r="286" spans="1:68" ht="14.25" x14ac:dyDescent="0.2">
      <c r="A286" s="212"/>
      <c r="B286" s="212"/>
      <c r="C286" s="212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3"/>
      <c r="P286" s="209" t="s">
        <v>41</v>
      </c>
      <c r="Q286" s="210"/>
      <c r="R286" s="210"/>
      <c r="S286" s="210"/>
      <c r="T286" s="210"/>
      <c r="U286" s="210"/>
      <c r="V286" s="211"/>
      <c r="W286" s="46" t="s">
        <v>55</v>
      </c>
      <c r="X286" s="43"/>
      <c r="Y286" s="43"/>
      <c r="Z286" s="43">
        <f>IFERROR(Z23+Z32+Z39+Z47+Z63+Z69+Z74+Z80+Z90+Z97+Z110+Z116+Z122+Z129+Z134+Z140+Z145+Z151+Z159+Z164+Z172+Z177+Z185+Z195+Z203+Z208+Z214+Z220+Z227+Z233+Z241+Z245+Z250+Z256+Z279,"0")</f>
        <v>0</v>
      </c>
      <c r="AA286" s="68"/>
      <c r="AB286" s="68"/>
      <c r="AC286" s="68"/>
    </row>
    <row r="287" spans="1:68" ht="13.5" thickBot="1" x14ac:dyDescent="0.25"/>
    <row r="288" spans="1:68" ht="27" thickTop="1" thickBot="1" x14ac:dyDescent="0.25">
      <c r="A288" s="47" t="s">
        <v>9</v>
      </c>
      <c r="B288" s="86" t="s">
        <v>84</v>
      </c>
      <c r="C288" s="206" t="s">
        <v>48</v>
      </c>
      <c r="D288" s="206" t="s">
        <v>48</v>
      </c>
      <c r="E288" s="206" t="s">
        <v>48</v>
      </c>
      <c r="F288" s="206" t="s">
        <v>48</v>
      </c>
      <c r="G288" s="206" t="s">
        <v>48</v>
      </c>
      <c r="H288" s="206" t="s">
        <v>48</v>
      </c>
      <c r="I288" s="206" t="s">
        <v>48</v>
      </c>
      <c r="J288" s="206" t="s">
        <v>48</v>
      </c>
      <c r="K288" s="206" t="s">
        <v>48</v>
      </c>
      <c r="L288" s="206" t="s">
        <v>48</v>
      </c>
      <c r="M288" s="206" t="s">
        <v>48</v>
      </c>
      <c r="N288" s="214"/>
      <c r="O288" s="206" t="s">
        <v>48</v>
      </c>
      <c r="P288" s="206" t="s">
        <v>48</v>
      </c>
      <c r="Q288" s="206" t="s">
        <v>48</v>
      </c>
      <c r="R288" s="206" t="s">
        <v>48</v>
      </c>
      <c r="S288" s="206" t="s">
        <v>48</v>
      </c>
      <c r="T288" s="206" t="s">
        <v>240</v>
      </c>
      <c r="U288" s="206" t="s">
        <v>240</v>
      </c>
      <c r="V288" s="206" t="s">
        <v>263</v>
      </c>
      <c r="W288" s="206" t="s">
        <v>263</v>
      </c>
      <c r="X288" s="206" t="s">
        <v>277</v>
      </c>
      <c r="Y288" s="206" t="s">
        <v>277</v>
      </c>
      <c r="Z288" s="206" t="s">
        <v>277</v>
      </c>
      <c r="AA288" s="206" t="s">
        <v>277</v>
      </c>
      <c r="AB288" s="206" t="s">
        <v>277</v>
      </c>
      <c r="AC288" s="86" t="s">
        <v>316</v>
      </c>
      <c r="AD288" s="86" t="s">
        <v>321</v>
      </c>
      <c r="AE288" s="86" t="s">
        <v>327</v>
      </c>
      <c r="AF288" s="86" t="s">
        <v>241</v>
      </c>
    </row>
    <row r="289" spans="1:32" ht="14.25" customHeight="1" thickTop="1" x14ac:dyDescent="0.2">
      <c r="A289" s="207" t="s">
        <v>10</v>
      </c>
      <c r="B289" s="206" t="s">
        <v>84</v>
      </c>
      <c r="C289" s="206" t="s">
        <v>92</v>
      </c>
      <c r="D289" s="206" t="s">
        <v>104</v>
      </c>
      <c r="E289" s="206" t="s">
        <v>112</v>
      </c>
      <c r="F289" s="206" t="s">
        <v>123</v>
      </c>
      <c r="G289" s="206" t="s">
        <v>149</v>
      </c>
      <c r="H289" s="206" t="s">
        <v>155</v>
      </c>
      <c r="I289" s="206" t="s">
        <v>159</v>
      </c>
      <c r="J289" s="206" t="s">
        <v>165</v>
      </c>
      <c r="K289" s="206" t="s">
        <v>178</v>
      </c>
      <c r="L289" s="206" t="s">
        <v>186</v>
      </c>
      <c r="M289" s="206" t="s">
        <v>209</v>
      </c>
      <c r="N289" s="1"/>
      <c r="O289" s="206" t="s">
        <v>214</v>
      </c>
      <c r="P289" s="206" t="s">
        <v>219</v>
      </c>
      <c r="Q289" s="206" t="s">
        <v>226</v>
      </c>
      <c r="R289" s="206" t="s">
        <v>229</v>
      </c>
      <c r="S289" s="206" t="s">
        <v>237</v>
      </c>
      <c r="T289" s="206" t="s">
        <v>241</v>
      </c>
      <c r="U289" s="206" t="s">
        <v>245</v>
      </c>
      <c r="V289" s="206" t="s">
        <v>264</v>
      </c>
      <c r="W289" s="206" t="s">
        <v>271</v>
      </c>
      <c r="X289" s="206" t="s">
        <v>278</v>
      </c>
      <c r="Y289" s="206" t="s">
        <v>285</v>
      </c>
      <c r="Z289" s="206" t="s">
        <v>298</v>
      </c>
      <c r="AA289" s="206" t="s">
        <v>307</v>
      </c>
      <c r="AB289" s="206" t="s">
        <v>310</v>
      </c>
      <c r="AC289" s="206" t="s">
        <v>317</v>
      </c>
      <c r="AD289" s="206" t="s">
        <v>322</v>
      </c>
      <c r="AE289" s="206" t="s">
        <v>328</v>
      </c>
      <c r="AF289" s="206" t="s">
        <v>241</v>
      </c>
    </row>
    <row r="290" spans="1:32" ht="13.5" thickBot="1" x14ac:dyDescent="0.25">
      <c r="A290" s="208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1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</row>
    <row r="291" spans="1:32" ht="18" thickTop="1" thickBot="1" x14ac:dyDescent="0.25">
      <c r="A291" s="47" t="s">
        <v>13</v>
      </c>
      <c r="B291" s="53">
        <f>IFERROR(X22*H22,"0")</f>
        <v>0</v>
      </c>
      <c r="C291" s="53">
        <f>IFERROR(X28*H28,"0")+IFERROR(X29*H29,"0")+IFERROR(X30*H30,"0")+IFERROR(X31*H31,"0")</f>
        <v>0</v>
      </c>
      <c r="D291" s="53">
        <f>IFERROR(X36*H36,"0")+IFERROR(X37*H37,"0")+IFERROR(X38*H38,"0")</f>
        <v>0</v>
      </c>
      <c r="E291" s="53">
        <f>IFERROR(X43*H43,"0")+IFERROR(X44*H44,"0")+IFERROR(X45*H45,"0")+IFERROR(X46*H46,"0")</f>
        <v>0</v>
      </c>
      <c r="F291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1" s="53">
        <f>IFERROR(X67*H67,"0")+IFERROR(X68*H68,"0")</f>
        <v>0</v>
      </c>
      <c r="H291" s="53">
        <f>IFERROR(X73*H73,"0")</f>
        <v>0</v>
      </c>
      <c r="I291" s="53">
        <f>IFERROR(X78*H78,"0")+IFERROR(X79*H79,"0")</f>
        <v>0</v>
      </c>
      <c r="J291" s="53">
        <f>IFERROR(X84*H84,"0")+IFERROR(X85*H85,"0")+IFERROR(X86*H86,"0")+IFERROR(X87*H87,"0")+IFERROR(X88*H88,"0")+IFERROR(X89*H89,"0")</f>
        <v>0</v>
      </c>
      <c r="K291" s="53">
        <f>IFERROR(X94*H94,"0")+IFERROR(X95*H95,"0")+IFERROR(X96*H96,"0")</f>
        <v>0</v>
      </c>
      <c r="L291" s="53">
        <f>IFERROR(X101*H101,"0")+IFERROR(X102*H102,"0")+IFERROR(X103*H103,"0")+IFERROR(X104*H104,"0")+IFERROR(X105*H105,"0")+IFERROR(X106*H106,"0")+IFERROR(X107*H107,"0")+IFERROR(X108*H108,"0")+IFERROR(X109*H109,"0")</f>
        <v>0</v>
      </c>
      <c r="M291" s="53">
        <f>IFERROR(X114*H114,"0")+IFERROR(X115*H115,"0")</f>
        <v>0</v>
      </c>
      <c r="N291" s="1"/>
      <c r="O291" s="53">
        <f>IFERROR(X120*H120,"0")+IFERROR(X121*H121,"0")</f>
        <v>0</v>
      </c>
      <c r="P291" s="53">
        <f>IFERROR(X126*H126,"0")+IFERROR(X127*H127,"0")+IFERROR(X128*H128,"0")</f>
        <v>0</v>
      </c>
      <c r="Q291" s="53">
        <f>IFERROR(X133*H133,"0")</f>
        <v>0</v>
      </c>
      <c r="R291" s="53">
        <f>IFERROR(X138*H138,"0")+IFERROR(X139*H139,"0")</f>
        <v>0</v>
      </c>
      <c r="S291" s="53">
        <f>IFERROR(X144*H144,"0")</f>
        <v>0</v>
      </c>
      <c r="T291" s="53">
        <f>IFERROR(X150*H150,"0")</f>
        <v>0</v>
      </c>
      <c r="U291" s="53">
        <f>IFERROR(X155*H155,"0")+IFERROR(X156*H156,"0")+IFERROR(X157*H157,"0")+IFERROR(X158*H158,"0")+IFERROR(X162*H162,"0")+IFERROR(X163*H163,"0")</f>
        <v>0</v>
      </c>
      <c r="V291" s="53">
        <f>IFERROR(X169*H169,"0")+IFERROR(X170*H170,"0")+IFERROR(X171*H171,"0")</f>
        <v>0</v>
      </c>
      <c r="W291" s="53">
        <f>IFERROR(X176*H176,"0")</f>
        <v>0</v>
      </c>
      <c r="X291" s="53">
        <f>IFERROR(X182*H182,"0")+IFERROR(X183*H183,"0")+IFERROR(X184*H184,"0")</f>
        <v>0</v>
      </c>
      <c r="Y291" s="53">
        <f>IFERROR(X189*H189,"0")+IFERROR(X190*H190,"0")+IFERROR(X191*H191,"0")+IFERROR(X192*H192,"0")+IFERROR(X193*H193,"0")+IFERROR(X194*H194,"0")</f>
        <v>0</v>
      </c>
      <c r="Z291" s="53">
        <f>IFERROR(X199*H199,"0")+IFERROR(X200*H200,"0")+IFERROR(X201*H201,"0")+IFERROR(X202*H202,"0")</f>
        <v>0</v>
      </c>
      <c r="AA291" s="53">
        <f>IFERROR(X207*H207,"0")</f>
        <v>0</v>
      </c>
      <c r="AB291" s="53">
        <f>IFERROR(X212*H212,"0")+IFERROR(X213*H213,"0")</f>
        <v>0</v>
      </c>
      <c r="AC291" s="53">
        <f>IFERROR(X219*H219,"0")</f>
        <v>0</v>
      </c>
      <c r="AD291" s="53">
        <f>IFERROR(X225*H225,"0")+IFERROR(X226*H226,"0")</f>
        <v>0</v>
      </c>
      <c r="AE291" s="53">
        <f>IFERROR(X232*H232,"0")</f>
        <v>0</v>
      </c>
      <c r="AF291" s="53">
        <f>IFERROR(X238*H238,"0")+IFERROR(X239*H239,"0")+IFERROR(X240*H240,"0")+IFERROR(X244*H244,"0")+IFERROR(X248*H248,"0")+IFERROR(X249*H249,"0")+IFERROR(X253*H253,"0")+IFERROR(X254*H254,"0")+IFERROR(X255*H255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</f>
        <v>0</v>
      </c>
    </row>
    <row r="292" spans="1:32" ht="13.5" thickTop="1" x14ac:dyDescent="0.2">
      <c r="C292" s="1"/>
    </row>
    <row r="293" spans="1:32" ht="19.5" customHeight="1" x14ac:dyDescent="0.2">
      <c r="A293" s="71" t="s">
        <v>65</v>
      </c>
      <c r="B293" s="71" t="s">
        <v>66</v>
      </c>
      <c r="C293" s="71" t="s">
        <v>68</v>
      </c>
    </row>
    <row r="294" spans="1:32" x14ac:dyDescent="0.2">
      <c r="A294" s="72">
        <f>SUMPRODUCT(--(BB:BB="ЗПФ"),--(W:W="кор"),H:H,Y:Y)+SUMPRODUCT(--(BB:BB="ЗПФ"),--(W:W="кг"),Y:Y)</f>
        <v>0</v>
      </c>
      <c r="B294" s="73">
        <f>SUMPRODUCT(--(BB:BB="ПГП"),--(W:W="кор"),H:H,Y:Y)+SUMPRODUCT(--(BB:BB="ПГП"),--(W:W="кг"),Y:Y)</f>
        <v>0</v>
      </c>
      <c r="C294" s="73">
        <f>SUMPRODUCT(--(BB:BB="КИЗ"),--(W:W="кор"),H:H,Y:Y)+SUMPRODUCT(--(BB:BB="КИЗ"),--(W:W="кг"),Y:Y)</f>
        <v>0</v>
      </c>
    </row>
  </sheetData>
  <sheetProtection algorithmName="SHA-512" hashValue="K5anuz8M5nBZL6WljdiYtpjLyA0xD2PmShXhT1QuiBKHlmhe9kLygo/jW8qtfULTcA1ym0VtXHTMF+zbMbhryQ==" saltValue="9HiLRDmGhF1dR+s7z0yGj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T289:T290"/>
    <mergeCell ref="U289:U290"/>
    <mergeCell ref="V289:V290"/>
    <mergeCell ref="W289:W290"/>
    <mergeCell ref="X289:X290"/>
    <mergeCell ref="P281:V281"/>
    <mergeCell ref="A281:O286"/>
    <mergeCell ref="P282:V282"/>
    <mergeCell ref="P283:V283"/>
    <mergeCell ref="P284:V284"/>
    <mergeCell ref="P285:V285"/>
    <mergeCell ref="P286:V286"/>
    <mergeCell ref="C288:S288"/>
    <mergeCell ref="T288:U288"/>
    <mergeCell ref="V288:W288"/>
    <mergeCell ref="J289:J290"/>
    <mergeCell ref="K289:K290"/>
    <mergeCell ref="L289:L290"/>
    <mergeCell ref="M289:M290"/>
    <mergeCell ref="O289:O290"/>
    <mergeCell ref="P289:P290"/>
    <mergeCell ref="Q289:Q290"/>
    <mergeCell ref="R289:R290"/>
    <mergeCell ref="S289:S290"/>
    <mergeCell ref="A289:A290"/>
    <mergeCell ref="B289:B290"/>
    <mergeCell ref="C289:C290"/>
    <mergeCell ref="D289:D290"/>
    <mergeCell ref="E289:E290"/>
    <mergeCell ref="F289:F290"/>
    <mergeCell ref="G289:G290"/>
    <mergeCell ref="H289:H290"/>
    <mergeCell ref="I289:I290"/>
    <mergeCell ref="Y289:Y290"/>
    <mergeCell ref="Z289:Z290"/>
    <mergeCell ref="AA289:AA290"/>
    <mergeCell ref="AB289:AB290"/>
    <mergeCell ref="AC289:AC290"/>
    <mergeCell ref="AD289:AD290"/>
    <mergeCell ref="AE289:AE290"/>
    <mergeCell ref="AF289:AF290"/>
    <mergeCell ref="X288:AB288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5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8">
      <formula1>IF(AK78&gt;0,OR(X78=0,AND(IF(X78-AK78&gt;=0,TRUE,FALSE),X78&gt;0)),FALSE)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OR(IF(AK101&gt;0,AND(IF(X101/AK101=ROUND(X101/AK101,0),TRUE,FALSE),X101&gt;=0),FALSE),IF(AK101=0,TRUE,FALSE))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OR(IF(AK103&gt;0,AND(IF(X103/AK103=ROUND(X103/AK103,0),TRUE,FALSE),X103&gt;=0),FALSE),IF(AK103=0,TRUE,FALSE))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OR(IF(AK105&gt;0,AND(IF(X105/AK105=ROUND(X105/AK105,0),TRUE,FALSE),X105&gt;=0),FALSE),IF(AK105=0,TRUE,FALSE))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OR(IF(AK107&gt;0,AND(IF(X107/AK107=ROUND(X107/AK107,0),TRUE,FALSE),X107&gt;=0),FALSE),IF(AK107=0,TRUE,FALSE))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6">
      <formula1>IF(AK126&gt;0,OR(X126=0,AND(IF(X126-AK126&gt;=0,TRUE,FALSE),X126&gt;0)),FALSE)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9">
      <formula1>IF(AK139&gt;0,OR(X139=0,AND(IF(X139-AK139&gt;=0,TRUE,FALSE),X139&gt;0)),FALSE)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0">
      <formula1>IF(AK150&gt;0,OR(X150=0,AND(IF(X150-AK150&gt;=0,TRUE,FALSE),X150&gt;0)),FALSE)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4">
      <formula1>OR(IF(AK254&gt;0,AND(IF(X254/AK254=ROUND(X254/AK254,0),TRUE,FALSE),X254&gt;=0),FALSE),IF(AK254=0,TRUE,FALSE))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4">
      <formula1>IF(AK274&gt;0,OR(X274=0,AND(IF(X274-AK274&gt;=0,TRUE,FALSE),X274&gt;0)),FALSE)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418</v>
      </c>
      <c r="H1" s="9"/>
    </row>
    <row r="3" spans="2:8" x14ac:dyDescent="0.2">
      <c r="B3" s="54" t="s">
        <v>419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421</v>
      </c>
      <c r="D6" s="54" t="s">
        <v>422</v>
      </c>
      <c r="E6" s="54" t="s">
        <v>49</v>
      </c>
    </row>
    <row r="8" spans="2:8" x14ac:dyDescent="0.2">
      <c r="B8" s="54" t="s">
        <v>83</v>
      </c>
      <c r="C8" s="54" t="s">
        <v>421</v>
      </c>
      <c r="D8" s="54" t="s">
        <v>49</v>
      </c>
      <c r="E8" s="54" t="s">
        <v>49</v>
      </c>
    </row>
    <row r="10" spans="2:8" x14ac:dyDescent="0.2">
      <c r="B10" s="54" t="s">
        <v>423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433</v>
      </c>
      <c r="C20" s="54" t="s">
        <v>49</v>
      </c>
      <c r="D20" s="54" t="s">
        <v>49</v>
      </c>
      <c r="E20" s="54" t="s">
        <v>49</v>
      </c>
    </row>
  </sheetData>
  <sheetProtection algorithmName="SHA-512" hashValue="VT62qtnQ+L1E4poWftSqtmkI3ArR5ktptqvxzJn1+UkvJVlUPU5ghwizPjP5rXibA3yuUdAUBNwFdQc7LJjGGA==" saltValue="fg7Zm5i1wMJdlv7tLK0U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2024-09-24T09:55:38Z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