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F2A8E7D9-73FA-4747-877B-61B97E3D874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заказа'!$B$18:$Y$295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заказа'!$B$274:$B$274</definedName>
    <definedName name="ProductId101">'Бланк заказа'!$B$275:$B$275</definedName>
    <definedName name="ProductId102">'Бланк заказа'!$B$276:$B$276</definedName>
    <definedName name="ProductId103">'Бланк заказа'!$B$277:$B$277</definedName>
    <definedName name="ProductId104">'Бланк заказа'!$B$278:$B$278</definedName>
    <definedName name="ProductId105">'Бланк заказа'!$B$279:$B$279</definedName>
    <definedName name="ProductId106">'Бланк заказа'!$B$280:$B$280</definedName>
    <definedName name="ProductId107">'Бланк заказа'!$B$281:$B$281</definedName>
    <definedName name="ProductId108">'Бланк заказа'!$B$282:$B$282</definedName>
    <definedName name="ProductId109">'Бланк заказа'!$B$283:$B$283</definedName>
    <definedName name="ProductId11">'Бланк заказа'!$B$45:$B$45</definedName>
    <definedName name="ProductId110">'Бланк заказа'!$B$284:$B$284</definedName>
    <definedName name="ProductId111">'Бланк заказа'!$B$285:$B$285</definedName>
    <definedName name="ProductId112">'Бланк заказа'!$B$286:$B$286</definedName>
    <definedName name="ProductId113">'Бланк заказа'!$B$287:$B$287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заказа'!$B$236:$B$236</definedName>
    <definedName name="ProductId84">'Бланк заказа'!$B$237:$B$237</definedName>
    <definedName name="ProductId85">'Бланк заказа'!$B$243:$B$243</definedName>
    <definedName name="ProductId86">'Бланк заказа'!$B$244:$B$244</definedName>
    <definedName name="ProductId87">'Бланк заказа'!$B$245:$B$245</definedName>
    <definedName name="ProductId88">'Бланк заказа'!$B$249:$B$249</definedName>
    <definedName name="ProductId89">'Бланк заказа'!$B$250:$B$250</definedName>
    <definedName name="ProductId9">'Бланк заказа'!$B$43:$B$43</definedName>
    <definedName name="ProductId90">'Бланк заказа'!$B$251:$B$251</definedName>
    <definedName name="ProductId91">'Бланк заказа'!$B$256:$B$256</definedName>
    <definedName name="ProductId92">'Бланк заказа'!$B$260:$B$260</definedName>
    <definedName name="ProductId93">'Бланк заказа'!$B$261:$B$261</definedName>
    <definedName name="ProductId94">'Бланк заказа'!$B$265:$B$265</definedName>
    <definedName name="ProductId95">'Бланк заказа'!$B$266:$B$266</definedName>
    <definedName name="ProductId96">'Бланк заказа'!$B$267:$B$267</definedName>
    <definedName name="ProductId97">'Бланк заказа'!$B$268:$B$268</definedName>
    <definedName name="ProductId98">'Бланк заказа'!$B$272:$B$272</definedName>
    <definedName name="ProductId99">'Бланк заказа'!$B$273:$B$273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заказа'!$W$274:$W$274</definedName>
    <definedName name="SalesQty101">'Бланк заказа'!$W$275:$W$275</definedName>
    <definedName name="SalesQty102">'Бланк заказа'!$W$276:$W$276</definedName>
    <definedName name="SalesQty103">'Бланк заказа'!$W$277:$W$277</definedName>
    <definedName name="SalesQty104">'Бланк заказа'!$W$278:$W$278</definedName>
    <definedName name="SalesQty105">'Бланк заказа'!$W$279:$W$279</definedName>
    <definedName name="SalesQty106">'Бланк заказа'!$W$280:$W$280</definedName>
    <definedName name="SalesQty107">'Бланк заказа'!$W$281:$W$281</definedName>
    <definedName name="SalesQty108">'Бланк заказа'!$W$282:$W$282</definedName>
    <definedName name="SalesQty109">'Бланк заказа'!$W$283:$W$283</definedName>
    <definedName name="SalesQty11">'Бланк заказа'!$W$45:$W$45</definedName>
    <definedName name="SalesQty110">'Бланк заказа'!$W$284:$W$284</definedName>
    <definedName name="SalesQty111">'Бланк заказа'!$W$285:$W$285</definedName>
    <definedName name="SalesQty112">'Бланк заказа'!$W$286:$W$286</definedName>
    <definedName name="SalesQty113">'Бланк заказа'!$W$287:$W$287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заказа'!$W$236:$W$236</definedName>
    <definedName name="SalesQty84">'Бланк заказа'!$W$237:$W$237</definedName>
    <definedName name="SalesQty85">'Бланк заказа'!$W$243:$W$243</definedName>
    <definedName name="SalesQty86">'Бланк заказа'!$W$244:$W$244</definedName>
    <definedName name="SalesQty87">'Бланк заказа'!$W$245:$W$245</definedName>
    <definedName name="SalesQty88">'Бланк заказа'!$W$249:$W$249</definedName>
    <definedName name="SalesQty89">'Бланк заказа'!$W$250:$W$250</definedName>
    <definedName name="SalesQty9">'Бланк заказа'!$W$43:$W$43</definedName>
    <definedName name="SalesQty90">'Бланк заказа'!$W$251:$W$251</definedName>
    <definedName name="SalesQty91">'Бланк заказа'!$W$256:$W$256</definedName>
    <definedName name="SalesQty92">'Бланк заказа'!$W$260:$W$260</definedName>
    <definedName name="SalesQty93">'Бланк заказа'!$W$261:$W$261</definedName>
    <definedName name="SalesQty94">'Бланк заказа'!$W$265:$W$265</definedName>
    <definedName name="SalesQty95">'Бланк заказа'!$W$266:$W$266</definedName>
    <definedName name="SalesQty96">'Бланк заказа'!$W$267:$W$267</definedName>
    <definedName name="SalesQty97">'Бланк заказа'!$W$268:$W$268</definedName>
    <definedName name="SalesQty98">'Бланк заказа'!$W$272:$W$272</definedName>
    <definedName name="SalesQty99">'Бланк заказа'!$W$273:$W$273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заказа'!$X$274:$X$274</definedName>
    <definedName name="SalesRoundBox101">'Бланк заказа'!$X$275:$X$275</definedName>
    <definedName name="SalesRoundBox102">'Бланк заказа'!$X$276:$X$276</definedName>
    <definedName name="SalesRoundBox103">'Бланк заказа'!$X$277:$X$277</definedName>
    <definedName name="SalesRoundBox104">'Бланк заказа'!$X$278:$X$278</definedName>
    <definedName name="SalesRoundBox105">'Бланк заказа'!$X$279:$X$279</definedName>
    <definedName name="SalesRoundBox106">'Бланк заказа'!$X$280:$X$280</definedName>
    <definedName name="SalesRoundBox107">'Бланк заказа'!$X$281:$X$281</definedName>
    <definedName name="SalesRoundBox108">'Бланк заказа'!$X$282:$X$282</definedName>
    <definedName name="SalesRoundBox109">'Бланк заказа'!$X$283:$X$283</definedName>
    <definedName name="SalesRoundBox11">'Бланк заказа'!$X$45:$X$45</definedName>
    <definedName name="SalesRoundBox110">'Бланк заказа'!$X$284:$X$284</definedName>
    <definedName name="SalesRoundBox111">'Бланк заказа'!$X$285:$X$285</definedName>
    <definedName name="SalesRoundBox112">'Бланк заказа'!$X$286:$X$286</definedName>
    <definedName name="SalesRoundBox113">'Бланк заказа'!$X$287:$X$287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заказа'!$X$236:$X$236</definedName>
    <definedName name="SalesRoundBox84">'Бланк заказа'!$X$237:$X$237</definedName>
    <definedName name="SalesRoundBox85">'Бланк заказа'!$X$243:$X$243</definedName>
    <definedName name="SalesRoundBox86">'Бланк заказа'!$X$244:$X$244</definedName>
    <definedName name="SalesRoundBox87">'Бланк заказа'!$X$245:$X$245</definedName>
    <definedName name="SalesRoundBox88">'Бланк заказа'!$X$249:$X$249</definedName>
    <definedName name="SalesRoundBox89">'Бланк заказа'!$X$250:$X$250</definedName>
    <definedName name="SalesRoundBox9">'Бланк заказа'!$X$43:$X$43</definedName>
    <definedName name="SalesRoundBox90">'Бланк заказа'!$X$251:$X$251</definedName>
    <definedName name="SalesRoundBox91">'Бланк заказа'!$X$256:$X$256</definedName>
    <definedName name="SalesRoundBox92">'Бланк заказа'!$X$260:$X$260</definedName>
    <definedName name="SalesRoundBox93">'Бланк заказа'!$X$261:$X$261</definedName>
    <definedName name="SalesRoundBox94">'Бланк заказа'!$X$265:$X$265</definedName>
    <definedName name="SalesRoundBox95">'Бланк заказа'!$X$266:$X$266</definedName>
    <definedName name="SalesRoundBox96">'Бланк заказа'!$X$267:$X$267</definedName>
    <definedName name="SalesRoundBox97">'Бланк заказа'!$X$268:$X$268</definedName>
    <definedName name="SalesRoundBox98">'Бланк заказа'!$X$272:$X$272</definedName>
    <definedName name="SalesRoundBox99">'Бланк заказа'!$X$273:$X$273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заказа'!$V$274:$V$274</definedName>
    <definedName name="UnitOfMeasure101">'Бланк заказа'!$V$275:$V$275</definedName>
    <definedName name="UnitOfMeasure102">'Бланк заказа'!$V$276:$V$276</definedName>
    <definedName name="UnitOfMeasure103">'Бланк заказа'!$V$277:$V$277</definedName>
    <definedName name="UnitOfMeasure104">'Бланк заказа'!$V$278:$V$278</definedName>
    <definedName name="UnitOfMeasure105">'Бланк заказа'!$V$279:$V$279</definedName>
    <definedName name="UnitOfMeasure106">'Бланк заказа'!$V$280:$V$280</definedName>
    <definedName name="UnitOfMeasure107">'Бланк заказа'!$V$281:$V$281</definedName>
    <definedName name="UnitOfMeasure108">'Бланк заказа'!$V$282:$V$282</definedName>
    <definedName name="UnitOfMeasure109">'Бланк заказа'!$V$283:$V$283</definedName>
    <definedName name="UnitOfMeasure11">'Бланк заказа'!$V$45:$V$45</definedName>
    <definedName name="UnitOfMeasure110">'Бланк заказа'!$V$284:$V$284</definedName>
    <definedName name="UnitOfMeasure111">'Бланк заказа'!$V$285:$V$285</definedName>
    <definedName name="UnitOfMeasure112">'Бланк заказа'!$V$286:$V$286</definedName>
    <definedName name="UnitOfMeasure113">'Бланк заказа'!$V$287:$V$287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заказа'!$V$236:$V$236</definedName>
    <definedName name="UnitOfMeasure84">'Бланк заказа'!$V$237:$V$237</definedName>
    <definedName name="UnitOfMeasure85">'Бланк заказа'!$V$243:$V$243</definedName>
    <definedName name="UnitOfMeasure86">'Бланк заказа'!$V$244:$V$244</definedName>
    <definedName name="UnitOfMeasure87">'Бланк заказа'!$V$245:$V$245</definedName>
    <definedName name="UnitOfMeasure88">'Бланк заказа'!$V$249:$V$249</definedName>
    <definedName name="UnitOfMeasure89">'Бланк заказа'!$V$250:$V$250</definedName>
    <definedName name="UnitOfMeasure9">'Бланк заказа'!$V$43:$V$43</definedName>
    <definedName name="UnitOfMeasure90">'Бланк заказа'!$V$251:$V$251</definedName>
    <definedName name="UnitOfMeasure91">'Бланк заказа'!$V$256:$V$256</definedName>
    <definedName name="UnitOfMeasure92">'Бланк заказа'!$V$260:$V$260</definedName>
    <definedName name="UnitOfMeasure93">'Бланк заказа'!$V$261:$V$261</definedName>
    <definedName name="UnitOfMeasure94">'Бланк заказа'!$V$265:$V$265</definedName>
    <definedName name="UnitOfMeasure95">'Бланк заказа'!$V$266:$V$266</definedName>
    <definedName name="UnitOfMeasure96">'Бланк заказа'!$V$267:$V$267</definedName>
    <definedName name="UnitOfMeasure97">'Бланк заказа'!$V$268:$V$268</definedName>
    <definedName name="UnitOfMeasure98">'Бланк заказа'!$V$272:$V$272</definedName>
    <definedName name="UnitOfMeasure99">'Бланк заказа'!$V$273:$V$273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0" i="2" l="1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L300" i="2"/>
  <c r="K300" i="2"/>
  <c r="J300" i="2"/>
  <c r="I300" i="2"/>
  <c r="H300" i="2"/>
  <c r="G300" i="2"/>
  <c r="F300" i="2"/>
  <c r="E300" i="2"/>
  <c r="D300" i="2"/>
  <c r="C300" i="2"/>
  <c r="B300" i="2"/>
  <c r="W289" i="2"/>
  <c r="W288" i="2"/>
  <c r="BN287" i="2"/>
  <c r="BL287" i="2"/>
  <c r="Y287" i="2"/>
  <c r="X287" i="2"/>
  <c r="BM287" i="2" s="1"/>
  <c r="BN286" i="2"/>
  <c r="BL286" i="2"/>
  <c r="Y286" i="2"/>
  <c r="X286" i="2"/>
  <c r="BO286" i="2" s="1"/>
  <c r="BN285" i="2"/>
  <c r="BL285" i="2"/>
  <c r="Y285" i="2"/>
  <c r="X285" i="2"/>
  <c r="BM285" i="2" s="1"/>
  <c r="BN284" i="2"/>
  <c r="BL284" i="2"/>
  <c r="Y284" i="2"/>
  <c r="X284" i="2"/>
  <c r="BO284" i="2" s="1"/>
  <c r="BN283" i="2"/>
  <c r="BL283" i="2"/>
  <c r="Y283" i="2"/>
  <c r="X283" i="2"/>
  <c r="BM283" i="2" s="1"/>
  <c r="BN282" i="2"/>
  <c r="BL282" i="2"/>
  <c r="Y282" i="2"/>
  <c r="X282" i="2"/>
  <c r="BO282" i="2" s="1"/>
  <c r="BN281" i="2"/>
  <c r="BL281" i="2"/>
  <c r="Y281" i="2"/>
  <c r="X281" i="2"/>
  <c r="BM281" i="2" s="1"/>
  <c r="BN280" i="2"/>
  <c r="BL280" i="2"/>
  <c r="Y280" i="2"/>
  <c r="X280" i="2"/>
  <c r="BO280" i="2" s="1"/>
  <c r="BN279" i="2"/>
  <c r="BL279" i="2"/>
  <c r="Y279" i="2"/>
  <c r="X279" i="2"/>
  <c r="BM279" i="2" s="1"/>
  <c r="BN278" i="2"/>
  <c r="BL278" i="2"/>
  <c r="Y278" i="2"/>
  <c r="X278" i="2"/>
  <c r="BO278" i="2" s="1"/>
  <c r="BN277" i="2"/>
  <c r="BL277" i="2"/>
  <c r="Y277" i="2"/>
  <c r="X277" i="2"/>
  <c r="BM277" i="2" s="1"/>
  <c r="BN276" i="2"/>
  <c r="BL276" i="2"/>
  <c r="Y276" i="2"/>
  <c r="X276" i="2"/>
  <c r="BO276" i="2" s="1"/>
  <c r="BN275" i="2"/>
  <c r="BL275" i="2"/>
  <c r="Y275" i="2"/>
  <c r="X275" i="2"/>
  <c r="BM275" i="2" s="1"/>
  <c r="BN274" i="2"/>
  <c r="BL274" i="2"/>
  <c r="Y274" i="2"/>
  <c r="X274" i="2"/>
  <c r="BO274" i="2" s="1"/>
  <c r="O274" i="2"/>
  <c r="BN273" i="2"/>
  <c r="BL273" i="2"/>
  <c r="Y273" i="2"/>
  <c r="X273" i="2"/>
  <c r="BO273" i="2" s="1"/>
  <c r="BN272" i="2"/>
  <c r="BL272" i="2"/>
  <c r="Y272" i="2"/>
  <c r="X272" i="2"/>
  <c r="W270" i="2"/>
  <c r="W269" i="2"/>
  <c r="BN268" i="2"/>
  <c r="BL268" i="2"/>
  <c r="Y268" i="2"/>
  <c r="X268" i="2"/>
  <c r="BO268" i="2" s="1"/>
  <c r="O268" i="2"/>
  <c r="BN267" i="2"/>
  <c r="BL267" i="2"/>
  <c r="Y267" i="2"/>
  <c r="X267" i="2"/>
  <c r="BO267" i="2" s="1"/>
  <c r="BN266" i="2"/>
  <c r="BL266" i="2"/>
  <c r="Y266" i="2"/>
  <c r="X266" i="2"/>
  <c r="BO266" i="2" s="1"/>
  <c r="O266" i="2"/>
  <c r="BN265" i="2"/>
  <c r="BL265" i="2"/>
  <c r="Y265" i="2"/>
  <c r="X265" i="2"/>
  <c r="W263" i="2"/>
  <c r="W262" i="2"/>
  <c r="BN261" i="2"/>
  <c r="BL261" i="2"/>
  <c r="Y261" i="2"/>
  <c r="X261" i="2"/>
  <c r="BO261" i="2" s="1"/>
  <c r="BN260" i="2"/>
  <c r="BL260" i="2"/>
  <c r="Y260" i="2"/>
  <c r="X260" i="2"/>
  <c r="X262" i="2" s="1"/>
  <c r="W258" i="2"/>
  <c r="W257" i="2"/>
  <c r="BN256" i="2"/>
  <c r="BL256" i="2"/>
  <c r="Y256" i="2"/>
  <c r="Y257" i="2" s="1"/>
  <c r="X256" i="2"/>
  <c r="X257" i="2" s="1"/>
  <c r="W253" i="2"/>
  <c r="W252" i="2"/>
  <c r="BN251" i="2"/>
  <c r="BL251" i="2"/>
  <c r="Y251" i="2"/>
  <c r="X251" i="2"/>
  <c r="BO251" i="2" s="1"/>
  <c r="BN250" i="2"/>
  <c r="BL250" i="2"/>
  <c r="Y250" i="2"/>
  <c r="X250" i="2"/>
  <c r="BO250" i="2" s="1"/>
  <c r="BN249" i="2"/>
  <c r="BL249" i="2"/>
  <c r="Y249" i="2"/>
  <c r="Y252" i="2" s="1"/>
  <c r="X249" i="2"/>
  <c r="X253" i="2" s="1"/>
  <c r="W247" i="2"/>
  <c r="W246" i="2"/>
  <c r="BN245" i="2"/>
  <c r="BL245" i="2"/>
  <c r="Y245" i="2"/>
  <c r="X245" i="2"/>
  <c r="BO245" i="2" s="1"/>
  <c r="BN244" i="2"/>
  <c r="BL244" i="2"/>
  <c r="Y244" i="2"/>
  <c r="X244" i="2"/>
  <c r="BO244" i="2" s="1"/>
  <c r="BN243" i="2"/>
  <c r="BL243" i="2"/>
  <c r="Y243" i="2"/>
  <c r="X243" i="2"/>
  <c r="X247" i="2" s="1"/>
  <c r="W239" i="2"/>
  <c r="W238" i="2"/>
  <c r="BN237" i="2"/>
  <c r="BL237" i="2"/>
  <c r="Y237" i="2"/>
  <c r="X237" i="2"/>
  <c r="BN236" i="2"/>
  <c r="BL236" i="2"/>
  <c r="Y236" i="2"/>
  <c r="Y238" i="2" s="1"/>
  <c r="X236" i="2"/>
  <c r="BO236" i="2" s="1"/>
  <c r="O236" i="2"/>
  <c r="W233" i="2"/>
  <c r="W232" i="2"/>
  <c r="BN231" i="2"/>
  <c r="BL231" i="2"/>
  <c r="Y231" i="2"/>
  <c r="Y232" i="2" s="1"/>
  <c r="X231" i="2"/>
  <c r="X233" i="2" s="1"/>
  <c r="W227" i="2"/>
  <c r="W226" i="2"/>
  <c r="BN225" i="2"/>
  <c r="BL225" i="2"/>
  <c r="Y225" i="2"/>
  <c r="X225" i="2"/>
  <c r="BM225" i="2" s="1"/>
  <c r="O225" i="2"/>
  <c r="BN224" i="2"/>
  <c r="BL224" i="2"/>
  <c r="Y224" i="2"/>
  <c r="X224" i="2"/>
  <c r="W221" i="2"/>
  <c r="W220" i="2"/>
  <c r="BN219" i="2"/>
  <c r="BL219" i="2"/>
  <c r="Y219" i="2"/>
  <c r="Y220" i="2" s="1"/>
  <c r="X219" i="2"/>
  <c r="BO219" i="2" s="1"/>
  <c r="O219" i="2"/>
  <c r="W216" i="2"/>
  <c r="W215" i="2"/>
  <c r="BN214" i="2"/>
  <c r="BL214" i="2"/>
  <c r="Y214" i="2"/>
  <c r="X214" i="2"/>
  <c r="BO214" i="2" s="1"/>
  <c r="O214" i="2"/>
  <c r="BN213" i="2"/>
  <c r="BL213" i="2"/>
  <c r="Y213" i="2"/>
  <c r="X213" i="2"/>
  <c r="BO213" i="2" s="1"/>
  <c r="O213" i="2"/>
  <c r="BN212" i="2"/>
  <c r="BL212" i="2"/>
  <c r="Y212" i="2"/>
  <c r="X212" i="2"/>
  <c r="O212" i="2"/>
  <c r="BN211" i="2"/>
  <c r="BL211" i="2"/>
  <c r="Y211" i="2"/>
  <c r="X211" i="2"/>
  <c r="BO211" i="2" s="1"/>
  <c r="O211" i="2"/>
  <c r="W208" i="2"/>
  <c r="W207" i="2"/>
  <c r="BN206" i="2"/>
  <c r="BL206" i="2"/>
  <c r="Y206" i="2"/>
  <c r="X206" i="2"/>
  <c r="BO206" i="2" s="1"/>
  <c r="O206" i="2"/>
  <c r="BN205" i="2"/>
  <c r="BL205" i="2"/>
  <c r="Y205" i="2"/>
  <c r="X205" i="2"/>
  <c r="BO205" i="2" s="1"/>
  <c r="O205" i="2"/>
  <c r="BN204" i="2"/>
  <c r="BL204" i="2"/>
  <c r="Y204" i="2"/>
  <c r="X204" i="2"/>
  <c r="BO204" i="2" s="1"/>
  <c r="O204" i="2"/>
  <c r="BN203" i="2"/>
  <c r="BL203" i="2"/>
  <c r="Y203" i="2"/>
  <c r="X203" i="2"/>
  <c r="BM203" i="2" s="1"/>
  <c r="O203" i="2"/>
  <c r="BN202" i="2"/>
  <c r="BL202" i="2"/>
  <c r="Y202" i="2"/>
  <c r="X202" i="2"/>
  <c r="BO202" i="2" s="1"/>
  <c r="O202" i="2"/>
  <c r="BN201" i="2"/>
  <c r="BL201" i="2"/>
  <c r="Y201" i="2"/>
  <c r="X201" i="2"/>
  <c r="BO201" i="2" s="1"/>
  <c r="O201" i="2"/>
  <c r="W198" i="2"/>
  <c r="W197" i="2"/>
  <c r="BN196" i="2"/>
  <c r="BL196" i="2"/>
  <c r="Y196" i="2"/>
  <c r="X196" i="2"/>
  <c r="BO196" i="2" s="1"/>
  <c r="O196" i="2"/>
  <c r="BN195" i="2"/>
  <c r="BL195" i="2"/>
  <c r="Y195" i="2"/>
  <c r="X195" i="2"/>
  <c r="BO195" i="2" s="1"/>
  <c r="O195" i="2"/>
  <c r="BN194" i="2"/>
  <c r="BL194" i="2"/>
  <c r="Y194" i="2"/>
  <c r="X194" i="2"/>
  <c r="BM194" i="2" s="1"/>
  <c r="O194" i="2"/>
  <c r="W191" i="2"/>
  <c r="W190" i="2"/>
  <c r="BN189" i="2"/>
  <c r="BL189" i="2"/>
  <c r="Y189" i="2"/>
  <c r="Y190" i="2" s="1"/>
  <c r="X189" i="2"/>
  <c r="X190" i="2" s="1"/>
  <c r="O189" i="2"/>
  <c r="W185" i="2"/>
  <c r="W184" i="2"/>
  <c r="BN183" i="2"/>
  <c r="BL183" i="2"/>
  <c r="Y183" i="2"/>
  <c r="Y184" i="2" s="1"/>
  <c r="X183" i="2"/>
  <c r="X184" i="2" s="1"/>
  <c r="O183" i="2"/>
  <c r="W180" i="2"/>
  <c r="W179" i="2"/>
  <c r="BN178" i="2"/>
  <c r="BL178" i="2"/>
  <c r="Y178" i="2"/>
  <c r="Y179" i="2" s="1"/>
  <c r="X178" i="2"/>
  <c r="X179" i="2" s="1"/>
  <c r="O178" i="2"/>
  <c r="W175" i="2"/>
  <c r="W174" i="2"/>
  <c r="BN173" i="2"/>
  <c r="BL173" i="2"/>
  <c r="Y173" i="2"/>
  <c r="Y174" i="2" s="1"/>
  <c r="X173" i="2"/>
  <c r="X174" i="2" s="1"/>
  <c r="O173" i="2"/>
  <c r="W170" i="2"/>
  <c r="W169" i="2"/>
  <c r="BN168" i="2"/>
  <c r="BL168" i="2"/>
  <c r="Y168" i="2"/>
  <c r="X168" i="2"/>
  <c r="BM168" i="2" s="1"/>
  <c r="O168" i="2"/>
  <c r="BN167" i="2"/>
  <c r="BL167" i="2"/>
  <c r="Y167" i="2"/>
  <c r="X167" i="2"/>
  <c r="O167" i="2"/>
  <c r="W163" i="2"/>
  <c r="W162" i="2"/>
  <c r="BN161" i="2"/>
  <c r="BL161" i="2"/>
  <c r="Y161" i="2"/>
  <c r="X161" i="2"/>
  <c r="BO161" i="2" s="1"/>
  <c r="O161" i="2"/>
  <c r="BN160" i="2"/>
  <c r="BL160" i="2"/>
  <c r="Y160" i="2"/>
  <c r="X160" i="2"/>
  <c r="O160" i="2"/>
  <c r="W158" i="2"/>
  <c r="W157" i="2"/>
  <c r="BN156" i="2"/>
  <c r="BL156" i="2"/>
  <c r="Y156" i="2"/>
  <c r="X156" i="2"/>
  <c r="BO156" i="2" s="1"/>
  <c r="BN155" i="2"/>
  <c r="BL155" i="2"/>
  <c r="Y155" i="2"/>
  <c r="X155" i="2"/>
  <c r="BM155" i="2" s="1"/>
  <c r="O155" i="2"/>
  <c r="BN154" i="2"/>
  <c r="BL154" i="2"/>
  <c r="Y154" i="2"/>
  <c r="X154" i="2"/>
  <c r="BN153" i="2"/>
  <c r="BL153" i="2"/>
  <c r="Y153" i="2"/>
  <c r="X153" i="2"/>
  <c r="W150" i="2"/>
  <c r="W149" i="2"/>
  <c r="BN148" i="2"/>
  <c r="BL148" i="2"/>
  <c r="Y148" i="2"/>
  <c r="Y149" i="2" s="1"/>
  <c r="X148" i="2"/>
  <c r="BM148" i="2" s="1"/>
  <c r="O148" i="2"/>
  <c r="W145" i="2"/>
  <c r="W144" i="2"/>
  <c r="BN143" i="2"/>
  <c r="BL143" i="2"/>
  <c r="Y143" i="2"/>
  <c r="Y144" i="2" s="1"/>
  <c r="X143" i="2"/>
  <c r="BM143" i="2" s="1"/>
  <c r="W139" i="2"/>
  <c r="W138" i="2"/>
  <c r="BN137" i="2"/>
  <c r="BL137" i="2"/>
  <c r="Y137" i="2"/>
  <c r="Y138" i="2" s="1"/>
  <c r="X137" i="2"/>
  <c r="X139" i="2" s="1"/>
  <c r="O137" i="2"/>
  <c r="W134" i="2"/>
  <c r="W133" i="2"/>
  <c r="BN132" i="2"/>
  <c r="BL132" i="2"/>
  <c r="Y132" i="2"/>
  <c r="X132" i="2"/>
  <c r="BO132" i="2" s="1"/>
  <c r="BN131" i="2"/>
  <c r="BL131" i="2"/>
  <c r="Y131" i="2"/>
  <c r="X131" i="2"/>
  <c r="BM131" i="2" s="1"/>
  <c r="O131" i="2"/>
  <c r="BN130" i="2"/>
  <c r="BL130" i="2"/>
  <c r="Y130" i="2"/>
  <c r="X130" i="2"/>
  <c r="BM130" i="2" s="1"/>
  <c r="O130" i="2"/>
  <c r="W127" i="2"/>
  <c r="W126" i="2"/>
  <c r="BN125" i="2"/>
  <c r="BL125" i="2"/>
  <c r="Y125" i="2"/>
  <c r="Y126" i="2" s="1"/>
  <c r="X125" i="2"/>
  <c r="BM125" i="2" s="1"/>
  <c r="O125" i="2"/>
  <c r="W122" i="2"/>
  <c r="W121" i="2"/>
  <c r="BN120" i="2"/>
  <c r="BL120" i="2"/>
  <c r="Y120" i="2"/>
  <c r="X120" i="2"/>
  <c r="BM120" i="2" s="1"/>
  <c r="O120" i="2"/>
  <c r="BN119" i="2"/>
  <c r="BL119" i="2"/>
  <c r="Y119" i="2"/>
  <c r="X119" i="2"/>
  <c r="O119" i="2"/>
  <c r="W116" i="2"/>
  <c r="W115" i="2"/>
  <c r="BN114" i="2"/>
  <c r="BL114" i="2"/>
  <c r="Y114" i="2"/>
  <c r="X114" i="2"/>
  <c r="O114" i="2"/>
  <c r="BN113" i="2"/>
  <c r="BL113" i="2"/>
  <c r="Y113" i="2"/>
  <c r="X113" i="2"/>
  <c r="W110" i="2"/>
  <c r="W109" i="2"/>
  <c r="BN108" i="2"/>
  <c r="BL108" i="2"/>
  <c r="Y108" i="2"/>
  <c r="X108" i="2"/>
  <c r="BO108" i="2" s="1"/>
  <c r="O108" i="2"/>
  <c r="BN107" i="2"/>
  <c r="BL107" i="2"/>
  <c r="Y107" i="2"/>
  <c r="X107" i="2"/>
  <c r="BM107" i="2" s="1"/>
  <c r="O107" i="2"/>
  <c r="W104" i="2"/>
  <c r="W103" i="2"/>
  <c r="BN102" i="2"/>
  <c r="BL102" i="2"/>
  <c r="Y102" i="2"/>
  <c r="X102" i="2"/>
  <c r="BM102" i="2" s="1"/>
  <c r="O102" i="2"/>
  <c r="BN101" i="2"/>
  <c r="BL101" i="2"/>
  <c r="Y101" i="2"/>
  <c r="X101" i="2"/>
  <c r="BO101" i="2" s="1"/>
  <c r="O101" i="2"/>
  <c r="BN100" i="2"/>
  <c r="BL100" i="2"/>
  <c r="Y100" i="2"/>
  <c r="X100" i="2"/>
  <c r="BO100" i="2" s="1"/>
  <c r="O100" i="2"/>
  <c r="BN99" i="2"/>
  <c r="BL99" i="2"/>
  <c r="Y99" i="2"/>
  <c r="X99" i="2"/>
  <c r="BM99" i="2" s="1"/>
  <c r="O99" i="2"/>
  <c r="BN98" i="2"/>
  <c r="BL98" i="2"/>
  <c r="Y98" i="2"/>
  <c r="X98" i="2"/>
  <c r="BM98" i="2" s="1"/>
  <c r="O98" i="2"/>
  <c r="W95" i="2"/>
  <c r="W94" i="2"/>
  <c r="BN93" i="2"/>
  <c r="BL93" i="2"/>
  <c r="Y93" i="2"/>
  <c r="X93" i="2"/>
  <c r="BM93" i="2" s="1"/>
  <c r="O93" i="2"/>
  <c r="BN92" i="2"/>
  <c r="BL92" i="2"/>
  <c r="Y92" i="2"/>
  <c r="X92" i="2"/>
  <c r="BO92" i="2" s="1"/>
  <c r="O92" i="2"/>
  <c r="BN91" i="2"/>
  <c r="BL91" i="2"/>
  <c r="Y91" i="2"/>
  <c r="X91" i="2"/>
  <c r="BO91" i="2" s="1"/>
  <c r="O91" i="2"/>
  <c r="W88" i="2"/>
  <c r="W87" i="2"/>
  <c r="BN86" i="2"/>
  <c r="BL86" i="2"/>
  <c r="Y86" i="2"/>
  <c r="X86" i="2"/>
  <c r="BO86" i="2" s="1"/>
  <c r="O86" i="2"/>
  <c r="BN85" i="2"/>
  <c r="BL85" i="2"/>
  <c r="Y85" i="2"/>
  <c r="X85" i="2"/>
  <c r="BO85" i="2" s="1"/>
  <c r="O85" i="2"/>
  <c r="BN84" i="2"/>
  <c r="BL84" i="2"/>
  <c r="Y84" i="2"/>
  <c r="X84" i="2"/>
  <c r="BM84" i="2" s="1"/>
  <c r="O84" i="2"/>
  <c r="BN83" i="2"/>
  <c r="BL83" i="2"/>
  <c r="Y83" i="2"/>
  <c r="X83" i="2"/>
  <c r="BO83" i="2" s="1"/>
  <c r="O83" i="2"/>
  <c r="BN82" i="2"/>
  <c r="BL82" i="2"/>
  <c r="Y82" i="2"/>
  <c r="X82" i="2"/>
  <c r="BO82" i="2" s="1"/>
  <c r="O82" i="2"/>
  <c r="BN81" i="2"/>
  <c r="BL81" i="2"/>
  <c r="Y81" i="2"/>
  <c r="X81" i="2"/>
  <c r="O81" i="2"/>
  <c r="W78" i="2"/>
  <c r="W77" i="2"/>
  <c r="BN76" i="2"/>
  <c r="BL76" i="2"/>
  <c r="Y76" i="2"/>
  <c r="X76" i="2"/>
  <c r="BO76" i="2" s="1"/>
  <c r="O76" i="2"/>
  <c r="BN75" i="2"/>
  <c r="BL75" i="2"/>
  <c r="Y75" i="2"/>
  <c r="X75" i="2"/>
  <c r="BM75" i="2" s="1"/>
  <c r="O75" i="2"/>
  <c r="W72" i="2"/>
  <c r="W71" i="2"/>
  <c r="BN70" i="2"/>
  <c r="BL70" i="2"/>
  <c r="Y70" i="2"/>
  <c r="Y71" i="2" s="1"/>
  <c r="X70" i="2"/>
  <c r="X72" i="2" s="1"/>
  <c r="O70" i="2"/>
  <c r="W67" i="2"/>
  <c r="W66" i="2"/>
  <c r="BN65" i="2"/>
  <c r="BL65" i="2"/>
  <c r="Y65" i="2"/>
  <c r="X65" i="2"/>
  <c r="O65" i="2"/>
  <c r="BN64" i="2"/>
  <c r="BL64" i="2"/>
  <c r="Y64" i="2"/>
  <c r="X64" i="2"/>
  <c r="O64" i="2"/>
  <c r="W61" i="2"/>
  <c r="W60" i="2"/>
  <c r="BN59" i="2"/>
  <c r="BL59" i="2"/>
  <c r="Y59" i="2"/>
  <c r="X59" i="2"/>
  <c r="BO59" i="2" s="1"/>
  <c r="O59" i="2"/>
  <c r="BN58" i="2"/>
  <c r="BL58" i="2"/>
  <c r="Y58" i="2"/>
  <c r="X58" i="2"/>
  <c r="BO58" i="2" s="1"/>
  <c r="O58" i="2"/>
  <c r="BN57" i="2"/>
  <c r="BL57" i="2"/>
  <c r="Y57" i="2"/>
  <c r="X57" i="2"/>
  <c r="BM57" i="2" s="1"/>
  <c r="O57" i="2"/>
  <c r="BN56" i="2"/>
  <c r="BL56" i="2"/>
  <c r="Y56" i="2"/>
  <c r="X56" i="2"/>
  <c r="BM56" i="2" s="1"/>
  <c r="O56" i="2"/>
  <c r="BN55" i="2"/>
  <c r="BL55" i="2"/>
  <c r="Y55" i="2"/>
  <c r="X55" i="2"/>
  <c r="O55" i="2"/>
  <c r="BN54" i="2"/>
  <c r="BL54" i="2"/>
  <c r="Y54" i="2"/>
  <c r="X54" i="2"/>
  <c r="BO54" i="2" s="1"/>
  <c r="O54" i="2"/>
  <c r="BN53" i="2"/>
  <c r="BL53" i="2"/>
  <c r="Y53" i="2"/>
  <c r="X53" i="2"/>
  <c r="BO53" i="2" s="1"/>
  <c r="O53" i="2"/>
  <c r="W50" i="2"/>
  <c r="W49" i="2"/>
  <c r="BN48" i="2"/>
  <c r="BL48" i="2"/>
  <c r="Y48" i="2"/>
  <c r="X48" i="2"/>
  <c r="BO48" i="2" s="1"/>
  <c r="O48" i="2"/>
  <c r="BN47" i="2"/>
  <c r="BL47" i="2"/>
  <c r="Y47" i="2"/>
  <c r="X47" i="2"/>
  <c r="BM47" i="2" s="1"/>
  <c r="O47" i="2"/>
  <c r="BN46" i="2"/>
  <c r="BL46" i="2"/>
  <c r="Y46" i="2"/>
  <c r="X46" i="2"/>
  <c r="BO46" i="2" s="1"/>
  <c r="O46" i="2"/>
  <c r="BN45" i="2"/>
  <c r="BL45" i="2"/>
  <c r="Y45" i="2"/>
  <c r="X45" i="2"/>
  <c r="BO45" i="2" s="1"/>
  <c r="O45" i="2"/>
  <c r="BN44" i="2"/>
  <c r="BL44" i="2"/>
  <c r="Y44" i="2"/>
  <c r="X44" i="2"/>
  <c r="BO44" i="2" s="1"/>
  <c r="O44" i="2"/>
  <c r="BN43" i="2"/>
  <c r="BL43" i="2"/>
  <c r="Y43" i="2"/>
  <c r="X43" i="2"/>
  <c r="O43" i="2"/>
  <c r="W40" i="2"/>
  <c r="W39" i="2"/>
  <c r="BN38" i="2"/>
  <c r="BL38" i="2"/>
  <c r="Y38" i="2"/>
  <c r="X38" i="2"/>
  <c r="O38" i="2"/>
  <c r="BN37" i="2"/>
  <c r="BL37" i="2"/>
  <c r="Y37" i="2"/>
  <c r="X37" i="2"/>
  <c r="BO37" i="2" s="1"/>
  <c r="BN36" i="2"/>
  <c r="BL36" i="2"/>
  <c r="Y36" i="2"/>
  <c r="X36" i="2"/>
  <c r="BO36" i="2" s="1"/>
  <c r="O36" i="2"/>
  <c r="W33" i="2"/>
  <c r="W32" i="2"/>
  <c r="BN31" i="2"/>
  <c r="BL31" i="2"/>
  <c r="Y31" i="2"/>
  <c r="X31" i="2"/>
  <c r="BO31" i="2" s="1"/>
  <c r="O31" i="2"/>
  <c r="BN30" i="2"/>
  <c r="BL30" i="2"/>
  <c r="Y30" i="2"/>
  <c r="X30" i="2"/>
  <c r="BM30" i="2" s="1"/>
  <c r="O30" i="2"/>
  <c r="BN29" i="2"/>
  <c r="BL29" i="2"/>
  <c r="Y29" i="2"/>
  <c r="X29" i="2"/>
  <c r="O29" i="2"/>
  <c r="BN28" i="2"/>
  <c r="BL28" i="2"/>
  <c r="Y28" i="2"/>
  <c r="X28" i="2"/>
  <c r="BO28" i="2" s="1"/>
  <c r="O28" i="2"/>
  <c r="W24" i="2"/>
  <c r="W23" i="2"/>
  <c r="W294" i="2" s="1"/>
  <c r="BN22" i="2"/>
  <c r="BL22" i="2"/>
  <c r="W291" i="2" s="1"/>
  <c r="Y22" i="2"/>
  <c r="Y23" i="2" s="1"/>
  <c r="X22" i="2"/>
  <c r="BO22" i="2" s="1"/>
  <c r="O22" i="2"/>
  <c r="H10" i="2"/>
  <c r="A9" i="2"/>
  <c r="F10" i="2" s="1"/>
  <c r="D7" i="2"/>
  <c r="P6" i="2"/>
  <c r="O2" i="2"/>
  <c r="Y32" i="2" l="1"/>
  <c r="Y39" i="2"/>
  <c r="BM36" i="2"/>
  <c r="BM37" i="2"/>
  <c r="Y49" i="2"/>
  <c r="Y60" i="2"/>
  <c r="BM53" i="2"/>
  <c r="X66" i="2"/>
  <c r="Y77" i="2"/>
  <c r="X116" i="2"/>
  <c r="Y226" i="2"/>
  <c r="BM261" i="2"/>
  <c r="Y288" i="2"/>
  <c r="BM273" i="2"/>
  <c r="Y115" i="2"/>
  <c r="Y103" i="2"/>
  <c r="BM100" i="2"/>
  <c r="BM108" i="2"/>
  <c r="BM113" i="2"/>
  <c r="X158" i="2"/>
  <c r="X169" i="2"/>
  <c r="Y169" i="2"/>
  <c r="BM205" i="2"/>
  <c r="BM206" i="2"/>
  <c r="Y215" i="2"/>
  <c r="W292" i="2"/>
  <c r="W290" i="2"/>
  <c r="X39" i="2"/>
  <c r="X60" i="2"/>
  <c r="BM58" i="2"/>
  <c r="X87" i="2"/>
  <c r="BM86" i="2"/>
  <c r="Y121" i="2"/>
  <c r="BM132" i="2"/>
  <c r="BM137" i="2"/>
  <c r="Y157" i="2"/>
  <c r="BM153" i="2"/>
  <c r="BO153" i="2"/>
  <c r="Y162" i="2"/>
  <c r="BM195" i="2"/>
  <c r="Y207" i="2"/>
  <c r="BM201" i="2"/>
  <c r="BM231" i="2"/>
  <c r="BO231" i="2"/>
  <c r="X232" i="2"/>
  <c r="BM236" i="2"/>
  <c r="BM249" i="2"/>
  <c r="BO249" i="2"/>
  <c r="BM250" i="2"/>
  <c r="BM251" i="2"/>
  <c r="X252" i="2"/>
  <c r="BM256" i="2"/>
  <c r="X270" i="2"/>
  <c r="Y269" i="2"/>
  <c r="BM266" i="2"/>
  <c r="BM268" i="2"/>
  <c r="X288" i="2"/>
  <c r="X33" i="2"/>
  <c r="BO30" i="2"/>
  <c r="X40" i="2"/>
  <c r="BO47" i="2"/>
  <c r="X61" i="2"/>
  <c r="Y66" i="2"/>
  <c r="BM81" i="2"/>
  <c r="BO81" i="2"/>
  <c r="BM83" i="2"/>
  <c r="Y87" i="2"/>
  <c r="BM85" i="2"/>
  <c r="BM91" i="2"/>
  <c r="Y94" i="2"/>
  <c r="BO93" i="2"/>
  <c r="BO98" i="2"/>
  <c r="BO99" i="2"/>
  <c r="BM101" i="2"/>
  <c r="Y109" i="2"/>
  <c r="X115" i="2"/>
  <c r="X122" i="2"/>
  <c r="Y133" i="2"/>
  <c r="X157" i="2"/>
  <c r="X163" i="2"/>
  <c r="BM161" i="2"/>
  <c r="BM167" i="2"/>
  <c r="BO173" i="2"/>
  <c r="X175" i="2"/>
  <c r="BO178" i="2"/>
  <c r="X180" i="2"/>
  <c r="BO183" i="2"/>
  <c r="X185" i="2"/>
  <c r="BO189" i="2"/>
  <c r="X191" i="2"/>
  <c r="BO194" i="2"/>
  <c r="BM196" i="2"/>
  <c r="BM204" i="2"/>
  <c r="BM211" i="2"/>
  <c r="X215" i="2"/>
  <c r="BM213" i="2"/>
  <c r="X220" i="2"/>
  <c r="X227" i="2"/>
  <c r="X239" i="2"/>
  <c r="Y246" i="2"/>
  <c r="BM244" i="2"/>
  <c r="X258" i="2"/>
  <c r="Y262" i="2"/>
  <c r="BM260" i="2"/>
  <c r="X263" i="2"/>
  <c r="BM267" i="2"/>
  <c r="BM272" i="2"/>
  <c r="BM274" i="2"/>
  <c r="BO275" i="2"/>
  <c r="BM276" i="2"/>
  <c r="BO277" i="2"/>
  <c r="BM278" i="2"/>
  <c r="BO279" i="2"/>
  <c r="BM280" i="2"/>
  <c r="BO281" i="2"/>
  <c r="BM282" i="2"/>
  <c r="BO283" i="2"/>
  <c r="BM284" i="2"/>
  <c r="BO285" i="2"/>
  <c r="BM286" i="2"/>
  <c r="BO287" i="2"/>
  <c r="J9" i="2"/>
  <c r="X23" i="2"/>
  <c r="X24" i="2"/>
  <c r="BM29" i="2"/>
  <c r="BM31" i="2"/>
  <c r="X50" i="2"/>
  <c r="BM44" i="2"/>
  <c r="BM46" i="2"/>
  <c r="BM48" i="2"/>
  <c r="BM54" i="2"/>
  <c r="BO56" i="2"/>
  <c r="BO57" i="2"/>
  <c r="BM59" i="2"/>
  <c r="BM64" i="2"/>
  <c r="BO64" i="2"/>
  <c r="X67" i="2"/>
  <c r="BM76" i="2"/>
  <c r="BO84" i="2"/>
  <c r="BO120" i="2"/>
  <c r="BO125" i="2"/>
  <c r="BO130" i="2"/>
  <c r="BO131" i="2"/>
  <c r="BO143" i="2"/>
  <c r="BO148" i="2"/>
  <c r="BO155" i="2"/>
  <c r="BO168" i="2"/>
  <c r="Y197" i="2"/>
  <c r="X197" i="2"/>
  <c r="BO203" i="2"/>
  <c r="X207" i="2"/>
  <c r="X221" i="2"/>
  <c r="BO225" i="2"/>
  <c r="A10" i="2"/>
  <c r="H9" i="2"/>
  <c r="W293" i="2"/>
  <c r="X208" i="2"/>
  <c r="BM212" i="2"/>
  <c r="X226" i="2"/>
  <c r="BM243" i="2"/>
  <c r="BM245" i="2"/>
  <c r="BO256" i="2"/>
  <c r="X109" i="2"/>
  <c r="X170" i="2"/>
  <c r="BO272" i="2"/>
  <c r="BM43" i="2"/>
  <c r="BM55" i="2"/>
  <c r="BM22" i="2"/>
  <c r="BM28" i="2"/>
  <c r="BO38" i="2"/>
  <c r="BO43" i="2"/>
  <c r="BM45" i="2"/>
  <c r="BO65" i="2"/>
  <c r="BO70" i="2"/>
  <c r="BO75" i="2"/>
  <c r="X78" i="2"/>
  <c r="BM82" i="2"/>
  <c r="BO102" i="2"/>
  <c r="BO107" i="2"/>
  <c r="X110" i="2"/>
  <c r="BM156" i="2"/>
  <c r="BM160" i="2"/>
  <c r="BO212" i="2"/>
  <c r="BM214" i="2"/>
  <c r="BM219" i="2"/>
  <c r="BO243" i="2"/>
  <c r="BM265" i="2"/>
  <c r="X269" i="2"/>
  <c r="BO137" i="2"/>
  <c r="BM38" i="2"/>
  <c r="BM65" i="2"/>
  <c r="BM70" i="2"/>
  <c r="X94" i="2"/>
  <c r="X121" i="2"/>
  <c r="X144" i="2"/>
  <c r="BM114" i="2"/>
  <c r="X138" i="2"/>
  <c r="BM154" i="2"/>
  <c r="BM224" i="2"/>
  <c r="X32" i="2"/>
  <c r="BO55" i="2"/>
  <c r="BO29" i="2"/>
  <c r="X77" i="2"/>
  <c r="BO167" i="2"/>
  <c r="BO260" i="2"/>
  <c r="X289" i="2"/>
  <c r="X126" i="2"/>
  <c r="X149" i="2"/>
  <c r="X88" i="2"/>
  <c r="BM92" i="2"/>
  <c r="BM119" i="2"/>
  <c r="X133" i="2"/>
  <c r="X162" i="2"/>
  <c r="X198" i="2"/>
  <c r="BM202" i="2"/>
  <c r="BM237" i="2"/>
  <c r="X49" i="2"/>
  <c r="X95" i="2"/>
  <c r="BO114" i="2"/>
  <c r="BO119" i="2"/>
  <c r="X127" i="2"/>
  <c r="X145" i="2"/>
  <c r="X150" i="2"/>
  <c r="BO154" i="2"/>
  <c r="BO224" i="2"/>
  <c r="BO237" i="2"/>
  <c r="F9" i="2"/>
  <c r="X71" i="2"/>
  <c r="X103" i="2"/>
  <c r="X134" i="2"/>
  <c r="BO160" i="2"/>
  <c r="BM173" i="2"/>
  <c r="BM178" i="2"/>
  <c r="BM183" i="2"/>
  <c r="BM189" i="2"/>
  <c r="X246" i="2"/>
  <c r="BO265" i="2"/>
  <c r="X216" i="2"/>
  <c r="X238" i="2"/>
  <c r="X104" i="2"/>
  <c r="BO113" i="2"/>
  <c r="Y295" i="2" l="1"/>
  <c r="X290" i="2"/>
  <c r="X292" i="2"/>
  <c r="X291" i="2"/>
  <c r="X294" i="2"/>
  <c r="B303" i="2" l="1"/>
  <c r="X293" i="2"/>
  <c r="A303" i="2" s="1"/>
  <c r="C303" i="2"/>
</calcChain>
</file>

<file path=xl/sharedStrings.xml><?xml version="1.0" encoding="utf-8"?>
<sst xmlns="http://schemas.openxmlformats.org/spreadsheetml/2006/main" count="1616" uniqueCount="414">
  <si>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</si>
  <si>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</si>
  <si>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</si>
  <si>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</si>
  <si>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</si>
  <si>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</si>
  <si>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</si>
  <si>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</si>
  <si>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</si>
  <si>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</si>
  <si>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</si>
  <si>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</si>
  <si>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</si>
  <si>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</si>
  <si>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</si>
  <si>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</si>
  <si>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</si>
  <si>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</si>
  <si>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</si>
  <si>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</si>
  <si>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</si>
  <si>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</si>
  <si>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</si>
  <si>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</si>
  <si>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</si>
  <si>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</si>
  <si>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</si>
  <si>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</si>
  <si>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</si>
  <si>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</si>
  <si>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</si>
  <si>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</si>
  <si>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</si>
  <si>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</si>
  <si>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</si>
  <si>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</si>
  <si>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</si>
  <si>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</si>
  <si>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</si>
  <si>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</si>
  <si>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</si>
  <si>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</si>
  <si>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</si>
  <si>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</si>
  <si>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</si>
  <si>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</si>
  <si>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</si>
  <si>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</si>
  <si>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</si>
  <si>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</si>
  <si>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</si>
  <si>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</si>
  <si>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</si>
  <si>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</si>
  <si>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</si>
  <si>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</si>
  <si>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</si>
  <si>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</si>
  <si>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</si>
  <si>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</si>
  <si>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</si>
  <si>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</si>
  <si>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</si>
  <si>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</si>
  <si>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</si>
  <si>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</si>
  <si>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</si>
  <si>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</si>
  <si>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</si>
  <si>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</si>
  <si>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</si>
  <si>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</si>
  <si>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24.07.2024</t>
  </si>
  <si>
    <t>23.07.2024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</si>
  <si>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</si>
  <si>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</si>
  <si>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</si>
  <si>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</si>
  <si>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</si>
  <si>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</si>
  <si>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</si>
  <si>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</si>
  <si>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</si>
  <si>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</si>
  <si>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</si>
  <si>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</si>
  <si>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</si>
  <si>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</si>
  <si>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</si>
  <si>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</si>
  <si>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</si>
  <si>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P004104</t>
  </si>
  <si>
    <t>ПГП</t>
  </si>
  <si>
    <t>14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</si>
  <si>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</si>
  <si>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</si>
  <si>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</si>
  <si>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</si>
  <si>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</si>
  <si>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</si>
  <si>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</si>
  <si>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</si>
  <si>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</si>
  <si>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</si>
  <si>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</si>
  <si>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</si>
  <si>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</si>
  <si>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</si>
  <si>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</si>
  <si>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</si>
  <si>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</si>
  <si>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</si>
  <si>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</si>
  <si>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</si>
  <si>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</si>
  <si>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</si>
  <si>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</si>
  <si>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</si>
  <si>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</si>
  <si>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</si>
  <si>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</si>
  <si>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</si>
  <si>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</si>
  <si>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</si>
  <si>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</si>
  <si>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</si>
  <si>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</si>
  <si>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</si>
  <si>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</si>
  <si>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</si>
  <si>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</si>
  <si>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</si>
  <si>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</si>
  <si>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</si>
  <si>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</si>
  <si>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</si>
  <si>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</si>
  <si>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</si>
  <si>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</si>
  <si>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</si>
  <si>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</si>
  <si>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</si>
  <si>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</si>
  <si>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</si>
  <si>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</si>
  <si>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</si>
  <si>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</si>
  <si>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</si>
  <si>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</si>
  <si>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</si>
  <si>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</si>
  <si>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</si>
  <si>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</si>
  <si>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</si>
  <si>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</si>
  <si>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</si>
  <si>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</si>
  <si>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</si>
  <si>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</si>
  <si>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</si>
  <si>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</si>
  <si>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</si>
  <si>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</si>
  <si>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</si>
  <si>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</si>
  <si>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</si>
  <si>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</si>
  <si>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</si>
  <si>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</si>
  <si>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</si>
  <si>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</si>
  <si>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</si>
  <si>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</si>
  <si>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</si>
  <si>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</si>
  <si>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</si>
  <si>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</si>
  <si>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</si>
  <si>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</si>
  <si>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</si>
  <si>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</si>
  <si>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</si>
  <si>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</si>
  <si>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</si>
  <si>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</si>
  <si>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</si>
  <si>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</si>
  <si>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</si>
  <si>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</si>
  <si>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</si>
  <si>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</si>
  <si>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</si>
  <si>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</si>
  <si>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</si>
  <si>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</si>
  <si>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</si>
  <si>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</si>
  <si>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</si>
  <si>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</si>
  <si>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</si>
  <si>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</si>
  <si>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</si>
  <si>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</si>
  <si>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</si>
  <si>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</si>
  <si>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</si>
  <si>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</si>
  <si>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</si>
  <si>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</si>
  <si>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</si>
  <si>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</si>
  <si>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</si>
  <si>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P004523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</si>
  <si>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</si>
  <si>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</si>
  <si>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</si>
  <si>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</si>
  <si>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</si>
  <si>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</si>
  <si>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</si>
  <si>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</si>
  <si>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</si>
  <si>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</si>
  <si>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</si>
  <si>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</si>
  <si>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</si>
  <si>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</si>
  <si>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</si>
  <si>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</si>
  <si>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</si>
  <si>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</si>
  <si>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</si>
  <si>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</si>
  <si>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</si>
  <si>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</si>
  <si>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</si>
  <si>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</si>
  <si>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</si>
  <si>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</si>
  <si>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</si>
  <si>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</si>
  <si>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</si>
  <si>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</si>
  <si>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</si>
  <si>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</si>
  <si>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</si>
  <si>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</si>
  <si>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</si>
  <si>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</si>
  <si>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</si>
  <si>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</si>
  <si>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</si>
  <si>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</si>
  <si>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</si>
  <si>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</si>
  <si>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</si>
  <si>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</si>
  <si>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</si>
  <si>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</si>
  <si>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</si>
  <si>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</si>
  <si>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</si>
  <si>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</si>
  <si>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</si>
  <si>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</si>
  <si>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</si>
  <si>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</si>
  <si>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</si>
  <si>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</si>
  <si>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</si>
  <si>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</si>
  <si>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</si>
  <si>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</si>
  <si>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</si>
  <si>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</si>
  <si>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</si>
  <si>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</si>
  <si>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</si>
  <si>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</si>
  <si>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</si>
  <si>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</si>
  <si>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</si>
  <si>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</si>
  <si>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</si>
  <si>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</si>
  <si>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</si>
  <si>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</si>
  <si>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</si>
  <si>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</si>
  <si>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</si>
  <si>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</si>
  <si>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</si>
  <si>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</si>
  <si>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</si>
  <si>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</si>
  <si>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</si>
  <si>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</si>
  <si>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</si>
  <si>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</si>
  <si>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</si>
  <si>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</si>
  <si>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</si>
  <si>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</si>
  <si>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</si>
  <si>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</si>
  <si>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</si>
  <si>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</si>
  <si>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</si>
  <si>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</si>
  <si>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</si>
  <si>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</si>
  <si>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</si>
  <si>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</si>
  <si>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</si>
  <si>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</si>
  <si>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</si>
  <si>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</si>
  <si>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</si>
  <si>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</si>
  <si>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</si>
  <si>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</si>
  <si>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</si>
  <si>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</si>
  <si>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</si>
  <si>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</si>
  <si>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</si>
  <si>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</si>
  <si>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</si>
  <si>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SU003454</t>
  </si>
  <si>
    <t>P004364</t>
  </si>
  <si>
    <t>Снеки «Мини-сосиски в тесте» Весовые ТМ «Зареченские» 3,7 кг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</si>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</sst>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8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8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3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03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78" t="s">
        <v>29</v>
      </c>
      <c r="E1" s="378"/>
      <c r="F1" s="378"/>
      <c r="G1" s="14" t="s">
        <v>71</v>
      </c>
      <c r="H1" s="378" t="s">
        <v>50</v>
      </c>
      <c r="I1" s="378"/>
      <c r="J1" s="378"/>
      <c r="K1" s="378"/>
      <c r="L1" s="378"/>
      <c r="M1" s="378"/>
      <c r="N1" s="378"/>
      <c r="O1" s="378"/>
      <c r="P1" s="378"/>
      <c r="Q1" s="379" t="s">
        <v>72</v>
      </c>
      <c r="R1" s="380"/>
      <c r="S1" s="380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73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1"/>
      <c r="Q2" s="381"/>
      <c r="R2" s="381"/>
      <c r="S2" s="381"/>
      <c r="T2" s="381"/>
      <c r="U2" s="381"/>
      <c r="V2" s="381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1"/>
      <c r="P3" s="381"/>
      <c r="Q3" s="381"/>
      <c r="R3" s="381"/>
      <c r="S3" s="381"/>
      <c r="T3" s="381"/>
      <c r="U3" s="381"/>
      <c r="V3" s="381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60" t="s">
        <v>8</v>
      </c>
      <c r="B5" s="360"/>
      <c r="C5" s="360"/>
      <c r="D5" s="382"/>
      <c r="E5" s="382"/>
      <c r="F5" s="383" t="s">
        <v>14</v>
      </c>
      <c r="G5" s="383"/>
      <c r="H5" s="382"/>
      <c r="I5" s="382"/>
      <c r="J5" s="382"/>
      <c r="K5" s="382"/>
      <c r="L5" s="382"/>
      <c r="M5" s="76"/>
      <c r="O5" s="27" t="s">
        <v>4</v>
      </c>
      <c r="P5" s="384">
        <v>45499</v>
      </c>
      <c r="Q5" s="384"/>
      <c r="S5" s="385" t="s">
        <v>3</v>
      </c>
      <c r="T5" s="386"/>
      <c r="U5" s="387" t="s">
        <v>400</v>
      </c>
      <c r="V5" s="388"/>
      <c r="AA5" s="60"/>
      <c r="AB5" s="60"/>
      <c r="AC5" s="60"/>
    </row>
    <row r="6" spans="1:30" s="17" customFormat="1" ht="24" customHeight="1" x14ac:dyDescent="0.2">
      <c r="A6" s="360" t="s">
        <v>1</v>
      </c>
      <c r="B6" s="360"/>
      <c r="C6" s="360"/>
      <c r="D6" s="361" t="s">
        <v>80</v>
      </c>
      <c r="E6" s="361"/>
      <c r="F6" s="361"/>
      <c r="G6" s="361"/>
      <c r="H6" s="361"/>
      <c r="I6" s="361"/>
      <c r="J6" s="361"/>
      <c r="K6" s="361"/>
      <c r="L6" s="361"/>
      <c r="M6" s="77"/>
      <c r="O6" s="27" t="s">
        <v>30</v>
      </c>
      <c r="P6" s="362" t="str">
        <f>IF(P5=0," ",CHOOSE(WEEKDAY(P5,2),"Понедельник","Вторник","Среда","Четверг","Пятница","Суббота","Воскресенье"))</f>
        <v>Пятница</v>
      </c>
      <c r="Q6" s="362"/>
      <c r="S6" s="363" t="s">
        <v>5</v>
      </c>
      <c r="T6" s="364"/>
      <c r="U6" s="365" t="s">
        <v>74</v>
      </c>
      <c r="V6" s="366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371" t="str">
        <f>IFERROR(VLOOKUP(DeliveryAddress,Table,3,0),1)</f>
        <v>1</v>
      </c>
      <c r="E7" s="372"/>
      <c r="F7" s="372"/>
      <c r="G7" s="372"/>
      <c r="H7" s="372"/>
      <c r="I7" s="372"/>
      <c r="J7" s="372"/>
      <c r="K7" s="372"/>
      <c r="L7" s="373"/>
      <c r="M7" s="78"/>
      <c r="O7" s="29"/>
      <c r="P7" s="49"/>
      <c r="Q7" s="49"/>
      <c r="S7" s="363"/>
      <c r="T7" s="364"/>
      <c r="U7" s="367"/>
      <c r="V7" s="368"/>
      <c r="AA7" s="60"/>
      <c r="AB7" s="60"/>
      <c r="AC7" s="60"/>
    </row>
    <row r="8" spans="1:30" s="17" customFormat="1" ht="25.5" customHeight="1" x14ac:dyDescent="0.2">
      <c r="A8" s="374" t="s">
        <v>61</v>
      </c>
      <c r="B8" s="374"/>
      <c r="C8" s="374"/>
      <c r="D8" s="375" t="s">
        <v>81</v>
      </c>
      <c r="E8" s="375"/>
      <c r="F8" s="375"/>
      <c r="G8" s="375"/>
      <c r="H8" s="375"/>
      <c r="I8" s="375"/>
      <c r="J8" s="375"/>
      <c r="K8" s="375"/>
      <c r="L8" s="375"/>
      <c r="M8" s="79"/>
      <c r="O8" s="27" t="s">
        <v>11</v>
      </c>
      <c r="P8" s="358">
        <v>0.375</v>
      </c>
      <c r="Q8" s="358"/>
      <c r="S8" s="363"/>
      <c r="T8" s="364"/>
      <c r="U8" s="367"/>
      <c r="V8" s="368"/>
      <c r="AA8" s="60"/>
      <c r="AB8" s="60"/>
      <c r="AC8" s="60"/>
    </row>
    <row r="9" spans="1:30" s="17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351" t="s">
        <v>49</v>
      </c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76" t="str">
        <f>IF(AND($A$9="Тип доверенности/получателя при получении в адресе перегруза:",$D$9="Разовая доверенность"),"Введите ФИО","")</f>
        <v/>
      </c>
      <c r="I9" s="376"/>
      <c r="J9" s="3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6"/>
      <c r="L9" s="376"/>
      <c r="M9" s="74"/>
      <c r="O9" s="31" t="s">
        <v>15</v>
      </c>
      <c r="P9" s="377"/>
      <c r="Q9" s="377"/>
      <c r="S9" s="363"/>
      <c r="T9" s="364"/>
      <c r="U9" s="369"/>
      <c r="V9" s="370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353" t="str">
        <f>IFERROR(VLOOKUP($D$10,Proxy,2,FALSE),"")</f>
        <v/>
      </c>
      <c r="I10" s="353"/>
      <c r="J10" s="353"/>
      <c r="K10" s="353"/>
      <c r="L10" s="353"/>
      <c r="M10" s="75"/>
      <c r="O10" s="31" t="s">
        <v>35</v>
      </c>
      <c r="P10" s="354"/>
      <c r="Q10" s="354"/>
      <c r="T10" s="29" t="s">
        <v>12</v>
      </c>
      <c r="U10" s="355" t="s">
        <v>75</v>
      </c>
      <c r="V10" s="356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357"/>
      <c r="Q11" s="357"/>
      <c r="T11" s="29" t="s">
        <v>31</v>
      </c>
      <c r="U11" s="342" t="s">
        <v>58</v>
      </c>
      <c r="V11" s="342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341" t="s">
        <v>76</v>
      </c>
      <c r="B12" s="341"/>
      <c r="C12" s="341"/>
      <c r="D12" s="341"/>
      <c r="E12" s="341"/>
      <c r="F12" s="341"/>
      <c r="G12" s="341"/>
      <c r="H12" s="341"/>
      <c r="I12" s="341"/>
      <c r="J12" s="341"/>
      <c r="K12" s="341"/>
      <c r="L12" s="341"/>
      <c r="M12" s="80"/>
      <c r="O12" s="27" t="s">
        <v>33</v>
      </c>
      <c r="P12" s="358"/>
      <c r="Q12" s="358"/>
      <c r="R12" s="28"/>
      <c r="S12"/>
      <c r="T12" s="29" t="s">
        <v>49</v>
      </c>
      <c r="U12" s="359"/>
      <c r="V12" s="359"/>
      <c r="W12"/>
      <c r="AA12" s="60"/>
      <c r="AB12" s="60"/>
      <c r="AC12" s="60"/>
    </row>
    <row r="13" spans="1:30" s="17" customFormat="1" ht="23.25" customHeight="1" x14ac:dyDescent="0.2">
      <c r="A13" s="341" t="s">
        <v>77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80"/>
      <c r="N13" s="31"/>
      <c r="O13" s="31" t="s">
        <v>34</v>
      </c>
      <c r="P13" s="342"/>
      <c r="Q13" s="342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341" t="s">
        <v>78</v>
      </c>
      <c r="B14" s="341"/>
      <c r="C14" s="341"/>
      <c r="D14" s="341"/>
      <c r="E14" s="341"/>
      <c r="F14" s="341"/>
      <c r="G14" s="341"/>
      <c r="H14" s="341"/>
      <c r="I14" s="341"/>
      <c r="J14" s="341"/>
      <c r="K14" s="341"/>
      <c r="L14" s="341"/>
      <c r="M14" s="80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343" t="s">
        <v>79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43"/>
      <c r="M15" s="81"/>
      <c r="N15"/>
      <c r="O15" s="344" t="s">
        <v>64</v>
      </c>
      <c r="P15" s="344"/>
      <c r="Q15" s="344"/>
      <c r="R15" s="344"/>
      <c r="S15" s="344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345"/>
      <c r="P16" s="345"/>
      <c r="Q16" s="345"/>
      <c r="R16" s="345"/>
      <c r="S16" s="34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329" t="s">
        <v>62</v>
      </c>
      <c r="B17" s="329" t="s">
        <v>52</v>
      </c>
      <c r="C17" s="347" t="s">
        <v>51</v>
      </c>
      <c r="D17" s="329" t="s">
        <v>53</v>
      </c>
      <c r="E17" s="329"/>
      <c r="F17" s="329" t="s">
        <v>24</v>
      </c>
      <c r="G17" s="329" t="s">
        <v>27</v>
      </c>
      <c r="H17" s="329" t="s">
        <v>25</v>
      </c>
      <c r="I17" s="329" t="s">
        <v>26</v>
      </c>
      <c r="J17" s="348" t="s">
        <v>16</v>
      </c>
      <c r="K17" s="348" t="s">
        <v>69</v>
      </c>
      <c r="L17" s="348" t="s">
        <v>2</v>
      </c>
      <c r="M17" s="348" t="s">
        <v>70</v>
      </c>
      <c r="N17" s="329" t="s">
        <v>28</v>
      </c>
      <c r="O17" s="329" t="s">
        <v>17</v>
      </c>
      <c r="P17" s="329"/>
      <c r="Q17" s="329"/>
      <c r="R17" s="329"/>
      <c r="S17" s="329"/>
      <c r="T17" s="346" t="s">
        <v>59</v>
      </c>
      <c r="U17" s="329"/>
      <c r="V17" s="329" t="s">
        <v>6</v>
      </c>
      <c r="W17" s="329" t="s">
        <v>44</v>
      </c>
      <c r="X17" s="330" t="s">
        <v>57</v>
      </c>
      <c r="Y17" s="329" t="s">
        <v>18</v>
      </c>
      <c r="Z17" s="332" t="s">
        <v>63</v>
      </c>
      <c r="AA17" s="332" t="s">
        <v>19</v>
      </c>
      <c r="AB17" s="333" t="s">
        <v>60</v>
      </c>
      <c r="AC17" s="334"/>
      <c r="AD17" s="335"/>
      <c r="AE17" s="339"/>
      <c r="BB17" s="340" t="s">
        <v>67</v>
      </c>
    </row>
    <row r="18" spans="1:67" ht="14.25" customHeight="1" x14ac:dyDescent="0.2">
      <c r="A18" s="329"/>
      <c r="B18" s="329"/>
      <c r="C18" s="347"/>
      <c r="D18" s="329"/>
      <c r="E18" s="329"/>
      <c r="F18" s="329" t="s">
        <v>20</v>
      </c>
      <c r="G18" s="329" t="s">
        <v>21</v>
      </c>
      <c r="H18" s="329" t="s">
        <v>22</v>
      </c>
      <c r="I18" s="329" t="s">
        <v>22</v>
      </c>
      <c r="J18" s="349"/>
      <c r="K18" s="349"/>
      <c r="L18" s="349"/>
      <c r="M18" s="349"/>
      <c r="N18" s="329"/>
      <c r="O18" s="329"/>
      <c r="P18" s="329"/>
      <c r="Q18" s="329"/>
      <c r="R18" s="329"/>
      <c r="S18" s="329"/>
      <c r="T18" s="36" t="s">
        <v>47</v>
      </c>
      <c r="U18" s="36" t="s">
        <v>46</v>
      </c>
      <c r="V18" s="329"/>
      <c r="W18" s="329"/>
      <c r="X18" s="331"/>
      <c r="Y18" s="329"/>
      <c r="Z18" s="332"/>
      <c r="AA18" s="332"/>
      <c r="AB18" s="336"/>
      <c r="AC18" s="337"/>
      <c r="AD18" s="338"/>
      <c r="AE18" s="339"/>
      <c r="BB18" s="340"/>
    </row>
    <row r="19" spans="1:67" ht="27.75" customHeight="1" x14ac:dyDescent="0.2">
      <c r="A19" s="244" t="s">
        <v>82</v>
      </c>
      <c r="B19" s="244"/>
      <c r="C19" s="244"/>
      <c r="D19" s="244"/>
      <c r="E19" s="244"/>
      <c r="F19" s="244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55"/>
      <c r="AA19" s="55"/>
    </row>
    <row r="20" spans="1:67" ht="16.5" customHeight="1" x14ac:dyDescent="0.25">
      <c r="A20" s="239" t="s">
        <v>82</v>
      </c>
      <c r="B20" s="239"/>
      <c r="C20" s="239"/>
      <c r="D20" s="239"/>
      <c r="E20" s="239"/>
      <c r="F20" s="239"/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66"/>
      <c r="AA20" s="66"/>
    </row>
    <row r="21" spans="1:67" ht="14.25" customHeight="1" x14ac:dyDescent="0.25">
      <c r="A21" s="228" t="s">
        <v>83</v>
      </c>
      <c r="B21" s="228"/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8"/>
      <c r="R21" s="228"/>
      <c r="S21" s="228"/>
      <c r="T21" s="228"/>
      <c r="U21" s="228"/>
      <c r="V21" s="228"/>
      <c r="W21" s="228"/>
      <c r="X21" s="228"/>
      <c r="Y21" s="228"/>
      <c r="Z21" s="67"/>
      <c r="AA21" s="67"/>
    </row>
    <row r="22" spans="1:67" ht="27" customHeight="1" x14ac:dyDescent="0.25">
      <c r="A22" s="64" t="s">
        <v>84</v>
      </c>
      <c r="B22" s="64" t="s">
        <v>85</v>
      </c>
      <c r="C22" s="37">
        <v>4301070899</v>
      </c>
      <c r="D22" s="206">
        <v>4607111035752</v>
      </c>
      <c r="E22" s="206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87</v>
      </c>
      <c r="L22" s="39" t="s">
        <v>86</v>
      </c>
      <c r="M22" s="39"/>
      <c r="N22" s="38">
        <v>180</v>
      </c>
      <c r="O22" s="32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8"/>
      <c r="Q22" s="208"/>
      <c r="R22" s="208"/>
      <c r="S22" s="209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83"/>
      <c r="BB22" s="84" t="s">
        <v>71</v>
      </c>
      <c r="BL22" s="83">
        <f>IFERROR(W22*I22,"0")</f>
        <v>0</v>
      </c>
      <c r="BM22" s="83">
        <f>IFERROR(X22*I22,"0")</f>
        <v>0</v>
      </c>
      <c r="BN22" s="83">
        <f>IFERROR(W22/J22,"0")</f>
        <v>0</v>
      </c>
      <c r="BO22" s="83">
        <f>IFERROR(X22/J22,"0")</f>
        <v>0</v>
      </c>
    </row>
    <row r="23" spans="1:67" x14ac:dyDescent="0.2">
      <c r="A23" s="203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16"/>
      <c r="O23" s="213" t="s">
        <v>43</v>
      </c>
      <c r="P23" s="214"/>
      <c r="Q23" s="214"/>
      <c r="R23" s="214"/>
      <c r="S23" s="214"/>
      <c r="T23" s="214"/>
      <c r="U23" s="215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67" x14ac:dyDescent="0.2">
      <c r="A24" s="203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16"/>
      <c r="O24" s="213" t="s">
        <v>43</v>
      </c>
      <c r="P24" s="214"/>
      <c r="Q24" s="214"/>
      <c r="R24" s="214"/>
      <c r="S24" s="214"/>
      <c r="T24" s="214"/>
      <c r="U24" s="215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67" ht="27.75" customHeight="1" x14ac:dyDescent="0.2">
      <c r="A25" s="244" t="s">
        <v>48</v>
      </c>
      <c r="B25" s="244"/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55"/>
      <c r="AA25" s="55"/>
    </row>
    <row r="26" spans="1:67" ht="16.5" customHeight="1" x14ac:dyDescent="0.25">
      <c r="A26" s="239" t="s">
        <v>88</v>
      </c>
      <c r="B26" s="239"/>
      <c r="C26" s="239"/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66"/>
      <c r="AA26" s="66"/>
    </row>
    <row r="27" spans="1:67" ht="14.25" customHeight="1" x14ac:dyDescent="0.25">
      <c r="A27" s="228" t="s">
        <v>89</v>
      </c>
      <c r="B27" s="228"/>
      <c r="C27" s="228"/>
      <c r="D27" s="228"/>
      <c r="E27" s="228"/>
      <c r="F27" s="228"/>
      <c r="G27" s="228"/>
      <c r="H27" s="228"/>
      <c r="I27" s="228"/>
      <c r="J27" s="228"/>
      <c r="K27" s="228"/>
      <c r="L27" s="228"/>
      <c r="M27" s="228"/>
      <c r="N27" s="228"/>
      <c r="O27" s="228"/>
      <c r="P27" s="228"/>
      <c r="Q27" s="228"/>
      <c r="R27" s="228"/>
      <c r="S27" s="228"/>
      <c r="T27" s="228"/>
      <c r="U27" s="228"/>
      <c r="V27" s="228"/>
      <c r="W27" s="228"/>
      <c r="X27" s="228"/>
      <c r="Y27" s="228"/>
      <c r="Z27" s="67"/>
      <c r="AA27" s="67"/>
    </row>
    <row r="28" spans="1:67" ht="27" customHeight="1" x14ac:dyDescent="0.25">
      <c r="A28" s="64" t="s">
        <v>90</v>
      </c>
      <c r="B28" s="64" t="s">
        <v>91</v>
      </c>
      <c r="C28" s="37">
        <v>4301132093</v>
      </c>
      <c r="D28" s="206">
        <v>4607111036520</v>
      </c>
      <c r="E28" s="206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93</v>
      </c>
      <c r="L28" s="39" t="s">
        <v>86</v>
      </c>
      <c r="M28" s="39"/>
      <c r="N28" s="38">
        <v>180</v>
      </c>
      <c r="O28" s="32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8"/>
      <c r="Q28" s="208"/>
      <c r="R28" s="208"/>
      <c r="S28" s="209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83"/>
      <c r="BB28" s="85" t="s">
        <v>92</v>
      </c>
      <c r="BL28" s="83">
        <f>IFERROR(W28*I28,"0")</f>
        <v>0</v>
      </c>
      <c r="BM28" s="83">
        <f>IFERROR(X28*I28,"0")</f>
        <v>0</v>
      </c>
      <c r="BN28" s="83">
        <f>IFERROR(W28/J28,"0")</f>
        <v>0</v>
      </c>
      <c r="BO28" s="83">
        <f>IFERROR(X28/J28,"0")</f>
        <v>0</v>
      </c>
    </row>
    <row r="29" spans="1:67" ht="37.5" customHeight="1" x14ac:dyDescent="0.25">
      <c r="A29" s="64" t="s">
        <v>94</v>
      </c>
      <c r="B29" s="64" t="s">
        <v>95</v>
      </c>
      <c r="C29" s="37">
        <v>4301132063</v>
      </c>
      <c r="D29" s="206">
        <v>4607111036605</v>
      </c>
      <c r="E29" s="206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93</v>
      </c>
      <c r="L29" s="39" t="s">
        <v>86</v>
      </c>
      <c r="M29" s="39"/>
      <c r="N29" s="38">
        <v>180</v>
      </c>
      <c r="O29" s="32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8"/>
      <c r="Q29" s="208"/>
      <c r="R29" s="208"/>
      <c r="S29" s="209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83"/>
      <c r="BB29" s="86" t="s">
        <v>92</v>
      </c>
      <c r="BL29" s="83">
        <f>IFERROR(W29*I29,"0")</f>
        <v>0</v>
      </c>
      <c r="BM29" s="83">
        <f>IFERROR(X29*I29,"0")</f>
        <v>0</v>
      </c>
      <c r="BN29" s="83">
        <f>IFERROR(W29/J29,"0")</f>
        <v>0</v>
      </c>
      <c r="BO29" s="83">
        <f>IFERROR(X29/J29,"0")</f>
        <v>0</v>
      </c>
    </row>
    <row r="30" spans="1:67" ht="27" customHeight="1" x14ac:dyDescent="0.25">
      <c r="A30" s="64" t="s">
        <v>96</v>
      </c>
      <c r="B30" s="64" t="s">
        <v>97</v>
      </c>
      <c r="C30" s="37">
        <v>4301132092</v>
      </c>
      <c r="D30" s="206">
        <v>4607111036537</v>
      </c>
      <c r="E30" s="206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93</v>
      </c>
      <c r="L30" s="39" t="s">
        <v>86</v>
      </c>
      <c r="M30" s="39"/>
      <c r="N30" s="38">
        <v>180</v>
      </c>
      <c r="O30" s="32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8"/>
      <c r="Q30" s="208"/>
      <c r="R30" s="208"/>
      <c r="S30" s="209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83"/>
      <c r="BB30" s="87" t="s">
        <v>92</v>
      </c>
      <c r="BL30" s="83">
        <f>IFERROR(W30*I30,"0")</f>
        <v>0</v>
      </c>
      <c r="BM30" s="83">
        <f>IFERROR(X30*I30,"0")</f>
        <v>0</v>
      </c>
      <c r="BN30" s="83">
        <f>IFERROR(W30/J30,"0")</f>
        <v>0</v>
      </c>
      <c r="BO30" s="83">
        <f>IFERROR(X30/J30,"0")</f>
        <v>0</v>
      </c>
    </row>
    <row r="31" spans="1:67" ht="27" customHeight="1" x14ac:dyDescent="0.25">
      <c r="A31" s="64" t="s">
        <v>98</v>
      </c>
      <c r="B31" s="64" t="s">
        <v>99</v>
      </c>
      <c r="C31" s="37">
        <v>4301132065</v>
      </c>
      <c r="D31" s="206">
        <v>4607111036599</v>
      </c>
      <c r="E31" s="206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93</v>
      </c>
      <c r="L31" s="39" t="s">
        <v>86</v>
      </c>
      <c r="M31" s="39"/>
      <c r="N31" s="38">
        <v>180</v>
      </c>
      <c r="O31" s="32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8"/>
      <c r="Q31" s="208"/>
      <c r="R31" s="208"/>
      <c r="S31" s="209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83"/>
      <c r="BB31" s="88" t="s">
        <v>92</v>
      </c>
      <c r="BL31" s="83">
        <f>IFERROR(W31*I31,"0")</f>
        <v>0</v>
      </c>
      <c r="BM31" s="83">
        <f>IFERROR(X31*I31,"0")</f>
        <v>0</v>
      </c>
      <c r="BN31" s="83">
        <f>IFERROR(W31/J31,"0")</f>
        <v>0</v>
      </c>
      <c r="BO31" s="83">
        <f>IFERROR(X31/J31,"0")</f>
        <v>0</v>
      </c>
    </row>
    <row r="32" spans="1:67" x14ac:dyDescent="0.2">
      <c r="A32" s="203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16"/>
      <c r="O32" s="213" t="s">
        <v>43</v>
      </c>
      <c r="P32" s="214"/>
      <c r="Q32" s="214"/>
      <c r="R32" s="214"/>
      <c r="S32" s="214"/>
      <c r="T32" s="214"/>
      <c r="U32" s="215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67" x14ac:dyDescent="0.2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16"/>
      <c r="O33" s="213" t="s">
        <v>43</v>
      </c>
      <c r="P33" s="214"/>
      <c r="Q33" s="214"/>
      <c r="R33" s="214"/>
      <c r="S33" s="214"/>
      <c r="T33" s="214"/>
      <c r="U33" s="215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67" ht="16.5" customHeight="1" x14ac:dyDescent="0.25">
      <c r="A34" s="239" t="s">
        <v>100</v>
      </c>
      <c r="B34" s="239"/>
      <c r="C34" s="239"/>
      <c r="D34" s="239"/>
      <c r="E34" s="239"/>
      <c r="F34" s="239"/>
      <c r="G34" s="239"/>
      <c r="H34" s="239"/>
      <c r="I34" s="239"/>
      <c r="J34" s="239"/>
      <c r="K34" s="239"/>
      <c r="L34" s="239"/>
      <c r="M34" s="239"/>
      <c r="N34" s="239"/>
      <c r="O34" s="239"/>
      <c r="P34" s="239"/>
      <c r="Q34" s="239"/>
      <c r="R34" s="239"/>
      <c r="S34" s="239"/>
      <c r="T34" s="239"/>
      <c r="U34" s="239"/>
      <c r="V34" s="239"/>
      <c r="W34" s="239"/>
      <c r="X34" s="239"/>
      <c r="Y34" s="239"/>
      <c r="Z34" s="66"/>
      <c r="AA34" s="66"/>
    </row>
    <row r="35" spans="1:67" ht="14.25" customHeight="1" x14ac:dyDescent="0.25">
      <c r="A35" s="228" t="s">
        <v>83</v>
      </c>
      <c r="B35" s="228"/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8"/>
      <c r="R35" s="228"/>
      <c r="S35" s="228"/>
      <c r="T35" s="228"/>
      <c r="U35" s="228"/>
      <c r="V35" s="228"/>
      <c r="W35" s="228"/>
      <c r="X35" s="228"/>
      <c r="Y35" s="228"/>
      <c r="Z35" s="67"/>
      <c r="AA35" s="67"/>
    </row>
    <row r="36" spans="1:67" ht="27" customHeight="1" x14ac:dyDescent="0.25">
      <c r="A36" s="64" t="s">
        <v>101</v>
      </c>
      <c r="B36" s="64" t="s">
        <v>102</v>
      </c>
      <c r="C36" s="37">
        <v>4301070865</v>
      </c>
      <c r="D36" s="206">
        <v>4607111036285</v>
      </c>
      <c r="E36" s="206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87</v>
      </c>
      <c r="L36" s="39" t="s">
        <v>86</v>
      </c>
      <c r="M36" s="39"/>
      <c r="N36" s="38">
        <v>180</v>
      </c>
      <c r="O36" s="32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8"/>
      <c r="Q36" s="208"/>
      <c r="R36" s="208"/>
      <c r="S36" s="209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83"/>
      <c r="BB36" s="89" t="s">
        <v>71</v>
      </c>
      <c r="BL36" s="83">
        <f>IFERROR(W36*I36,"0")</f>
        <v>0</v>
      </c>
      <c r="BM36" s="83">
        <f>IFERROR(X36*I36,"0")</f>
        <v>0</v>
      </c>
      <c r="BN36" s="83">
        <f>IFERROR(W36/J36,"0")</f>
        <v>0</v>
      </c>
      <c r="BO36" s="83">
        <f>IFERROR(X36/J36,"0")</f>
        <v>0</v>
      </c>
    </row>
    <row r="37" spans="1:67" ht="27" customHeight="1" x14ac:dyDescent="0.25">
      <c r="A37" s="64" t="s">
        <v>103</v>
      </c>
      <c r="B37" s="64" t="s">
        <v>104</v>
      </c>
      <c r="C37" s="37">
        <v>4301070861</v>
      </c>
      <c r="D37" s="206">
        <v>4607111036308</v>
      </c>
      <c r="E37" s="206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87</v>
      </c>
      <c r="L37" s="39" t="s">
        <v>86</v>
      </c>
      <c r="M37" s="39"/>
      <c r="N37" s="38">
        <v>180</v>
      </c>
      <c r="O37" s="323" t="s">
        <v>105</v>
      </c>
      <c r="P37" s="208"/>
      <c r="Q37" s="208"/>
      <c r="R37" s="208"/>
      <c r="S37" s="209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83"/>
      <c r="BB37" s="90" t="s">
        <v>71</v>
      </c>
      <c r="BL37" s="83">
        <f>IFERROR(W37*I37,"0")</f>
        <v>0</v>
      </c>
      <c r="BM37" s="83">
        <f>IFERROR(X37*I37,"0")</f>
        <v>0</v>
      </c>
      <c r="BN37" s="83">
        <f>IFERROR(W37/J37,"0")</f>
        <v>0</v>
      </c>
      <c r="BO37" s="83">
        <f>IFERROR(X37/J37,"0")</f>
        <v>0</v>
      </c>
    </row>
    <row r="38" spans="1:67" ht="27" customHeight="1" x14ac:dyDescent="0.25">
      <c r="A38" s="64" t="s">
        <v>106</v>
      </c>
      <c r="B38" s="64" t="s">
        <v>107</v>
      </c>
      <c r="C38" s="37">
        <v>4301070864</v>
      </c>
      <c r="D38" s="206">
        <v>4607111036292</v>
      </c>
      <c r="E38" s="206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87</v>
      </c>
      <c r="L38" s="39" t="s">
        <v>86</v>
      </c>
      <c r="M38" s="39"/>
      <c r="N38" s="38">
        <v>180</v>
      </c>
      <c r="O38" s="32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8" s="208"/>
      <c r="Q38" s="208"/>
      <c r="R38" s="208"/>
      <c r="S38" s="209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83"/>
      <c r="BB38" s="91" t="s">
        <v>71</v>
      </c>
      <c r="BL38" s="83">
        <f>IFERROR(W38*I38,"0")</f>
        <v>0</v>
      </c>
      <c r="BM38" s="83">
        <f>IFERROR(X38*I38,"0")</f>
        <v>0</v>
      </c>
      <c r="BN38" s="83">
        <f>IFERROR(W38/J38,"0")</f>
        <v>0</v>
      </c>
      <c r="BO38" s="83">
        <f>IFERROR(X38/J38,"0")</f>
        <v>0</v>
      </c>
    </row>
    <row r="39" spans="1:67" x14ac:dyDescent="0.2">
      <c r="A39" s="203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16"/>
      <c r="O39" s="213" t="s">
        <v>43</v>
      </c>
      <c r="P39" s="214"/>
      <c r="Q39" s="214"/>
      <c r="R39" s="214"/>
      <c r="S39" s="214"/>
      <c r="T39" s="214"/>
      <c r="U39" s="215"/>
      <c r="V39" s="43" t="s">
        <v>42</v>
      </c>
      <c r="W39" s="44">
        <f>IFERROR(SUM(W36:W38),"0")</f>
        <v>0</v>
      </c>
      <c r="X39" s="44">
        <f>IFERROR(SUM(X36:X38),"0")</f>
        <v>0</v>
      </c>
      <c r="Y39" s="44">
        <f>IFERROR(IF(Y36="",0,Y36),"0")+IFERROR(IF(Y37="",0,Y37),"0")+IFERROR(IF(Y38="",0,Y38),"0")</f>
        <v>0</v>
      </c>
      <c r="Z39" s="68"/>
      <c r="AA39" s="68"/>
    </row>
    <row r="40" spans="1:67" x14ac:dyDescent="0.2">
      <c r="A40" s="203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16"/>
      <c r="O40" s="213" t="s">
        <v>43</v>
      </c>
      <c r="P40" s="214"/>
      <c r="Q40" s="214"/>
      <c r="R40" s="214"/>
      <c r="S40" s="214"/>
      <c r="T40" s="214"/>
      <c r="U40" s="215"/>
      <c r="V40" s="43" t="s">
        <v>0</v>
      </c>
      <c r="W40" s="44">
        <f>IFERROR(SUMPRODUCT(W36:W38*H36:H38),"0")</f>
        <v>0</v>
      </c>
      <c r="X40" s="44">
        <f>IFERROR(SUMPRODUCT(X36:X38*H36:H38),"0")</f>
        <v>0</v>
      </c>
      <c r="Y40" s="43"/>
      <c r="Z40" s="68"/>
      <c r="AA40" s="68"/>
    </row>
    <row r="41" spans="1:67" ht="16.5" customHeight="1" x14ac:dyDescent="0.25">
      <c r="A41" s="239" t="s">
        <v>108</v>
      </c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66"/>
      <c r="AA41" s="66"/>
    </row>
    <row r="42" spans="1:67" ht="14.25" customHeight="1" x14ac:dyDescent="0.25">
      <c r="A42" s="228" t="s">
        <v>109</v>
      </c>
      <c r="B42" s="228"/>
      <c r="C42" s="228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8"/>
      <c r="Q42" s="228"/>
      <c r="R42" s="228"/>
      <c r="S42" s="228"/>
      <c r="T42" s="228"/>
      <c r="U42" s="228"/>
      <c r="V42" s="228"/>
      <c r="W42" s="228"/>
      <c r="X42" s="228"/>
      <c r="Y42" s="228"/>
      <c r="Z42" s="67"/>
      <c r="AA42" s="67"/>
    </row>
    <row r="43" spans="1:67" ht="16.5" customHeight="1" x14ac:dyDescent="0.25">
      <c r="A43" s="64" t="s">
        <v>110</v>
      </c>
      <c r="B43" s="64" t="s">
        <v>111</v>
      </c>
      <c r="C43" s="37">
        <v>4301190046</v>
      </c>
      <c r="D43" s="206">
        <v>4607111038951</v>
      </c>
      <c r="E43" s="206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112</v>
      </c>
      <c r="L43" s="39" t="s">
        <v>86</v>
      </c>
      <c r="M43" s="39"/>
      <c r="N43" s="38">
        <v>365</v>
      </c>
      <c r="O43" s="32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3" s="208"/>
      <c r="Q43" s="208"/>
      <c r="R43" s="208"/>
      <c r="S43" s="209"/>
      <c r="T43" s="40" t="s">
        <v>49</v>
      </c>
      <c r="U43" s="40" t="s">
        <v>49</v>
      </c>
      <c r="V43" s="41" t="s">
        <v>42</v>
      </c>
      <c r="W43" s="59">
        <v>0</v>
      </c>
      <c r="X43" s="56">
        <f t="shared" ref="X43:X48" si="0">IFERROR(IF(W43="","",W43),"")</f>
        <v>0</v>
      </c>
      <c r="Y43" s="42">
        <f t="shared" ref="Y43:Y48" si="1">IFERROR(IF(W43="","",W43*0.0095),"")</f>
        <v>0</v>
      </c>
      <c r="Z43" s="69" t="s">
        <v>49</v>
      </c>
      <c r="AA43" s="70" t="s">
        <v>49</v>
      </c>
      <c r="AE43" s="83"/>
      <c r="BB43" s="92" t="s">
        <v>92</v>
      </c>
      <c r="BL43" s="83">
        <f t="shared" ref="BL43:BL48" si="2">IFERROR(W43*I43,"0")</f>
        <v>0</v>
      </c>
      <c r="BM43" s="83">
        <f t="shared" ref="BM43:BM48" si="3">IFERROR(X43*I43,"0")</f>
        <v>0</v>
      </c>
      <c r="BN43" s="83">
        <f t="shared" ref="BN43:BN48" si="4">IFERROR(W43/J43,"0")</f>
        <v>0</v>
      </c>
      <c r="BO43" s="83">
        <f t="shared" ref="BO43:BO48" si="5">IFERROR(X43/J43,"0")</f>
        <v>0</v>
      </c>
    </row>
    <row r="44" spans="1:67" ht="27" customHeight="1" x14ac:dyDescent="0.25">
      <c r="A44" s="64" t="s">
        <v>113</v>
      </c>
      <c r="B44" s="64" t="s">
        <v>114</v>
      </c>
      <c r="C44" s="37">
        <v>4301190010</v>
      </c>
      <c r="D44" s="206">
        <v>4607111037596</v>
      </c>
      <c r="E44" s="206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86</v>
      </c>
      <c r="M44" s="39"/>
      <c r="N44" s="38">
        <v>365</v>
      </c>
      <c r="O44" s="31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4" s="208"/>
      <c r="Q44" s="208"/>
      <c r="R44" s="208"/>
      <c r="S44" s="209"/>
      <c r="T44" s="40" t="s">
        <v>49</v>
      </c>
      <c r="U44" s="40" t="s">
        <v>49</v>
      </c>
      <c r="V44" s="41" t="s">
        <v>42</v>
      </c>
      <c r="W44" s="59">
        <v>0</v>
      </c>
      <c r="X44" s="56">
        <f t="shared" si="0"/>
        <v>0</v>
      </c>
      <c r="Y44" s="42">
        <f t="shared" si="1"/>
        <v>0</v>
      </c>
      <c r="Z44" s="69" t="s">
        <v>49</v>
      </c>
      <c r="AA44" s="70" t="s">
        <v>49</v>
      </c>
      <c r="AE44" s="83"/>
      <c r="BB44" s="93" t="s">
        <v>92</v>
      </c>
      <c r="BL44" s="83">
        <f t="shared" si="2"/>
        <v>0</v>
      </c>
      <c r="BM44" s="83">
        <f t="shared" si="3"/>
        <v>0</v>
      </c>
      <c r="BN44" s="83">
        <f t="shared" si="4"/>
        <v>0</v>
      </c>
      <c r="BO44" s="83">
        <f t="shared" si="5"/>
        <v>0</v>
      </c>
    </row>
    <row r="45" spans="1:67" ht="27" customHeight="1" x14ac:dyDescent="0.25">
      <c r="A45" s="64" t="s">
        <v>115</v>
      </c>
      <c r="B45" s="64" t="s">
        <v>116</v>
      </c>
      <c r="C45" s="37">
        <v>4301190047</v>
      </c>
      <c r="D45" s="206">
        <v>4607111038579</v>
      </c>
      <c r="E45" s="206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86</v>
      </c>
      <c r="M45" s="39"/>
      <c r="N45" s="38">
        <v>365</v>
      </c>
      <c r="O45" s="316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5" s="208"/>
      <c r="Q45" s="208"/>
      <c r="R45" s="208"/>
      <c r="S45" s="209"/>
      <c r="T45" s="40" t="s">
        <v>49</v>
      </c>
      <c r="U45" s="40" t="s">
        <v>49</v>
      </c>
      <c r="V45" s="41" t="s">
        <v>42</v>
      </c>
      <c r="W45" s="59">
        <v>0</v>
      </c>
      <c r="X45" s="56">
        <f t="shared" si="0"/>
        <v>0</v>
      </c>
      <c r="Y45" s="42">
        <f t="shared" si="1"/>
        <v>0</v>
      </c>
      <c r="Z45" s="69" t="s">
        <v>49</v>
      </c>
      <c r="AA45" s="70" t="s">
        <v>49</v>
      </c>
      <c r="AE45" s="83"/>
      <c r="BB45" s="94" t="s">
        <v>92</v>
      </c>
      <c r="BL45" s="83">
        <f t="shared" si="2"/>
        <v>0</v>
      </c>
      <c r="BM45" s="83">
        <f t="shared" si="3"/>
        <v>0</v>
      </c>
      <c r="BN45" s="83">
        <f t="shared" si="4"/>
        <v>0</v>
      </c>
      <c r="BO45" s="83">
        <f t="shared" si="5"/>
        <v>0</v>
      </c>
    </row>
    <row r="46" spans="1:67" ht="27" customHeight="1" x14ac:dyDescent="0.25">
      <c r="A46" s="64" t="s">
        <v>117</v>
      </c>
      <c r="B46" s="64" t="s">
        <v>118</v>
      </c>
      <c r="C46" s="37">
        <v>4301190022</v>
      </c>
      <c r="D46" s="206">
        <v>4607111037053</v>
      </c>
      <c r="E46" s="206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112</v>
      </c>
      <c r="L46" s="39" t="s">
        <v>86</v>
      </c>
      <c r="M46" s="39"/>
      <c r="N46" s="38">
        <v>365</v>
      </c>
      <c r="O46" s="31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6" s="208"/>
      <c r="Q46" s="208"/>
      <c r="R46" s="208"/>
      <c r="S46" s="209"/>
      <c r="T46" s="40" t="s">
        <v>49</v>
      </c>
      <c r="U46" s="40" t="s">
        <v>49</v>
      </c>
      <c r="V46" s="41" t="s">
        <v>42</v>
      </c>
      <c r="W46" s="59">
        <v>0</v>
      </c>
      <c r="X46" s="56">
        <f t="shared" si="0"/>
        <v>0</v>
      </c>
      <c r="Y46" s="42">
        <f t="shared" si="1"/>
        <v>0</v>
      </c>
      <c r="Z46" s="69" t="s">
        <v>49</v>
      </c>
      <c r="AA46" s="70" t="s">
        <v>49</v>
      </c>
      <c r="AE46" s="83"/>
      <c r="BB46" s="95" t="s">
        <v>92</v>
      </c>
      <c r="BL46" s="83">
        <f t="shared" si="2"/>
        <v>0</v>
      </c>
      <c r="BM46" s="83">
        <f t="shared" si="3"/>
        <v>0</v>
      </c>
      <c r="BN46" s="83">
        <f t="shared" si="4"/>
        <v>0</v>
      </c>
      <c r="BO46" s="83">
        <f t="shared" si="5"/>
        <v>0</v>
      </c>
    </row>
    <row r="47" spans="1:67" ht="27" customHeight="1" x14ac:dyDescent="0.25">
      <c r="A47" s="64" t="s">
        <v>119</v>
      </c>
      <c r="B47" s="64" t="s">
        <v>120</v>
      </c>
      <c r="C47" s="37">
        <v>4301190023</v>
      </c>
      <c r="D47" s="206">
        <v>4607111037060</v>
      </c>
      <c r="E47" s="206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112</v>
      </c>
      <c r="L47" s="39" t="s">
        <v>86</v>
      </c>
      <c r="M47" s="39"/>
      <c r="N47" s="38">
        <v>365</v>
      </c>
      <c r="O47" s="31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7" s="208"/>
      <c r="Q47" s="208"/>
      <c r="R47" s="208"/>
      <c r="S47" s="209"/>
      <c r="T47" s="40" t="s">
        <v>49</v>
      </c>
      <c r="U47" s="40" t="s">
        <v>49</v>
      </c>
      <c r="V47" s="41" t="s">
        <v>42</v>
      </c>
      <c r="W47" s="59">
        <v>0</v>
      </c>
      <c r="X47" s="56">
        <f t="shared" si="0"/>
        <v>0</v>
      </c>
      <c r="Y47" s="42">
        <f t="shared" si="1"/>
        <v>0</v>
      </c>
      <c r="Z47" s="69" t="s">
        <v>49</v>
      </c>
      <c r="AA47" s="70" t="s">
        <v>49</v>
      </c>
      <c r="AE47" s="83"/>
      <c r="BB47" s="96" t="s">
        <v>92</v>
      </c>
      <c r="BL47" s="83">
        <f t="shared" si="2"/>
        <v>0</v>
      </c>
      <c r="BM47" s="83">
        <f t="shared" si="3"/>
        <v>0</v>
      </c>
      <c r="BN47" s="83">
        <f t="shared" si="4"/>
        <v>0</v>
      </c>
      <c r="BO47" s="83">
        <f t="shared" si="5"/>
        <v>0</v>
      </c>
    </row>
    <row r="48" spans="1:67" ht="27" customHeight="1" x14ac:dyDescent="0.25">
      <c r="A48" s="64" t="s">
        <v>121</v>
      </c>
      <c r="B48" s="64" t="s">
        <v>122</v>
      </c>
      <c r="C48" s="37">
        <v>4301190049</v>
      </c>
      <c r="D48" s="206">
        <v>4607111038968</v>
      </c>
      <c r="E48" s="206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112</v>
      </c>
      <c r="L48" s="39" t="s">
        <v>86</v>
      </c>
      <c r="M48" s="39"/>
      <c r="N48" s="38">
        <v>365</v>
      </c>
      <c r="O48" s="31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8" s="208"/>
      <c r="Q48" s="208"/>
      <c r="R48" s="208"/>
      <c r="S48" s="209"/>
      <c r="T48" s="40" t="s">
        <v>49</v>
      </c>
      <c r="U48" s="40" t="s">
        <v>49</v>
      </c>
      <c r="V48" s="41" t="s">
        <v>42</v>
      </c>
      <c r="W48" s="59">
        <v>0</v>
      </c>
      <c r="X48" s="56">
        <f t="shared" si="0"/>
        <v>0</v>
      </c>
      <c r="Y48" s="42">
        <f t="shared" si="1"/>
        <v>0</v>
      </c>
      <c r="Z48" s="69" t="s">
        <v>49</v>
      </c>
      <c r="AA48" s="70" t="s">
        <v>49</v>
      </c>
      <c r="AE48" s="83"/>
      <c r="BB48" s="97" t="s">
        <v>92</v>
      </c>
      <c r="BL48" s="83">
        <f t="shared" si="2"/>
        <v>0</v>
      </c>
      <c r="BM48" s="83">
        <f t="shared" si="3"/>
        <v>0</v>
      </c>
      <c r="BN48" s="83">
        <f t="shared" si="4"/>
        <v>0</v>
      </c>
      <c r="BO48" s="83">
        <f t="shared" si="5"/>
        <v>0</v>
      </c>
    </row>
    <row r="49" spans="1:67" x14ac:dyDescent="0.2">
      <c r="A49" s="203"/>
      <c r="B49" s="203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16"/>
      <c r="O49" s="213" t="s">
        <v>43</v>
      </c>
      <c r="P49" s="214"/>
      <c r="Q49" s="214"/>
      <c r="R49" s="214"/>
      <c r="S49" s="214"/>
      <c r="T49" s="214"/>
      <c r="U49" s="215"/>
      <c r="V49" s="43" t="s">
        <v>42</v>
      </c>
      <c r="W49" s="44">
        <f>IFERROR(SUM(W43:W48),"0")</f>
        <v>0</v>
      </c>
      <c r="X49" s="44">
        <f>IFERROR(SUM(X43:X48),"0")</f>
        <v>0</v>
      </c>
      <c r="Y49" s="44">
        <f>IFERROR(IF(Y43="",0,Y43),"0")+IFERROR(IF(Y44="",0,Y44),"0")+IFERROR(IF(Y45="",0,Y45),"0")+IFERROR(IF(Y46="",0,Y46),"0")+IFERROR(IF(Y47="",0,Y47),"0")+IFERROR(IF(Y48="",0,Y48),"0")</f>
        <v>0</v>
      </c>
      <c r="Z49" s="68"/>
      <c r="AA49" s="68"/>
    </row>
    <row r="50" spans="1:67" x14ac:dyDescent="0.2">
      <c r="A50" s="203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16"/>
      <c r="O50" s="213" t="s">
        <v>43</v>
      </c>
      <c r="P50" s="214"/>
      <c r="Q50" s="214"/>
      <c r="R50" s="214"/>
      <c r="S50" s="214"/>
      <c r="T50" s="214"/>
      <c r="U50" s="215"/>
      <c r="V50" s="43" t="s">
        <v>0</v>
      </c>
      <c r="W50" s="44">
        <f>IFERROR(SUMPRODUCT(W43:W48*H43:H48),"0")</f>
        <v>0</v>
      </c>
      <c r="X50" s="44">
        <f>IFERROR(SUMPRODUCT(X43:X48*H43:H48),"0")</f>
        <v>0</v>
      </c>
      <c r="Y50" s="43"/>
      <c r="Z50" s="68"/>
      <c r="AA50" s="68"/>
    </row>
    <row r="51" spans="1:67" ht="16.5" customHeight="1" x14ac:dyDescent="0.25">
      <c r="A51" s="239" t="s">
        <v>123</v>
      </c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66"/>
      <c r="AA51" s="66"/>
    </row>
    <row r="52" spans="1:67" ht="14.25" customHeight="1" x14ac:dyDescent="0.25">
      <c r="A52" s="228" t="s">
        <v>83</v>
      </c>
      <c r="B52" s="228"/>
      <c r="C52" s="228"/>
      <c r="D52" s="228"/>
      <c r="E52" s="228"/>
      <c r="F52" s="228"/>
      <c r="G52" s="228"/>
      <c r="H52" s="228"/>
      <c r="I52" s="228"/>
      <c r="J52" s="228"/>
      <c r="K52" s="228"/>
      <c r="L52" s="228"/>
      <c r="M52" s="228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67"/>
      <c r="AA52" s="67"/>
    </row>
    <row r="53" spans="1:67" ht="27" customHeight="1" x14ac:dyDescent="0.25">
      <c r="A53" s="64" t="s">
        <v>124</v>
      </c>
      <c r="B53" s="64" t="s">
        <v>125</v>
      </c>
      <c r="C53" s="37">
        <v>4301070989</v>
      </c>
      <c r="D53" s="206">
        <v>4607111037190</v>
      </c>
      <c r="E53" s="206"/>
      <c r="F53" s="63">
        <v>0.43</v>
      </c>
      <c r="G53" s="38">
        <v>16</v>
      </c>
      <c r="H53" s="63">
        <v>6.88</v>
      </c>
      <c r="I53" s="63">
        <v>7.1996000000000002</v>
      </c>
      <c r="J53" s="38">
        <v>84</v>
      </c>
      <c r="K53" s="38" t="s">
        <v>87</v>
      </c>
      <c r="L53" s="39" t="s">
        <v>86</v>
      </c>
      <c r="M53" s="39"/>
      <c r="N53" s="38">
        <v>180</v>
      </c>
      <c r="O53" s="31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8"/>
      <c r="Q53" s="208"/>
      <c r="R53" s="208"/>
      <c r="S53" s="209"/>
      <c r="T53" s="40" t="s">
        <v>49</v>
      </c>
      <c r="U53" s="40" t="s">
        <v>49</v>
      </c>
      <c r="V53" s="41" t="s">
        <v>42</v>
      </c>
      <c r="W53" s="59">
        <v>0</v>
      </c>
      <c r="X53" s="56">
        <f t="shared" ref="X53:X59" si="6">IFERROR(IF(W53="","",W53),"")</f>
        <v>0</v>
      </c>
      <c r="Y53" s="42">
        <f t="shared" ref="Y53:Y59" si="7">IFERROR(IF(W53="","",W53*0.0155),"")</f>
        <v>0</v>
      </c>
      <c r="Z53" s="69" t="s">
        <v>49</v>
      </c>
      <c r="AA53" s="70" t="s">
        <v>49</v>
      </c>
      <c r="AE53" s="83"/>
      <c r="BB53" s="98" t="s">
        <v>71</v>
      </c>
      <c r="BL53" s="83">
        <f t="shared" ref="BL53:BL59" si="8">IFERROR(W53*I53,"0")</f>
        <v>0</v>
      </c>
      <c r="BM53" s="83">
        <f t="shared" ref="BM53:BM59" si="9">IFERROR(X53*I53,"0")</f>
        <v>0</v>
      </c>
      <c r="BN53" s="83">
        <f t="shared" ref="BN53:BN59" si="10">IFERROR(W53/J53,"0")</f>
        <v>0</v>
      </c>
      <c r="BO53" s="83">
        <f t="shared" ref="BO53:BO59" si="11">IFERROR(X53/J53,"0")</f>
        <v>0</v>
      </c>
    </row>
    <row r="54" spans="1:67" ht="27" customHeight="1" x14ac:dyDescent="0.25">
      <c r="A54" s="64" t="s">
        <v>126</v>
      </c>
      <c r="B54" s="64" t="s">
        <v>127</v>
      </c>
      <c r="C54" s="37">
        <v>4301070972</v>
      </c>
      <c r="D54" s="206">
        <v>4607111037183</v>
      </c>
      <c r="E54" s="206"/>
      <c r="F54" s="63">
        <v>0.9</v>
      </c>
      <c r="G54" s="38">
        <v>8</v>
      </c>
      <c r="H54" s="63">
        <v>7.2</v>
      </c>
      <c r="I54" s="63">
        <v>7.4859999999999998</v>
      </c>
      <c r="J54" s="38">
        <v>84</v>
      </c>
      <c r="K54" s="38" t="s">
        <v>87</v>
      </c>
      <c r="L54" s="39" t="s">
        <v>86</v>
      </c>
      <c r="M54" s="39"/>
      <c r="N54" s="38">
        <v>180</v>
      </c>
      <c r="O54" s="31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8"/>
      <c r="Q54" s="208"/>
      <c r="R54" s="208"/>
      <c r="S54" s="209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si="6"/>
        <v>0</v>
      </c>
      <c r="Y54" s="42">
        <f t="shared" si="7"/>
        <v>0</v>
      </c>
      <c r="Z54" s="69" t="s">
        <v>49</v>
      </c>
      <c r="AA54" s="70" t="s">
        <v>49</v>
      </c>
      <c r="AE54" s="83"/>
      <c r="BB54" s="99" t="s">
        <v>71</v>
      </c>
      <c r="BL54" s="83">
        <f t="shared" si="8"/>
        <v>0</v>
      </c>
      <c r="BM54" s="83">
        <f t="shared" si="9"/>
        <v>0</v>
      </c>
      <c r="BN54" s="83">
        <f t="shared" si="10"/>
        <v>0</v>
      </c>
      <c r="BO54" s="83">
        <f t="shared" si="11"/>
        <v>0</v>
      </c>
    </row>
    <row r="55" spans="1:67" ht="27" customHeight="1" x14ac:dyDescent="0.25">
      <c r="A55" s="64" t="s">
        <v>128</v>
      </c>
      <c r="B55" s="64" t="s">
        <v>129</v>
      </c>
      <c r="C55" s="37">
        <v>4301070970</v>
      </c>
      <c r="D55" s="206">
        <v>4607111037091</v>
      </c>
      <c r="E55" s="206"/>
      <c r="F55" s="63">
        <v>0.43</v>
      </c>
      <c r="G55" s="38">
        <v>16</v>
      </c>
      <c r="H55" s="63">
        <v>6.88</v>
      </c>
      <c r="I55" s="63">
        <v>7.11</v>
      </c>
      <c r="J55" s="38">
        <v>84</v>
      </c>
      <c r="K55" s="38" t="s">
        <v>87</v>
      </c>
      <c r="L55" s="39" t="s">
        <v>86</v>
      </c>
      <c r="M55" s="39"/>
      <c r="N55" s="38">
        <v>180</v>
      </c>
      <c r="O55" s="30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8"/>
      <c r="Q55" s="208"/>
      <c r="R55" s="208"/>
      <c r="S55" s="209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6"/>
        <v>0</v>
      </c>
      <c r="Y55" s="42">
        <f t="shared" si="7"/>
        <v>0</v>
      </c>
      <c r="Z55" s="69" t="s">
        <v>49</v>
      </c>
      <c r="AA55" s="70" t="s">
        <v>49</v>
      </c>
      <c r="AE55" s="83"/>
      <c r="BB55" s="100" t="s">
        <v>71</v>
      </c>
      <c r="BL55" s="83">
        <f t="shared" si="8"/>
        <v>0</v>
      </c>
      <c r="BM55" s="83">
        <f t="shared" si="9"/>
        <v>0</v>
      </c>
      <c r="BN55" s="83">
        <f t="shared" si="10"/>
        <v>0</v>
      </c>
      <c r="BO55" s="83">
        <f t="shared" si="11"/>
        <v>0</v>
      </c>
    </row>
    <row r="56" spans="1:67" ht="27" customHeight="1" x14ac:dyDescent="0.25">
      <c r="A56" s="64" t="s">
        <v>130</v>
      </c>
      <c r="B56" s="64" t="s">
        <v>131</v>
      </c>
      <c r="C56" s="37">
        <v>4301070971</v>
      </c>
      <c r="D56" s="206">
        <v>4607111036902</v>
      </c>
      <c r="E56" s="206"/>
      <c r="F56" s="63">
        <v>0.9</v>
      </c>
      <c r="G56" s="38">
        <v>8</v>
      </c>
      <c r="H56" s="63">
        <v>7.2</v>
      </c>
      <c r="I56" s="63">
        <v>7.43</v>
      </c>
      <c r="J56" s="38">
        <v>84</v>
      </c>
      <c r="K56" s="38" t="s">
        <v>87</v>
      </c>
      <c r="L56" s="39" t="s">
        <v>86</v>
      </c>
      <c r="M56" s="39"/>
      <c r="N56" s="38">
        <v>180</v>
      </c>
      <c r="O56" s="30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8"/>
      <c r="Q56" s="208"/>
      <c r="R56" s="208"/>
      <c r="S56" s="209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6"/>
        <v>0</v>
      </c>
      <c r="Y56" s="42">
        <f t="shared" si="7"/>
        <v>0</v>
      </c>
      <c r="Z56" s="69" t="s">
        <v>49</v>
      </c>
      <c r="AA56" s="70" t="s">
        <v>49</v>
      </c>
      <c r="AE56" s="83"/>
      <c r="BB56" s="101" t="s">
        <v>71</v>
      </c>
      <c r="BL56" s="83">
        <f t="shared" si="8"/>
        <v>0</v>
      </c>
      <c r="BM56" s="83">
        <f t="shared" si="9"/>
        <v>0</v>
      </c>
      <c r="BN56" s="83">
        <f t="shared" si="10"/>
        <v>0</v>
      </c>
      <c r="BO56" s="83">
        <f t="shared" si="11"/>
        <v>0</v>
      </c>
    </row>
    <row r="57" spans="1:67" ht="27" customHeight="1" x14ac:dyDescent="0.25">
      <c r="A57" s="64" t="s">
        <v>132</v>
      </c>
      <c r="B57" s="64" t="s">
        <v>133</v>
      </c>
      <c r="C57" s="37">
        <v>4301071015</v>
      </c>
      <c r="D57" s="206">
        <v>4607111036858</v>
      </c>
      <c r="E57" s="206"/>
      <c r="F57" s="63">
        <v>0.43</v>
      </c>
      <c r="G57" s="38">
        <v>16</v>
      </c>
      <c r="H57" s="63">
        <v>6.88</v>
      </c>
      <c r="I57" s="63">
        <v>7.1996000000000002</v>
      </c>
      <c r="J57" s="38">
        <v>84</v>
      </c>
      <c r="K57" s="38" t="s">
        <v>87</v>
      </c>
      <c r="L57" s="39" t="s">
        <v>86</v>
      </c>
      <c r="M57" s="39"/>
      <c r="N57" s="38">
        <v>180</v>
      </c>
      <c r="O57" s="310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P57" s="208"/>
      <c r="Q57" s="208"/>
      <c r="R57" s="208"/>
      <c r="S57" s="209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6"/>
        <v>0</v>
      </c>
      <c r="Y57" s="42">
        <f t="shared" si="7"/>
        <v>0</v>
      </c>
      <c r="Z57" s="69" t="s">
        <v>49</v>
      </c>
      <c r="AA57" s="70" t="s">
        <v>49</v>
      </c>
      <c r="AE57" s="83"/>
      <c r="BB57" s="102" t="s">
        <v>71</v>
      </c>
      <c r="BL57" s="83">
        <f t="shared" si="8"/>
        <v>0</v>
      </c>
      <c r="BM57" s="83">
        <f t="shared" si="9"/>
        <v>0</v>
      </c>
      <c r="BN57" s="83">
        <f t="shared" si="10"/>
        <v>0</v>
      </c>
      <c r="BO57" s="83">
        <f t="shared" si="11"/>
        <v>0</v>
      </c>
    </row>
    <row r="58" spans="1:67" ht="27" customHeight="1" x14ac:dyDescent="0.25">
      <c r="A58" s="64" t="s">
        <v>134</v>
      </c>
      <c r="B58" s="64" t="s">
        <v>135</v>
      </c>
      <c r="C58" s="37">
        <v>4301070947</v>
      </c>
      <c r="D58" s="206">
        <v>4607111037510</v>
      </c>
      <c r="E58" s="206"/>
      <c r="F58" s="63">
        <v>0.8</v>
      </c>
      <c r="G58" s="38">
        <v>8</v>
      </c>
      <c r="H58" s="63">
        <v>6.4</v>
      </c>
      <c r="I58" s="63">
        <v>6.6859999999999999</v>
      </c>
      <c r="J58" s="38">
        <v>84</v>
      </c>
      <c r="K58" s="38" t="s">
        <v>87</v>
      </c>
      <c r="L58" s="39" t="s">
        <v>86</v>
      </c>
      <c r="M58" s="39"/>
      <c r="N58" s="38">
        <v>150</v>
      </c>
      <c r="O58" s="31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8" s="208"/>
      <c r="Q58" s="208"/>
      <c r="R58" s="208"/>
      <c r="S58" s="209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6"/>
        <v>0</v>
      </c>
      <c r="Y58" s="42">
        <f t="shared" si="7"/>
        <v>0</v>
      </c>
      <c r="Z58" s="69" t="s">
        <v>49</v>
      </c>
      <c r="AA58" s="70" t="s">
        <v>49</v>
      </c>
      <c r="AE58" s="83"/>
      <c r="BB58" s="103" t="s">
        <v>71</v>
      </c>
      <c r="BL58" s="83">
        <f t="shared" si="8"/>
        <v>0</v>
      </c>
      <c r="BM58" s="83">
        <f t="shared" si="9"/>
        <v>0</v>
      </c>
      <c r="BN58" s="83">
        <f t="shared" si="10"/>
        <v>0</v>
      </c>
      <c r="BO58" s="83">
        <f t="shared" si="11"/>
        <v>0</v>
      </c>
    </row>
    <row r="59" spans="1:67" ht="27" customHeight="1" x14ac:dyDescent="0.25">
      <c r="A59" s="64" t="s">
        <v>136</v>
      </c>
      <c r="B59" s="64" t="s">
        <v>137</v>
      </c>
      <c r="C59" s="37">
        <v>4301071025</v>
      </c>
      <c r="D59" s="206">
        <v>4607111036889</v>
      </c>
      <c r="E59" s="206"/>
      <c r="F59" s="63">
        <v>0.9</v>
      </c>
      <c r="G59" s="38">
        <v>8</v>
      </c>
      <c r="H59" s="63">
        <v>7.2</v>
      </c>
      <c r="I59" s="63">
        <v>7.4859999999999998</v>
      </c>
      <c r="J59" s="38">
        <v>84</v>
      </c>
      <c r="K59" s="38" t="s">
        <v>87</v>
      </c>
      <c r="L59" s="39" t="s">
        <v>86</v>
      </c>
      <c r="M59" s="39"/>
      <c r="N59" s="38">
        <v>180</v>
      </c>
      <c r="O59" s="312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P59" s="208"/>
      <c r="Q59" s="208"/>
      <c r="R59" s="208"/>
      <c r="S59" s="209"/>
      <c r="T59" s="40" t="s">
        <v>49</v>
      </c>
      <c r="U59" s="40" t="s">
        <v>49</v>
      </c>
      <c r="V59" s="41" t="s">
        <v>42</v>
      </c>
      <c r="W59" s="59">
        <v>0</v>
      </c>
      <c r="X59" s="56">
        <f t="shared" si="6"/>
        <v>0</v>
      </c>
      <c r="Y59" s="42">
        <f t="shared" si="7"/>
        <v>0</v>
      </c>
      <c r="Z59" s="69" t="s">
        <v>49</v>
      </c>
      <c r="AA59" s="70" t="s">
        <v>49</v>
      </c>
      <c r="AE59" s="83"/>
      <c r="BB59" s="104" t="s">
        <v>71</v>
      </c>
      <c r="BL59" s="83">
        <f t="shared" si="8"/>
        <v>0</v>
      </c>
      <c r="BM59" s="83">
        <f t="shared" si="9"/>
        <v>0</v>
      </c>
      <c r="BN59" s="83">
        <f t="shared" si="10"/>
        <v>0</v>
      </c>
      <c r="BO59" s="83">
        <f t="shared" si="11"/>
        <v>0</v>
      </c>
    </row>
    <row r="60" spans="1:67" x14ac:dyDescent="0.2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16"/>
      <c r="O60" s="213" t="s">
        <v>43</v>
      </c>
      <c r="P60" s="214"/>
      <c r="Q60" s="214"/>
      <c r="R60" s="214"/>
      <c r="S60" s="214"/>
      <c r="T60" s="214"/>
      <c r="U60" s="215"/>
      <c r="V60" s="43" t="s">
        <v>42</v>
      </c>
      <c r="W60" s="44">
        <f>IFERROR(SUM(W53:W59),"0")</f>
        <v>0</v>
      </c>
      <c r="X60" s="44">
        <f>IFERROR(SUM(X53:X59),"0")</f>
        <v>0</v>
      </c>
      <c r="Y60" s="44">
        <f>IFERROR(IF(Y53="",0,Y53),"0")+IFERROR(IF(Y54="",0,Y54),"0")+IFERROR(IF(Y55="",0,Y55),"0")+IFERROR(IF(Y56="",0,Y56),"0")+IFERROR(IF(Y57="",0,Y57),"0")+IFERROR(IF(Y58="",0,Y58),"0")+IFERROR(IF(Y59="",0,Y59),"0")</f>
        <v>0</v>
      </c>
      <c r="Z60" s="68"/>
      <c r="AA60" s="68"/>
    </row>
    <row r="61" spans="1:67" x14ac:dyDescent="0.2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16"/>
      <c r="O61" s="213" t="s">
        <v>43</v>
      </c>
      <c r="P61" s="214"/>
      <c r="Q61" s="214"/>
      <c r="R61" s="214"/>
      <c r="S61" s="214"/>
      <c r="T61" s="214"/>
      <c r="U61" s="215"/>
      <c r="V61" s="43" t="s">
        <v>0</v>
      </c>
      <c r="W61" s="44">
        <f>IFERROR(SUMPRODUCT(W53:W59*H53:H59),"0")</f>
        <v>0</v>
      </c>
      <c r="X61" s="44">
        <f>IFERROR(SUMPRODUCT(X53:X59*H53:H59),"0")</f>
        <v>0</v>
      </c>
      <c r="Y61" s="43"/>
      <c r="Z61" s="68"/>
      <c r="AA61" s="68"/>
    </row>
    <row r="62" spans="1:67" ht="16.5" customHeight="1" x14ac:dyDescent="0.25">
      <c r="A62" s="239" t="s">
        <v>138</v>
      </c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  <c r="U62" s="239"/>
      <c r="V62" s="239"/>
      <c r="W62" s="239"/>
      <c r="X62" s="239"/>
      <c r="Y62" s="239"/>
      <c r="Z62" s="66"/>
      <c r="AA62" s="66"/>
    </row>
    <row r="63" spans="1:67" ht="14.25" customHeight="1" x14ac:dyDescent="0.25">
      <c r="A63" s="228" t="s">
        <v>83</v>
      </c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8"/>
      <c r="Q63" s="228"/>
      <c r="R63" s="228"/>
      <c r="S63" s="228"/>
      <c r="T63" s="228"/>
      <c r="U63" s="228"/>
      <c r="V63" s="228"/>
      <c r="W63" s="228"/>
      <c r="X63" s="228"/>
      <c r="Y63" s="228"/>
      <c r="Z63" s="67"/>
      <c r="AA63" s="67"/>
    </row>
    <row r="64" spans="1:67" ht="27" customHeight="1" x14ac:dyDescent="0.25">
      <c r="A64" s="64" t="s">
        <v>139</v>
      </c>
      <c r="B64" s="64" t="s">
        <v>140</v>
      </c>
      <c r="C64" s="37">
        <v>4301070977</v>
      </c>
      <c r="D64" s="206">
        <v>4607111037411</v>
      </c>
      <c r="E64" s="206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141</v>
      </c>
      <c r="L64" s="39" t="s">
        <v>86</v>
      </c>
      <c r="M64" s="39"/>
      <c r="N64" s="38">
        <v>180</v>
      </c>
      <c r="O64" s="30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8"/>
      <c r="Q64" s="208"/>
      <c r="R64" s="208"/>
      <c r="S64" s="209"/>
      <c r="T64" s="40" t="s">
        <v>49</v>
      </c>
      <c r="U64" s="40" t="s">
        <v>49</v>
      </c>
      <c r="V64" s="41" t="s">
        <v>42</v>
      </c>
      <c r="W64" s="59">
        <v>0</v>
      </c>
      <c r="X64" s="56">
        <f>IFERROR(IF(W64="","",W64),"")</f>
        <v>0</v>
      </c>
      <c r="Y64" s="42">
        <f>IFERROR(IF(W64="","",W64*0.00502),"")</f>
        <v>0</v>
      </c>
      <c r="Z64" s="69" t="s">
        <v>49</v>
      </c>
      <c r="AA64" s="70" t="s">
        <v>49</v>
      </c>
      <c r="AE64" s="83"/>
      <c r="BB64" s="105" t="s">
        <v>71</v>
      </c>
      <c r="BL64" s="83">
        <f>IFERROR(W64*I64,"0")</f>
        <v>0</v>
      </c>
      <c r="BM64" s="83">
        <f>IFERROR(X64*I64,"0")</f>
        <v>0</v>
      </c>
      <c r="BN64" s="83">
        <f>IFERROR(W64/J64,"0")</f>
        <v>0</v>
      </c>
      <c r="BO64" s="83">
        <f>IFERROR(X64/J64,"0")</f>
        <v>0</v>
      </c>
    </row>
    <row r="65" spans="1:67" ht="27" customHeight="1" x14ac:dyDescent="0.25">
      <c r="A65" s="64" t="s">
        <v>142</v>
      </c>
      <c r="B65" s="64" t="s">
        <v>143</v>
      </c>
      <c r="C65" s="37">
        <v>4301070981</v>
      </c>
      <c r="D65" s="206">
        <v>4607111036728</v>
      </c>
      <c r="E65" s="206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87</v>
      </c>
      <c r="L65" s="39" t="s">
        <v>86</v>
      </c>
      <c r="M65" s="39"/>
      <c r="N65" s="38">
        <v>180</v>
      </c>
      <c r="O65" s="3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8"/>
      <c r="Q65" s="208"/>
      <c r="R65" s="208"/>
      <c r="S65" s="209"/>
      <c r="T65" s="40" t="s">
        <v>49</v>
      </c>
      <c r="U65" s="40" t="s">
        <v>49</v>
      </c>
      <c r="V65" s="41" t="s">
        <v>42</v>
      </c>
      <c r="W65" s="59">
        <v>0</v>
      </c>
      <c r="X65" s="56">
        <f>IFERROR(IF(W65="","",W65),"")</f>
        <v>0</v>
      </c>
      <c r="Y65" s="42">
        <f>IFERROR(IF(W65="","",W65*0.00866),"")</f>
        <v>0</v>
      </c>
      <c r="Z65" s="69" t="s">
        <v>49</v>
      </c>
      <c r="AA65" s="70" t="s">
        <v>49</v>
      </c>
      <c r="AE65" s="83"/>
      <c r="BB65" s="106" t="s">
        <v>71</v>
      </c>
      <c r="BL65" s="83">
        <f>IFERROR(W65*I65,"0")</f>
        <v>0</v>
      </c>
      <c r="BM65" s="83">
        <f>IFERROR(X65*I65,"0")</f>
        <v>0</v>
      </c>
      <c r="BN65" s="83">
        <f>IFERROR(W65/J65,"0")</f>
        <v>0</v>
      </c>
      <c r="BO65" s="83">
        <f>IFERROR(X65/J65,"0")</f>
        <v>0</v>
      </c>
    </row>
    <row r="66" spans="1:67" x14ac:dyDescent="0.2">
      <c r="A66" s="203"/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16"/>
      <c r="O66" s="213" t="s">
        <v>43</v>
      </c>
      <c r="P66" s="214"/>
      <c r="Q66" s="214"/>
      <c r="R66" s="214"/>
      <c r="S66" s="214"/>
      <c r="T66" s="214"/>
      <c r="U66" s="215"/>
      <c r="V66" s="43" t="s">
        <v>42</v>
      </c>
      <c r="W66" s="44">
        <f>IFERROR(SUM(W64:W65),"0")</f>
        <v>0</v>
      </c>
      <c r="X66" s="44">
        <f>IFERROR(SUM(X64:X65),"0")</f>
        <v>0</v>
      </c>
      <c r="Y66" s="44">
        <f>IFERROR(IF(Y64="",0,Y64),"0")+IFERROR(IF(Y65="",0,Y65),"0")</f>
        <v>0</v>
      </c>
      <c r="Z66" s="68"/>
      <c r="AA66" s="68"/>
    </row>
    <row r="67" spans="1:67" x14ac:dyDescent="0.2">
      <c r="A67" s="203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16"/>
      <c r="O67" s="213" t="s">
        <v>43</v>
      </c>
      <c r="P67" s="214"/>
      <c r="Q67" s="214"/>
      <c r="R67" s="214"/>
      <c r="S67" s="214"/>
      <c r="T67" s="214"/>
      <c r="U67" s="215"/>
      <c r="V67" s="43" t="s">
        <v>0</v>
      </c>
      <c r="W67" s="44">
        <f>IFERROR(SUMPRODUCT(W64:W65*H64:H65),"0")</f>
        <v>0</v>
      </c>
      <c r="X67" s="44">
        <f>IFERROR(SUMPRODUCT(X64:X65*H64:H65),"0")</f>
        <v>0</v>
      </c>
      <c r="Y67" s="43"/>
      <c r="Z67" s="68"/>
      <c r="AA67" s="68"/>
    </row>
    <row r="68" spans="1:67" ht="16.5" customHeight="1" x14ac:dyDescent="0.25">
      <c r="A68" s="239" t="s">
        <v>144</v>
      </c>
      <c r="B68" s="239"/>
      <c r="C68" s="239"/>
      <c r="D68" s="239"/>
      <c r="E68" s="239"/>
      <c r="F68" s="239"/>
      <c r="G68" s="239"/>
      <c r="H68" s="239"/>
      <c r="I68" s="239"/>
      <c r="J68" s="239"/>
      <c r="K68" s="239"/>
      <c r="L68" s="239"/>
      <c r="M68" s="239"/>
      <c r="N68" s="239"/>
      <c r="O68" s="239"/>
      <c r="P68" s="239"/>
      <c r="Q68" s="239"/>
      <c r="R68" s="239"/>
      <c r="S68" s="239"/>
      <c r="T68" s="239"/>
      <c r="U68" s="239"/>
      <c r="V68" s="239"/>
      <c r="W68" s="239"/>
      <c r="X68" s="239"/>
      <c r="Y68" s="239"/>
      <c r="Z68" s="66"/>
      <c r="AA68" s="66"/>
    </row>
    <row r="69" spans="1:67" ht="14.25" customHeight="1" x14ac:dyDescent="0.25">
      <c r="A69" s="228" t="s">
        <v>145</v>
      </c>
      <c r="B69" s="228"/>
      <c r="C69" s="228"/>
      <c r="D69" s="228"/>
      <c r="E69" s="228"/>
      <c r="F69" s="228"/>
      <c r="G69" s="228"/>
      <c r="H69" s="228"/>
      <c r="I69" s="228"/>
      <c r="J69" s="228"/>
      <c r="K69" s="228"/>
      <c r="L69" s="228"/>
      <c r="M69" s="228"/>
      <c r="N69" s="228"/>
      <c r="O69" s="228"/>
      <c r="P69" s="228"/>
      <c r="Q69" s="228"/>
      <c r="R69" s="228"/>
      <c r="S69" s="228"/>
      <c r="T69" s="228"/>
      <c r="U69" s="228"/>
      <c r="V69" s="228"/>
      <c r="W69" s="228"/>
      <c r="X69" s="228"/>
      <c r="Y69" s="228"/>
      <c r="Z69" s="67"/>
      <c r="AA69" s="67"/>
    </row>
    <row r="70" spans="1:67" ht="27" customHeight="1" x14ac:dyDescent="0.25">
      <c r="A70" s="64" t="s">
        <v>146</v>
      </c>
      <c r="B70" s="64" t="s">
        <v>147</v>
      </c>
      <c r="C70" s="37">
        <v>4301135271</v>
      </c>
      <c r="D70" s="206">
        <v>4607111033659</v>
      </c>
      <c r="E70" s="206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93</v>
      </c>
      <c r="L70" s="39" t="s">
        <v>86</v>
      </c>
      <c r="M70" s="39"/>
      <c r="N70" s="38">
        <v>180</v>
      </c>
      <c r="O70" s="30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8"/>
      <c r="Q70" s="208"/>
      <c r="R70" s="208"/>
      <c r="S70" s="209"/>
      <c r="T70" s="40" t="s">
        <v>49</v>
      </c>
      <c r="U70" s="40" t="s">
        <v>49</v>
      </c>
      <c r="V70" s="41" t="s">
        <v>42</v>
      </c>
      <c r="W70" s="59">
        <v>0</v>
      </c>
      <c r="X70" s="56">
        <f>IFERROR(IF(W70="","",W70),"")</f>
        <v>0</v>
      </c>
      <c r="Y70" s="42">
        <f>IFERROR(IF(W70="","",W70*0.01788),"")</f>
        <v>0</v>
      </c>
      <c r="Z70" s="69" t="s">
        <v>49</v>
      </c>
      <c r="AA70" s="70" t="s">
        <v>49</v>
      </c>
      <c r="AE70" s="83"/>
      <c r="BB70" s="107" t="s">
        <v>92</v>
      </c>
      <c r="BL70" s="83">
        <f>IFERROR(W70*I70,"0")</f>
        <v>0</v>
      </c>
      <c r="BM70" s="83">
        <f>IFERROR(X70*I70,"0")</f>
        <v>0</v>
      </c>
      <c r="BN70" s="83">
        <f>IFERROR(W70/J70,"0")</f>
        <v>0</v>
      </c>
      <c r="BO70" s="83">
        <f>IFERROR(X70/J70,"0")</f>
        <v>0</v>
      </c>
    </row>
    <row r="71" spans="1:67" x14ac:dyDescent="0.2">
      <c r="A71" s="203"/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16"/>
      <c r="O71" s="213" t="s">
        <v>43</v>
      </c>
      <c r="P71" s="214"/>
      <c r="Q71" s="214"/>
      <c r="R71" s="214"/>
      <c r="S71" s="214"/>
      <c r="T71" s="214"/>
      <c r="U71" s="215"/>
      <c r="V71" s="43" t="s">
        <v>42</v>
      </c>
      <c r="W71" s="44">
        <f>IFERROR(SUM(W70:W70),"0")</f>
        <v>0</v>
      </c>
      <c r="X71" s="44">
        <f>IFERROR(SUM(X70:X70),"0")</f>
        <v>0</v>
      </c>
      <c r="Y71" s="44">
        <f>IFERROR(IF(Y70="",0,Y70),"0")</f>
        <v>0</v>
      </c>
      <c r="Z71" s="68"/>
      <c r="AA71" s="68"/>
    </row>
    <row r="72" spans="1:67" x14ac:dyDescent="0.2">
      <c r="A72" s="203"/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16"/>
      <c r="O72" s="213" t="s">
        <v>43</v>
      </c>
      <c r="P72" s="214"/>
      <c r="Q72" s="214"/>
      <c r="R72" s="214"/>
      <c r="S72" s="214"/>
      <c r="T72" s="214"/>
      <c r="U72" s="215"/>
      <c r="V72" s="43" t="s">
        <v>0</v>
      </c>
      <c r="W72" s="44">
        <f>IFERROR(SUMPRODUCT(W70:W70*H70:H70),"0")</f>
        <v>0</v>
      </c>
      <c r="X72" s="44">
        <f>IFERROR(SUMPRODUCT(X70:X70*H70:H70),"0")</f>
        <v>0</v>
      </c>
      <c r="Y72" s="43"/>
      <c r="Z72" s="68"/>
      <c r="AA72" s="68"/>
    </row>
    <row r="73" spans="1:67" ht="16.5" customHeight="1" x14ac:dyDescent="0.25">
      <c r="A73" s="239" t="s">
        <v>148</v>
      </c>
      <c r="B73" s="239"/>
      <c r="C73" s="239"/>
      <c r="D73" s="239"/>
      <c r="E73" s="239"/>
      <c r="F73" s="239"/>
      <c r="G73" s="239"/>
      <c r="H73" s="239"/>
      <c r="I73" s="239"/>
      <c r="J73" s="239"/>
      <c r="K73" s="239"/>
      <c r="L73" s="239"/>
      <c r="M73" s="239"/>
      <c r="N73" s="239"/>
      <c r="O73" s="239"/>
      <c r="P73" s="239"/>
      <c r="Q73" s="239"/>
      <c r="R73" s="239"/>
      <c r="S73" s="239"/>
      <c r="T73" s="239"/>
      <c r="U73" s="239"/>
      <c r="V73" s="239"/>
      <c r="W73" s="239"/>
      <c r="X73" s="239"/>
      <c r="Y73" s="239"/>
      <c r="Z73" s="66"/>
      <c r="AA73" s="66"/>
    </row>
    <row r="74" spans="1:67" ht="14.25" customHeight="1" x14ac:dyDescent="0.25">
      <c r="A74" s="228" t="s">
        <v>149</v>
      </c>
      <c r="B74" s="228"/>
      <c r="C74" s="228"/>
      <c r="D74" s="228"/>
      <c r="E74" s="228"/>
      <c r="F74" s="228"/>
      <c r="G74" s="228"/>
      <c r="H74" s="228"/>
      <c r="I74" s="228"/>
      <c r="J74" s="228"/>
      <c r="K74" s="228"/>
      <c r="L74" s="228"/>
      <c r="M74" s="228"/>
      <c r="N74" s="228"/>
      <c r="O74" s="228"/>
      <c r="P74" s="228"/>
      <c r="Q74" s="228"/>
      <c r="R74" s="228"/>
      <c r="S74" s="228"/>
      <c r="T74" s="228"/>
      <c r="U74" s="228"/>
      <c r="V74" s="228"/>
      <c r="W74" s="228"/>
      <c r="X74" s="228"/>
      <c r="Y74" s="228"/>
      <c r="Z74" s="67"/>
      <c r="AA74" s="67"/>
    </row>
    <row r="75" spans="1:67" ht="27" customHeight="1" x14ac:dyDescent="0.25">
      <c r="A75" s="64" t="s">
        <v>150</v>
      </c>
      <c r="B75" s="64" t="s">
        <v>151</v>
      </c>
      <c r="C75" s="37">
        <v>4301131021</v>
      </c>
      <c r="D75" s="206">
        <v>4607111034137</v>
      </c>
      <c r="E75" s="206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93</v>
      </c>
      <c r="L75" s="39" t="s">
        <v>86</v>
      </c>
      <c r="M75" s="39"/>
      <c r="N75" s="38">
        <v>180</v>
      </c>
      <c r="O75" s="30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8"/>
      <c r="Q75" s="208"/>
      <c r="R75" s="208"/>
      <c r="S75" s="209"/>
      <c r="T75" s="40" t="s">
        <v>49</v>
      </c>
      <c r="U75" s="40" t="s">
        <v>49</v>
      </c>
      <c r="V75" s="41" t="s">
        <v>42</v>
      </c>
      <c r="W75" s="59">
        <v>0</v>
      </c>
      <c r="X75" s="56">
        <f>IFERROR(IF(W75="","",W75),"")</f>
        <v>0</v>
      </c>
      <c r="Y75" s="42">
        <f>IFERROR(IF(W75="","",W75*0.01788),"")</f>
        <v>0</v>
      </c>
      <c r="Z75" s="69" t="s">
        <v>49</v>
      </c>
      <c r="AA75" s="70" t="s">
        <v>49</v>
      </c>
      <c r="AE75" s="83"/>
      <c r="BB75" s="108" t="s">
        <v>92</v>
      </c>
      <c r="BL75" s="83">
        <f>IFERROR(W75*I75,"0")</f>
        <v>0</v>
      </c>
      <c r="BM75" s="83">
        <f>IFERROR(X75*I75,"0")</f>
        <v>0</v>
      </c>
      <c r="BN75" s="83">
        <f>IFERROR(W75/J75,"0")</f>
        <v>0</v>
      </c>
      <c r="BO75" s="83">
        <f>IFERROR(X75/J75,"0")</f>
        <v>0</v>
      </c>
    </row>
    <row r="76" spans="1:67" ht="27" customHeight="1" x14ac:dyDescent="0.25">
      <c r="A76" s="64" t="s">
        <v>152</v>
      </c>
      <c r="B76" s="64" t="s">
        <v>153</v>
      </c>
      <c r="C76" s="37">
        <v>4301131022</v>
      </c>
      <c r="D76" s="206">
        <v>4607111034120</v>
      </c>
      <c r="E76" s="206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93</v>
      </c>
      <c r="L76" s="39" t="s">
        <v>86</v>
      </c>
      <c r="M76" s="39"/>
      <c r="N76" s="38">
        <v>180</v>
      </c>
      <c r="O76" s="30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8"/>
      <c r="Q76" s="208"/>
      <c r="R76" s="208"/>
      <c r="S76" s="209"/>
      <c r="T76" s="40" t="s">
        <v>49</v>
      </c>
      <c r="U76" s="40" t="s">
        <v>49</v>
      </c>
      <c r="V76" s="41" t="s">
        <v>42</v>
      </c>
      <c r="W76" s="59">
        <v>0</v>
      </c>
      <c r="X76" s="56">
        <f>IFERROR(IF(W76="","",W76),"")</f>
        <v>0</v>
      </c>
      <c r="Y76" s="42">
        <f>IFERROR(IF(W76="","",W76*0.01788),"")</f>
        <v>0</v>
      </c>
      <c r="Z76" s="69" t="s">
        <v>49</v>
      </c>
      <c r="AA76" s="70" t="s">
        <v>49</v>
      </c>
      <c r="AE76" s="83"/>
      <c r="BB76" s="109" t="s">
        <v>92</v>
      </c>
      <c r="BL76" s="83">
        <f>IFERROR(W76*I76,"0")</f>
        <v>0</v>
      </c>
      <c r="BM76" s="83">
        <f>IFERROR(X76*I76,"0")</f>
        <v>0</v>
      </c>
      <c r="BN76" s="83">
        <f>IFERROR(W76/J76,"0")</f>
        <v>0</v>
      </c>
      <c r="BO76" s="83">
        <f>IFERROR(X76/J76,"0")</f>
        <v>0</v>
      </c>
    </row>
    <row r="77" spans="1:67" x14ac:dyDescent="0.2">
      <c r="A77" s="203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16"/>
      <c r="O77" s="213" t="s">
        <v>43</v>
      </c>
      <c r="P77" s="214"/>
      <c r="Q77" s="214"/>
      <c r="R77" s="214"/>
      <c r="S77" s="214"/>
      <c r="T77" s="214"/>
      <c r="U77" s="215"/>
      <c r="V77" s="43" t="s">
        <v>42</v>
      </c>
      <c r="W77" s="44">
        <f>IFERROR(SUM(W75:W76),"0")</f>
        <v>0</v>
      </c>
      <c r="X77" s="44">
        <f>IFERROR(SUM(X75:X76),"0")</f>
        <v>0</v>
      </c>
      <c r="Y77" s="44">
        <f>IFERROR(IF(Y75="",0,Y75),"0")+IFERROR(IF(Y76="",0,Y76),"0")</f>
        <v>0</v>
      </c>
      <c r="Z77" s="68"/>
      <c r="AA77" s="68"/>
    </row>
    <row r="78" spans="1:67" x14ac:dyDescent="0.2">
      <c r="A78" s="203"/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16"/>
      <c r="O78" s="213" t="s">
        <v>43</v>
      </c>
      <c r="P78" s="214"/>
      <c r="Q78" s="214"/>
      <c r="R78" s="214"/>
      <c r="S78" s="214"/>
      <c r="T78" s="214"/>
      <c r="U78" s="215"/>
      <c r="V78" s="43" t="s">
        <v>0</v>
      </c>
      <c r="W78" s="44">
        <f>IFERROR(SUMPRODUCT(W75:W76*H75:H76),"0")</f>
        <v>0</v>
      </c>
      <c r="X78" s="44">
        <f>IFERROR(SUMPRODUCT(X75:X76*H75:H76),"0")</f>
        <v>0</v>
      </c>
      <c r="Y78" s="43"/>
      <c r="Z78" s="68"/>
      <c r="AA78" s="68"/>
    </row>
    <row r="79" spans="1:67" ht="16.5" customHeight="1" x14ac:dyDescent="0.25">
      <c r="A79" s="239" t="s">
        <v>154</v>
      </c>
      <c r="B79" s="239"/>
      <c r="C79" s="239"/>
      <c r="D79" s="239"/>
      <c r="E79" s="239"/>
      <c r="F79" s="239"/>
      <c r="G79" s="239"/>
      <c r="H79" s="239"/>
      <c r="I79" s="239"/>
      <c r="J79" s="239"/>
      <c r="K79" s="239"/>
      <c r="L79" s="239"/>
      <c r="M79" s="239"/>
      <c r="N79" s="239"/>
      <c r="O79" s="239"/>
      <c r="P79" s="239"/>
      <c r="Q79" s="239"/>
      <c r="R79" s="239"/>
      <c r="S79" s="239"/>
      <c r="T79" s="239"/>
      <c r="U79" s="239"/>
      <c r="V79" s="239"/>
      <c r="W79" s="239"/>
      <c r="X79" s="239"/>
      <c r="Y79" s="239"/>
      <c r="Z79" s="66"/>
      <c r="AA79" s="66"/>
    </row>
    <row r="80" spans="1:67" ht="14.25" customHeight="1" x14ac:dyDescent="0.25">
      <c r="A80" s="228" t="s">
        <v>145</v>
      </c>
      <c r="B80" s="228"/>
      <c r="C80" s="228"/>
      <c r="D80" s="228"/>
      <c r="E80" s="228"/>
      <c r="F80" s="228"/>
      <c r="G80" s="228"/>
      <c r="H80" s="228"/>
      <c r="I80" s="228"/>
      <c r="J80" s="228"/>
      <c r="K80" s="228"/>
      <c r="L80" s="228"/>
      <c r="M80" s="228"/>
      <c r="N80" s="228"/>
      <c r="O80" s="228"/>
      <c r="P80" s="228"/>
      <c r="Q80" s="228"/>
      <c r="R80" s="228"/>
      <c r="S80" s="228"/>
      <c r="T80" s="228"/>
      <c r="U80" s="228"/>
      <c r="V80" s="228"/>
      <c r="W80" s="228"/>
      <c r="X80" s="228"/>
      <c r="Y80" s="228"/>
      <c r="Z80" s="67"/>
      <c r="AA80" s="67"/>
    </row>
    <row r="81" spans="1:67" ht="27" customHeight="1" x14ac:dyDescent="0.25">
      <c r="A81" s="64" t="s">
        <v>155</v>
      </c>
      <c r="B81" s="64" t="s">
        <v>156</v>
      </c>
      <c r="C81" s="37">
        <v>4301135285</v>
      </c>
      <c r="D81" s="206">
        <v>4607111036407</v>
      </c>
      <c r="E81" s="206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93</v>
      </c>
      <c r="L81" s="39" t="s">
        <v>86</v>
      </c>
      <c r="M81" s="39"/>
      <c r="N81" s="38">
        <v>180</v>
      </c>
      <c r="O81" s="29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8"/>
      <c r="Q81" s="208"/>
      <c r="R81" s="208"/>
      <c r="S81" s="209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ref="X81:X86" si="12">IFERROR(IF(W81="","",W81),"")</f>
        <v>0</v>
      </c>
      <c r="Y81" s="42">
        <f t="shared" ref="Y81:Y86" si="13">IFERROR(IF(W81="","",W81*0.01788),"")</f>
        <v>0</v>
      </c>
      <c r="Z81" s="69" t="s">
        <v>49</v>
      </c>
      <c r="AA81" s="70" t="s">
        <v>49</v>
      </c>
      <c r="AE81" s="83"/>
      <c r="BB81" s="110" t="s">
        <v>92</v>
      </c>
      <c r="BL81" s="83">
        <f t="shared" ref="BL81:BL86" si="14">IFERROR(W81*I81,"0")</f>
        <v>0</v>
      </c>
      <c r="BM81" s="83">
        <f t="shared" ref="BM81:BM86" si="15">IFERROR(X81*I81,"0")</f>
        <v>0</v>
      </c>
      <c r="BN81" s="83">
        <f t="shared" ref="BN81:BN86" si="16">IFERROR(W81/J81,"0")</f>
        <v>0</v>
      </c>
      <c r="BO81" s="83">
        <f t="shared" ref="BO81:BO86" si="17">IFERROR(X81/J81,"0")</f>
        <v>0</v>
      </c>
    </row>
    <row r="82" spans="1:67" ht="27" customHeight="1" x14ac:dyDescent="0.25">
      <c r="A82" s="64" t="s">
        <v>157</v>
      </c>
      <c r="B82" s="64" t="s">
        <v>158</v>
      </c>
      <c r="C82" s="37">
        <v>4301135286</v>
      </c>
      <c r="D82" s="206">
        <v>4607111033628</v>
      </c>
      <c r="E82" s="206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93</v>
      </c>
      <c r="L82" s="39" t="s">
        <v>86</v>
      </c>
      <c r="M82" s="39"/>
      <c r="N82" s="38">
        <v>180</v>
      </c>
      <c r="O82" s="30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8"/>
      <c r="Q82" s="208"/>
      <c r="R82" s="208"/>
      <c r="S82" s="209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12"/>
        <v>0</v>
      </c>
      <c r="Y82" s="42">
        <f t="shared" si="13"/>
        <v>0</v>
      </c>
      <c r="Z82" s="69" t="s">
        <v>49</v>
      </c>
      <c r="AA82" s="70" t="s">
        <v>49</v>
      </c>
      <c r="AE82" s="83"/>
      <c r="BB82" s="111" t="s">
        <v>92</v>
      </c>
      <c r="BL82" s="83">
        <f t="shared" si="14"/>
        <v>0</v>
      </c>
      <c r="BM82" s="83">
        <f t="shared" si="15"/>
        <v>0</v>
      </c>
      <c r="BN82" s="83">
        <f t="shared" si="16"/>
        <v>0</v>
      </c>
      <c r="BO82" s="83">
        <f t="shared" si="17"/>
        <v>0</v>
      </c>
    </row>
    <row r="83" spans="1:67" ht="27" customHeight="1" x14ac:dyDescent="0.25">
      <c r="A83" s="64" t="s">
        <v>159</v>
      </c>
      <c r="B83" s="64" t="s">
        <v>160</v>
      </c>
      <c r="C83" s="37">
        <v>4301135292</v>
      </c>
      <c r="D83" s="206">
        <v>4607111033451</v>
      </c>
      <c r="E83" s="206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93</v>
      </c>
      <c r="L83" s="39" t="s">
        <v>86</v>
      </c>
      <c r="M83" s="39"/>
      <c r="N83" s="38">
        <v>180</v>
      </c>
      <c r="O83" s="30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8"/>
      <c r="Q83" s="208"/>
      <c r="R83" s="208"/>
      <c r="S83" s="209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12"/>
        <v>0</v>
      </c>
      <c r="Y83" s="42">
        <f t="shared" si="13"/>
        <v>0</v>
      </c>
      <c r="Z83" s="69" t="s">
        <v>49</v>
      </c>
      <c r="AA83" s="70" t="s">
        <v>49</v>
      </c>
      <c r="AE83" s="83"/>
      <c r="BB83" s="112" t="s">
        <v>92</v>
      </c>
      <c r="BL83" s="83">
        <f t="shared" si="14"/>
        <v>0</v>
      </c>
      <c r="BM83" s="83">
        <f t="shared" si="15"/>
        <v>0</v>
      </c>
      <c r="BN83" s="83">
        <f t="shared" si="16"/>
        <v>0</v>
      </c>
      <c r="BO83" s="83">
        <f t="shared" si="17"/>
        <v>0</v>
      </c>
    </row>
    <row r="84" spans="1:67" ht="27" customHeight="1" x14ac:dyDescent="0.25">
      <c r="A84" s="64" t="s">
        <v>161</v>
      </c>
      <c r="B84" s="64" t="s">
        <v>162</v>
      </c>
      <c r="C84" s="37">
        <v>4301135295</v>
      </c>
      <c r="D84" s="206">
        <v>4607111035141</v>
      </c>
      <c r="E84" s="206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93</v>
      </c>
      <c r="L84" s="39" t="s">
        <v>86</v>
      </c>
      <c r="M84" s="39"/>
      <c r="N84" s="38">
        <v>180</v>
      </c>
      <c r="O84" s="302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8"/>
      <c r="Q84" s="208"/>
      <c r="R84" s="208"/>
      <c r="S84" s="209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12"/>
        <v>0</v>
      </c>
      <c r="Y84" s="42">
        <f t="shared" si="13"/>
        <v>0</v>
      </c>
      <c r="Z84" s="69" t="s">
        <v>49</v>
      </c>
      <c r="AA84" s="70" t="s">
        <v>49</v>
      </c>
      <c r="AE84" s="83"/>
      <c r="BB84" s="113" t="s">
        <v>92</v>
      </c>
      <c r="BL84" s="83">
        <f t="shared" si="14"/>
        <v>0</v>
      </c>
      <c r="BM84" s="83">
        <f t="shared" si="15"/>
        <v>0</v>
      </c>
      <c r="BN84" s="83">
        <f t="shared" si="16"/>
        <v>0</v>
      </c>
      <c r="BO84" s="83">
        <f t="shared" si="17"/>
        <v>0</v>
      </c>
    </row>
    <row r="85" spans="1:67" ht="27" customHeight="1" x14ac:dyDescent="0.25">
      <c r="A85" s="64" t="s">
        <v>163</v>
      </c>
      <c r="B85" s="64" t="s">
        <v>164</v>
      </c>
      <c r="C85" s="37">
        <v>4301135290</v>
      </c>
      <c r="D85" s="206">
        <v>4607111035028</v>
      </c>
      <c r="E85" s="206"/>
      <c r="F85" s="63">
        <v>0.48</v>
      </c>
      <c r="G85" s="38">
        <v>8</v>
      </c>
      <c r="H85" s="63">
        <v>3.84</v>
      </c>
      <c r="I85" s="63">
        <v>4.4488000000000003</v>
      </c>
      <c r="J85" s="38">
        <v>70</v>
      </c>
      <c r="K85" s="38" t="s">
        <v>93</v>
      </c>
      <c r="L85" s="39" t="s">
        <v>86</v>
      </c>
      <c r="M85" s="39"/>
      <c r="N85" s="38">
        <v>180</v>
      </c>
      <c r="O85" s="29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8"/>
      <c r="Q85" s="208"/>
      <c r="R85" s="208"/>
      <c r="S85" s="209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12"/>
        <v>0</v>
      </c>
      <c r="Y85" s="42">
        <f t="shared" si="13"/>
        <v>0</v>
      </c>
      <c r="Z85" s="69" t="s">
        <v>49</v>
      </c>
      <c r="AA85" s="70" t="s">
        <v>49</v>
      </c>
      <c r="AE85" s="83"/>
      <c r="BB85" s="114" t="s">
        <v>92</v>
      </c>
      <c r="BL85" s="83">
        <f t="shared" si="14"/>
        <v>0</v>
      </c>
      <c r="BM85" s="83">
        <f t="shared" si="15"/>
        <v>0</v>
      </c>
      <c r="BN85" s="83">
        <f t="shared" si="16"/>
        <v>0</v>
      </c>
      <c r="BO85" s="83">
        <f t="shared" si="17"/>
        <v>0</v>
      </c>
    </row>
    <row r="86" spans="1:67" ht="27" customHeight="1" x14ac:dyDescent="0.25">
      <c r="A86" s="64" t="s">
        <v>165</v>
      </c>
      <c r="B86" s="64" t="s">
        <v>166</v>
      </c>
      <c r="C86" s="37">
        <v>4301135296</v>
      </c>
      <c r="D86" s="206">
        <v>4607111033444</v>
      </c>
      <c r="E86" s="206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93</v>
      </c>
      <c r="L86" s="39" t="s">
        <v>86</v>
      </c>
      <c r="M86" s="39"/>
      <c r="N86" s="38">
        <v>180</v>
      </c>
      <c r="O86" s="29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8"/>
      <c r="Q86" s="208"/>
      <c r="R86" s="208"/>
      <c r="S86" s="209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12"/>
        <v>0</v>
      </c>
      <c r="Y86" s="42">
        <f t="shared" si="13"/>
        <v>0</v>
      </c>
      <c r="Z86" s="69" t="s">
        <v>49</v>
      </c>
      <c r="AA86" s="70" t="s">
        <v>49</v>
      </c>
      <c r="AE86" s="83"/>
      <c r="BB86" s="115" t="s">
        <v>92</v>
      </c>
      <c r="BL86" s="83">
        <f t="shared" si="14"/>
        <v>0</v>
      </c>
      <c r="BM86" s="83">
        <f t="shared" si="15"/>
        <v>0</v>
      </c>
      <c r="BN86" s="83">
        <f t="shared" si="16"/>
        <v>0</v>
      </c>
      <c r="BO86" s="83">
        <f t="shared" si="17"/>
        <v>0</v>
      </c>
    </row>
    <row r="87" spans="1:67" x14ac:dyDescent="0.2">
      <c r="A87" s="203"/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16"/>
      <c r="O87" s="213" t="s">
        <v>43</v>
      </c>
      <c r="P87" s="214"/>
      <c r="Q87" s="214"/>
      <c r="R87" s="214"/>
      <c r="S87" s="214"/>
      <c r="T87" s="214"/>
      <c r="U87" s="215"/>
      <c r="V87" s="43" t="s">
        <v>42</v>
      </c>
      <c r="W87" s="44">
        <f>IFERROR(SUM(W81:W86),"0")</f>
        <v>0</v>
      </c>
      <c r="X87" s="44">
        <f>IFERROR(SUM(X81:X86),"0")</f>
        <v>0</v>
      </c>
      <c r="Y87" s="44">
        <f>IFERROR(IF(Y81="",0,Y81),"0")+IFERROR(IF(Y82="",0,Y82),"0")+IFERROR(IF(Y83="",0,Y83),"0")+IFERROR(IF(Y84="",0,Y84),"0")+IFERROR(IF(Y85="",0,Y85),"0")+IFERROR(IF(Y86="",0,Y86),"0")</f>
        <v>0</v>
      </c>
      <c r="Z87" s="68"/>
      <c r="AA87" s="68"/>
    </row>
    <row r="88" spans="1:67" x14ac:dyDescent="0.2">
      <c r="A88" s="203"/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16"/>
      <c r="O88" s="213" t="s">
        <v>43</v>
      </c>
      <c r="P88" s="214"/>
      <c r="Q88" s="214"/>
      <c r="R88" s="214"/>
      <c r="S88" s="214"/>
      <c r="T88" s="214"/>
      <c r="U88" s="215"/>
      <c r="V88" s="43" t="s">
        <v>0</v>
      </c>
      <c r="W88" s="44">
        <f>IFERROR(SUMPRODUCT(W81:W86*H81:H86),"0")</f>
        <v>0</v>
      </c>
      <c r="X88" s="44">
        <f>IFERROR(SUMPRODUCT(X81:X86*H81:H86),"0")</f>
        <v>0</v>
      </c>
      <c r="Y88" s="43"/>
      <c r="Z88" s="68"/>
      <c r="AA88" s="68"/>
    </row>
    <row r="89" spans="1:67" ht="16.5" customHeight="1" x14ac:dyDescent="0.25">
      <c r="A89" s="239" t="s">
        <v>167</v>
      </c>
      <c r="B89" s="239"/>
      <c r="C89" s="239"/>
      <c r="D89" s="239"/>
      <c r="E89" s="239"/>
      <c r="F89" s="239"/>
      <c r="G89" s="239"/>
      <c r="H89" s="239"/>
      <c r="I89" s="239"/>
      <c r="J89" s="239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66"/>
      <c r="AA89" s="66"/>
    </row>
    <row r="90" spans="1:67" ht="14.25" customHeight="1" x14ac:dyDescent="0.25">
      <c r="A90" s="228" t="s">
        <v>167</v>
      </c>
      <c r="B90" s="228"/>
      <c r="C90" s="228"/>
      <c r="D90" s="228"/>
      <c r="E90" s="228"/>
      <c r="F90" s="228"/>
      <c r="G90" s="228"/>
      <c r="H90" s="228"/>
      <c r="I90" s="228"/>
      <c r="J90" s="228"/>
      <c r="K90" s="228"/>
      <c r="L90" s="228"/>
      <c r="M90" s="228"/>
      <c r="N90" s="228"/>
      <c r="O90" s="228"/>
      <c r="P90" s="228"/>
      <c r="Q90" s="228"/>
      <c r="R90" s="228"/>
      <c r="S90" s="228"/>
      <c r="T90" s="228"/>
      <c r="U90" s="228"/>
      <c r="V90" s="228"/>
      <c r="W90" s="228"/>
      <c r="X90" s="228"/>
      <c r="Y90" s="228"/>
      <c r="Z90" s="67"/>
      <c r="AA90" s="67"/>
    </row>
    <row r="91" spans="1:67" ht="27" customHeight="1" x14ac:dyDescent="0.25">
      <c r="A91" s="64" t="s">
        <v>168</v>
      </c>
      <c r="B91" s="64" t="s">
        <v>169</v>
      </c>
      <c r="C91" s="37">
        <v>4301136042</v>
      </c>
      <c r="D91" s="206">
        <v>4607025784012</v>
      </c>
      <c r="E91" s="206"/>
      <c r="F91" s="63">
        <v>0.09</v>
      </c>
      <c r="G91" s="38">
        <v>24</v>
      </c>
      <c r="H91" s="63">
        <v>2.16</v>
      </c>
      <c r="I91" s="63">
        <v>2.4912000000000001</v>
      </c>
      <c r="J91" s="38">
        <v>126</v>
      </c>
      <c r="K91" s="38" t="s">
        <v>93</v>
      </c>
      <c r="L91" s="39" t="s">
        <v>86</v>
      </c>
      <c r="M91" s="39"/>
      <c r="N91" s="38">
        <v>180</v>
      </c>
      <c r="O91" s="29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8"/>
      <c r="Q91" s="208"/>
      <c r="R91" s="208"/>
      <c r="S91" s="209"/>
      <c r="T91" s="40" t="s">
        <v>49</v>
      </c>
      <c r="U91" s="40" t="s">
        <v>49</v>
      </c>
      <c r="V91" s="41" t="s">
        <v>42</v>
      </c>
      <c r="W91" s="59">
        <v>0</v>
      </c>
      <c r="X91" s="56">
        <f>IFERROR(IF(W91="","",W91),"")</f>
        <v>0</v>
      </c>
      <c r="Y91" s="42">
        <f>IFERROR(IF(W91="","",W91*0.00936),"")</f>
        <v>0</v>
      </c>
      <c r="Z91" s="69" t="s">
        <v>49</v>
      </c>
      <c r="AA91" s="70" t="s">
        <v>49</v>
      </c>
      <c r="AE91" s="83"/>
      <c r="BB91" s="116" t="s">
        <v>92</v>
      </c>
      <c r="BL91" s="83">
        <f>IFERROR(W91*I91,"0")</f>
        <v>0</v>
      </c>
      <c r="BM91" s="83">
        <f>IFERROR(X91*I91,"0")</f>
        <v>0</v>
      </c>
      <c r="BN91" s="83">
        <f>IFERROR(W91/J91,"0")</f>
        <v>0</v>
      </c>
      <c r="BO91" s="83">
        <f>IFERROR(X91/J91,"0")</f>
        <v>0</v>
      </c>
    </row>
    <row r="92" spans="1:67" ht="27" customHeight="1" x14ac:dyDescent="0.25">
      <c r="A92" s="64" t="s">
        <v>170</v>
      </c>
      <c r="B92" s="64" t="s">
        <v>171</v>
      </c>
      <c r="C92" s="37">
        <v>4301136040</v>
      </c>
      <c r="D92" s="206">
        <v>4607025784319</v>
      </c>
      <c r="E92" s="206"/>
      <c r="F92" s="63">
        <v>0.36</v>
      </c>
      <c r="G92" s="38">
        <v>10</v>
      </c>
      <c r="H92" s="63">
        <v>3.6</v>
      </c>
      <c r="I92" s="63">
        <v>4.2439999999999998</v>
      </c>
      <c r="J92" s="38">
        <v>70</v>
      </c>
      <c r="K92" s="38" t="s">
        <v>93</v>
      </c>
      <c r="L92" s="39" t="s">
        <v>86</v>
      </c>
      <c r="M92" s="39"/>
      <c r="N92" s="38">
        <v>180</v>
      </c>
      <c r="O92" s="29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8"/>
      <c r="Q92" s="208"/>
      <c r="R92" s="208"/>
      <c r="S92" s="209"/>
      <c r="T92" s="40" t="s">
        <v>49</v>
      </c>
      <c r="U92" s="40" t="s">
        <v>49</v>
      </c>
      <c r="V92" s="41" t="s">
        <v>42</v>
      </c>
      <c r="W92" s="59">
        <v>0</v>
      </c>
      <c r="X92" s="56">
        <f>IFERROR(IF(W92="","",W92),"")</f>
        <v>0</v>
      </c>
      <c r="Y92" s="42">
        <f>IFERROR(IF(W92="","",W92*0.01788),"")</f>
        <v>0</v>
      </c>
      <c r="Z92" s="69" t="s">
        <v>49</v>
      </c>
      <c r="AA92" s="70" t="s">
        <v>49</v>
      </c>
      <c r="AE92" s="83"/>
      <c r="BB92" s="117" t="s">
        <v>92</v>
      </c>
      <c r="BL92" s="83">
        <f>IFERROR(W92*I92,"0")</f>
        <v>0</v>
      </c>
      <c r="BM92" s="83">
        <f>IFERROR(X92*I92,"0")</f>
        <v>0</v>
      </c>
      <c r="BN92" s="83">
        <f>IFERROR(W92/J92,"0")</f>
        <v>0</v>
      </c>
      <c r="BO92" s="83">
        <f>IFERROR(X92/J92,"0")</f>
        <v>0</v>
      </c>
    </row>
    <row r="93" spans="1:67" ht="16.5" customHeight="1" x14ac:dyDescent="0.25">
      <c r="A93" s="64" t="s">
        <v>172</v>
      </c>
      <c r="B93" s="64" t="s">
        <v>173</v>
      </c>
      <c r="C93" s="37">
        <v>4301136039</v>
      </c>
      <c r="D93" s="206">
        <v>4607111035370</v>
      </c>
      <c r="E93" s="206"/>
      <c r="F93" s="63">
        <v>0.14000000000000001</v>
      </c>
      <c r="G93" s="38">
        <v>22</v>
      </c>
      <c r="H93" s="63">
        <v>3.08</v>
      </c>
      <c r="I93" s="63">
        <v>3.464</v>
      </c>
      <c r="J93" s="38">
        <v>84</v>
      </c>
      <c r="K93" s="38" t="s">
        <v>87</v>
      </c>
      <c r="L93" s="39" t="s">
        <v>86</v>
      </c>
      <c r="M93" s="39"/>
      <c r="N93" s="38">
        <v>180</v>
      </c>
      <c r="O93" s="296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8"/>
      <c r="Q93" s="208"/>
      <c r="R93" s="208"/>
      <c r="S93" s="209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IFERROR(IF(W93="","",W93*0.0155),"")</f>
        <v>0</v>
      </c>
      <c r="Z93" s="69" t="s">
        <v>49</v>
      </c>
      <c r="AA93" s="70" t="s">
        <v>49</v>
      </c>
      <c r="AE93" s="83"/>
      <c r="BB93" s="118" t="s">
        <v>92</v>
      </c>
      <c r="BL93" s="83">
        <f>IFERROR(W93*I93,"0")</f>
        <v>0</v>
      </c>
      <c r="BM93" s="83">
        <f>IFERROR(X93*I93,"0")</f>
        <v>0</v>
      </c>
      <c r="BN93" s="83">
        <f>IFERROR(W93/J93,"0")</f>
        <v>0</v>
      </c>
      <c r="BO93" s="83">
        <f>IFERROR(X93/J93,"0")</f>
        <v>0</v>
      </c>
    </row>
    <row r="94" spans="1:67" x14ac:dyDescent="0.2">
      <c r="A94" s="203"/>
      <c r="B94" s="203"/>
      <c r="C94" s="203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16"/>
      <c r="O94" s="213" t="s">
        <v>43</v>
      </c>
      <c r="P94" s="214"/>
      <c r="Q94" s="214"/>
      <c r="R94" s="214"/>
      <c r="S94" s="214"/>
      <c r="T94" s="214"/>
      <c r="U94" s="215"/>
      <c r="V94" s="43" t="s">
        <v>42</v>
      </c>
      <c r="W94" s="44">
        <f>IFERROR(SUM(W91:W93),"0")</f>
        <v>0</v>
      </c>
      <c r="X94" s="44">
        <f>IFERROR(SUM(X91:X93),"0")</f>
        <v>0</v>
      </c>
      <c r="Y94" s="44">
        <f>IFERROR(IF(Y91="",0,Y91),"0")+IFERROR(IF(Y92="",0,Y92),"0")+IFERROR(IF(Y93="",0,Y93),"0")</f>
        <v>0</v>
      </c>
      <c r="Z94" s="68"/>
      <c r="AA94" s="68"/>
    </row>
    <row r="95" spans="1:67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16"/>
      <c r="O95" s="213" t="s">
        <v>43</v>
      </c>
      <c r="P95" s="214"/>
      <c r="Q95" s="214"/>
      <c r="R95" s="214"/>
      <c r="S95" s="214"/>
      <c r="T95" s="214"/>
      <c r="U95" s="215"/>
      <c r="V95" s="43" t="s">
        <v>0</v>
      </c>
      <c r="W95" s="44">
        <f>IFERROR(SUMPRODUCT(W91:W93*H91:H93),"0")</f>
        <v>0</v>
      </c>
      <c r="X95" s="44">
        <f>IFERROR(SUMPRODUCT(X91:X93*H91:H93),"0")</f>
        <v>0</v>
      </c>
      <c r="Y95" s="43"/>
      <c r="Z95" s="68"/>
      <c r="AA95" s="68"/>
    </row>
    <row r="96" spans="1:67" ht="16.5" customHeight="1" x14ac:dyDescent="0.25">
      <c r="A96" s="239" t="s">
        <v>174</v>
      </c>
      <c r="B96" s="239"/>
      <c r="C96" s="239"/>
      <c r="D96" s="239"/>
      <c r="E96" s="239"/>
      <c r="F96" s="239"/>
      <c r="G96" s="239"/>
      <c r="H96" s="239"/>
      <c r="I96" s="239"/>
      <c r="J96" s="239"/>
      <c r="K96" s="239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66"/>
      <c r="AA96" s="66"/>
    </row>
    <row r="97" spans="1:67" ht="14.25" customHeight="1" x14ac:dyDescent="0.25">
      <c r="A97" s="228" t="s">
        <v>83</v>
      </c>
      <c r="B97" s="228"/>
      <c r="C97" s="228"/>
      <c r="D97" s="228"/>
      <c r="E97" s="228"/>
      <c r="F97" s="228"/>
      <c r="G97" s="228"/>
      <c r="H97" s="228"/>
      <c r="I97" s="228"/>
      <c r="J97" s="228"/>
      <c r="K97" s="228"/>
      <c r="L97" s="228"/>
      <c r="M97" s="228"/>
      <c r="N97" s="228"/>
      <c r="O97" s="228"/>
      <c r="P97" s="228"/>
      <c r="Q97" s="228"/>
      <c r="R97" s="228"/>
      <c r="S97" s="228"/>
      <c r="T97" s="228"/>
      <c r="U97" s="228"/>
      <c r="V97" s="228"/>
      <c r="W97" s="228"/>
      <c r="X97" s="228"/>
      <c r="Y97" s="228"/>
      <c r="Z97" s="67"/>
      <c r="AA97" s="67"/>
    </row>
    <row r="98" spans="1:67" ht="27" customHeight="1" x14ac:dyDescent="0.25">
      <c r="A98" s="64" t="s">
        <v>175</v>
      </c>
      <c r="B98" s="64" t="s">
        <v>176</v>
      </c>
      <c r="C98" s="37">
        <v>4301070975</v>
      </c>
      <c r="D98" s="206">
        <v>4607111033970</v>
      </c>
      <c r="E98" s="206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87</v>
      </c>
      <c r="L98" s="39" t="s">
        <v>86</v>
      </c>
      <c r="M98" s="39"/>
      <c r="N98" s="38">
        <v>180</v>
      </c>
      <c r="O98" s="29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8"/>
      <c r="Q98" s="208"/>
      <c r="R98" s="208"/>
      <c r="S98" s="209"/>
      <c r="T98" s="40" t="s">
        <v>49</v>
      </c>
      <c r="U98" s="40" t="s">
        <v>49</v>
      </c>
      <c r="V98" s="41" t="s">
        <v>42</v>
      </c>
      <c r="W98" s="59">
        <v>0</v>
      </c>
      <c r="X98" s="56">
        <f>IFERROR(IF(W98="","",W98),"")</f>
        <v>0</v>
      </c>
      <c r="Y98" s="42">
        <f>IFERROR(IF(W98="","",W98*0.0155),"")</f>
        <v>0</v>
      </c>
      <c r="Z98" s="69" t="s">
        <v>49</v>
      </c>
      <c r="AA98" s="70" t="s">
        <v>49</v>
      </c>
      <c r="AE98" s="83"/>
      <c r="BB98" s="119" t="s">
        <v>71</v>
      </c>
      <c r="BL98" s="83">
        <f>IFERROR(W98*I98,"0")</f>
        <v>0</v>
      </c>
      <c r="BM98" s="83">
        <f>IFERROR(X98*I98,"0")</f>
        <v>0</v>
      </c>
      <c r="BN98" s="83">
        <f>IFERROR(W98/J98,"0")</f>
        <v>0</v>
      </c>
      <c r="BO98" s="83">
        <f>IFERROR(X98/J98,"0")</f>
        <v>0</v>
      </c>
    </row>
    <row r="99" spans="1:67" ht="27" customHeight="1" x14ac:dyDescent="0.25">
      <c r="A99" s="64" t="s">
        <v>177</v>
      </c>
      <c r="B99" s="64" t="s">
        <v>178</v>
      </c>
      <c r="C99" s="37">
        <v>4301070976</v>
      </c>
      <c r="D99" s="206">
        <v>4607111034144</v>
      </c>
      <c r="E99" s="206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87</v>
      </c>
      <c r="L99" s="39" t="s">
        <v>86</v>
      </c>
      <c r="M99" s="39"/>
      <c r="N99" s="38">
        <v>180</v>
      </c>
      <c r="O99" s="29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8"/>
      <c r="Q99" s="208"/>
      <c r="R99" s="208"/>
      <c r="S99" s="209"/>
      <c r="T99" s="40" t="s">
        <v>49</v>
      </c>
      <c r="U99" s="40" t="s">
        <v>49</v>
      </c>
      <c r="V99" s="41" t="s">
        <v>42</v>
      </c>
      <c r="W99" s="59">
        <v>0</v>
      </c>
      <c r="X99" s="56">
        <f>IFERROR(IF(W99="","",W99),"")</f>
        <v>0</v>
      </c>
      <c r="Y99" s="42">
        <f>IFERROR(IF(W99="","",W99*0.0155),"")</f>
        <v>0</v>
      </c>
      <c r="Z99" s="69" t="s">
        <v>49</v>
      </c>
      <c r="AA99" s="70" t="s">
        <v>49</v>
      </c>
      <c r="AE99" s="83"/>
      <c r="BB99" s="120" t="s">
        <v>71</v>
      </c>
      <c r="BL99" s="83">
        <f>IFERROR(W99*I99,"0")</f>
        <v>0</v>
      </c>
      <c r="BM99" s="83">
        <f>IFERROR(X99*I99,"0")</f>
        <v>0</v>
      </c>
      <c r="BN99" s="83">
        <f>IFERROR(W99/J99,"0")</f>
        <v>0</v>
      </c>
      <c r="BO99" s="83">
        <f>IFERROR(X99/J99,"0")</f>
        <v>0</v>
      </c>
    </row>
    <row r="100" spans="1:67" ht="27" customHeight="1" x14ac:dyDescent="0.25">
      <c r="A100" s="64" t="s">
        <v>179</v>
      </c>
      <c r="B100" s="64" t="s">
        <v>180</v>
      </c>
      <c r="C100" s="37">
        <v>4301070973</v>
      </c>
      <c r="D100" s="206">
        <v>4607111033987</v>
      </c>
      <c r="E100" s="206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87</v>
      </c>
      <c r="L100" s="39" t="s">
        <v>86</v>
      </c>
      <c r="M100" s="39"/>
      <c r="N100" s="38">
        <v>180</v>
      </c>
      <c r="O100" s="29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8"/>
      <c r="Q100" s="208"/>
      <c r="R100" s="208"/>
      <c r="S100" s="209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83"/>
      <c r="BB100" s="121" t="s">
        <v>71</v>
      </c>
      <c r="BL100" s="83">
        <f>IFERROR(W100*I100,"0")</f>
        <v>0</v>
      </c>
      <c r="BM100" s="83">
        <f>IFERROR(X100*I100,"0")</f>
        <v>0</v>
      </c>
      <c r="BN100" s="83">
        <f>IFERROR(W100/J100,"0")</f>
        <v>0</v>
      </c>
      <c r="BO100" s="83">
        <f>IFERROR(X100/J100,"0")</f>
        <v>0</v>
      </c>
    </row>
    <row r="101" spans="1:67" ht="27" customHeight="1" x14ac:dyDescent="0.25">
      <c r="A101" s="64" t="s">
        <v>181</v>
      </c>
      <c r="B101" s="64" t="s">
        <v>182</v>
      </c>
      <c r="C101" s="37">
        <v>4301070974</v>
      </c>
      <c r="D101" s="206">
        <v>4607111034151</v>
      </c>
      <c r="E101" s="206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87</v>
      </c>
      <c r="L101" s="39" t="s">
        <v>86</v>
      </c>
      <c r="M101" s="39"/>
      <c r="N101" s="38">
        <v>180</v>
      </c>
      <c r="O101" s="29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8"/>
      <c r="Q101" s="208"/>
      <c r="R101" s="208"/>
      <c r="S101" s="209"/>
      <c r="T101" s="40" t="s">
        <v>49</v>
      </c>
      <c r="U101" s="40" t="s">
        <v>49</v>
      </c>
      <c r="V101" s="41" t="s">
        <v>42</v>
      </c>
      <c r="W101" s="59">
        <v>0</v>
      </c>
      <c r="X101" s="56">
        <f>IFERROR(IF(W101="","",W101),"")</f>
        <v>0</v>
      </c>
      <c r="Y101" s="42">
        <f>IFERROR(IF(W101="","",W101*0.0155),"")</f>
        <v>0</v>
      </c>
      <c r="Z101" s="69" t="s">
        <v>49</v>
      </c>
      <c r="AA101" s="70" t="s">
        <v>49</v>
      </c>
      <c r="AE101" s="83"/>
      <c r="BB101" s="122" t="s">
        <v>71</v>
      </c>
      <c r="BL101" s="83">
        <f>IFERROR(W101*I101,"0")</f>
        <v>0</v>
      </c>
      <c r="BM101" s="83">
        <f>IFERROR(X101*I101,"0")</f>
        <v>0</v>
      </c>
      <c r="BN101" s="83">
        <f>IFERROR(W101/J101,"0")</f>
        <v>0</v>
      </c>
      <c r="BO101" s="83">
        <f>IFERROR(X101/J101,"0")</f>
        <v>0</v>
      </c>
    </row>
    <row r="102" spans="1:67" ht="27" customHeight="1" x14ac:dyDescent="0.25">
      <c r="A102" s="64" t="s">
        <v>183</v>
      </c>
      <c r="B102" s="64" t="s">
        <v>184</v>
      </c>
      <c r="C102" s="37">
        <v>4301070958</v>
      </c>
      <c r="D102" s="206">
        <v>4607111038098</v>
      </c>
      <c r="E102" s="206"/>
      <c r="F102" s="63">
        <v>0.8</v>
      </c>
      <c r="G102" s="38">
        <v>8</v>
      </c>
      <c r="H102" s="63">
        <v>6.4</v>
      </c>
      <c r="I102" s="63">
        <v>6.6859999999999999</v>
      </c>
      <c r="J102" s="38">
        <v>84</v>
      </c>
      <c r="K102" s="38" t="s">
        <v>87</v>
      </c>
      <c r="L102" s="39" t="s">
        <v>86</v>
      </c>
      <c r="M102" s="39"/>
      <c r="N102" s="38">
        <v>180</v>
      </c>
      <c r="O102" s="28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8"/>
      <c r="Q102" s="208"/>
      <c r="R102" s="208"/>
      <c r="S102" s="209"/>
      <c r="T102" s="40" t="s">
        <v>49</v>
      </c>
      <c r="U102" s="40" t="s">
        <v>49</v>
      </c>
      <c r="V102" s="41" t="s">
        <v>42</v>
      </c>
      <c r="W102" s="59">
        <v>0</v>
      </c>
      <c r="X102" s="56">
        <f>IFERROR(IF(W102="","",W102),"")</f>
        <v>0</v>
      </c>
      <c r="Y102" s="42">
        <f>IFERROR(IF(W102="","",W102*0.0155),"")</f>
        <v>0</v>
      </c>
      <c r="Z102" s="69" t="s">
        <v>49</v>
      </c>
      <c r="AA102" s="70" t="s">
        <v>49</v>
      </c>
      <c r="AE102" s="83"/>
      <c r="BB102" s="123" t="s">
        <v>71</v>
      </c>
      <c r="BL102" s="83">
        <f>IFERROR(W102*I102,"0")</f>
        <v>0</v>
      </c>
      <c r="BM102" s="83">
        <f>IFERROR(X102*I102,"0")</f>
        <v>0</v>
      </c>
      <c r="BN102" s="83">
        <f>IFERROR(W102/J102,"0")</f>
        <v>0</v>
      </c>
      <c r="BO102" s="83">
        <f>IFERROR(X102/J102,"0")</f>
        <v>0</v>
      </c>
    </row>
    <row r="103" spans="1:67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16"/>
      <c r="O103" s="213" t="s">
        <v>43</v>
      </c>
      <c r="P103" s="214"/>
      <c r="Q103" s="214"/>
      <c r="R103" s="214"/>
      <c r="S103" s="214"/>
      <c r="T103" s="214"/>
      <c r="U103" s="215"/>
      <c r="V103" s="43" t="s">
        <v>42</v>
      </c>
      <c r="W103" s="44">
        <f>IFERROR(SUM(W98:W102),"0")</f>
        <v>0</v>
      </c>
      <c r="X103" s="44">
        <f>IFERROR(SUM(X98:X102),"0")</f>
        <v>0</v>
      </c>
      <c r="Y103" s="44">
        <f>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67" x14ac:dyDescent="0.2">
      <c r="A104" s="203"/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16"/>
      <c r="O104" s="213" t="s">
        <v>43</v>
      </c>
      <c r="P104" s="214"/>
      <c r="Q104" s="214"/>
      <c r="R104" s="214"/>
      <c r="S104" s="214"/>
      <c r="T104" s="214"/>
      <c r="U104" s="215"/>
      <c r="V104" s="43" t="s">
        <v>0</v>
      </c>
      <c r="W104" s="44">
        <f>IFERROR(SUMPRODUCT(W98:W102*H98:H102),"0")</f>
        <v>0</v>
      </c>
      <c r="X104" s="44">
        <f>IFERROR(SUMPRODUCT(X98:X102*H98:H102),"0")</f>
        <v>0</v>
      </c>
      <c r="Y104" s="43"/>
      <c r="Z104" s="68"/>
      <c r="AA104" s="68"/>
    </row>
    <row r="105" spans="1:67" ht="16.5" customHeight="1" x14ac:dyDescent="0.25">
      <c r="A105" s="239" t="s">
        <v>185</v>
      </c>
      <c r="B105" s="239"/>
      <c r="C105" s="239"/>
      <c r="D105" s="239"/>
      <c r="E105" s="239"/>
      <c r="F105" s="239"/>
      <c r="G105" s="239"/>
      <c r="H105" s="239"/>
      <c r="I105" s="239"/>
      <c r="J105" s="239"/>
      <c r="K105" s="239"/>
      <c r="L105" s="239"/>
      <c r="M105" s="239"/>
      <c r="N105" s="239"/>
      <c r="O105" s="239"/>
      <c r="P105" s="239"/>
      <c r="Q105" s="239"/>
      <c r="R105" s="239"/>
      <c r="S105" s="239"/>
      <c r="T105" s="239"/>
      <c r="U105" s="239"/>
      <c r="V105" s="239"/>
      <c r="W105" s="239"/>
      <c r="X105" s="239"/>
      <c r="Y105" s="239"/>
      <c r="Z105" s="66"/>
      <c r="AA105" s="66"/>
    </row>
    <row r="106" spans="1:67" ht="14.25" customHeight="1" x14ac:dyDescent="0.25">
      <c r="A106" s="228" t="s">
        <v>145</v>
      </c>
      <c r="B106" s="228"/>
      <c r="C106" s="228"/>
      <c r="D106" s="228"/>
      <c r="E106" s="228"/>
      <c r="F106" s="228"/>
      <c r="G106" s="228"/>
      <c r="H106" s="228"/>
      <c r="I106" s="228"/>
      <c r="J106" s="228"/>
      <c r="K106" s="228"/>
      <c r="L106" s="228"/>
      <c r="M106" s="228"/>
      <c r="N106" s="228"/>
      <c r="O106" s="228"/>
      <c r="P106" s="228"/>
      <c r="Q106" s="228"/>
      <c r="R106" s="228"/>
      <c r="S106" s="228"/>
      <c r="T106" s="228"/>
      <c r="U106" s="228"/>
      <c r="V106" s="228"/>
      <c r="W106" s="228"/>
      <c r="X106" s="228"/>
      <c r="Y106" s="228"/>
      <c r="Z106" s="67"/>
      <c r="AA106" s="67"/>
    </row>
    <row r="107" spans="1:67" ht="27" customHeight="1" x14ac:dyDescent="0.25">
      <c r="A107" s="64" t="s">
        <v>186</v>
      </c>
      <c r="B107" s="64" t="s">
        <v>187</v>
      </c>
      <c r="C107" s="37">
        <v>4301135289</v>
      </c>
      <c r="D107" s="206">
        <v>4607111034014</v>
      </c>
      <c r="E107" s="206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93</v>
      </c>
      <c r="L107" s="39" t="s">
        <v>86</v>
      </c>
      <c r="M107" s="39"/>
      <c r="N107" s="38">
        <v>180</v>
      </c>
      <c r="O107" s="289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08"/>
      <c r="Q107" s="208"/>
      <c r="R107" s="208"/>
      <c r="S107" s="209"/>
      <c r="T107" s="40" t="s">
        <v>49</v>
      </c>
      <c r="U107" s="40" t="s">
        <v>49</v>
      </c>
      <c r="V107" s="41" t="s">
        <v>42</v>
      </c>
      <c r="W107" s="59">
        <v>0</v>
      </c>
      <c r="X107" s="56">
        <f>IFERROR(IF(W107="","",W107),"")</f>
        <v>0</v>
      </c>
      <c r="Y107" s="42">
        <f>IFERROR(IF(W107="","",W107*0.01788),"")</f>
        <v>0</v>
      </c>
      <c r="Z107" s="69" t="s">
        <v>49</v>
      </c>
      <c r="AA107" s="70" t="s">
        <v>49</v>
      </c>
      <c r="AE107" s="83"/>
      <c r="BB107" s="124" t="s">
        <v>92</v>
      </c>
      <c r="BL107" s="83">
        <f>IFERROR(W107*I107,"0")</f>
        <v>0</v>
      </c>
      <c r="BM107" s="83">
        <f>IFERROR(X107*I107,"0")</f>
        <v>0</v>
      </c>
      <c r="BN107" s="83">
        <f>IFERROR(W107/J107,"0")</f>
        <v>0</v>
      </c>
      <c r="BO107" s="83">
        <f>IFERROR(X107/J107,"0")</f>
        <v>0</v>
      </c>
    </row>
    <row r="108" spans="1:67" ht="27" customHeight="1" x14ac:dyDescent="0.25">
      <c r="A108" s="64" t="s">
        <v>188</v>
      </c>
      <c r="B108" s="64" t="s">
        <v>189</v>
      </c>
      <c r="C108" s="37">
        <v>4301135299</v>
      </c>
      <c r="D108" s="206">
        <v>4607111033994</v>
      </c>
      <c r="E108" s="206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93</v>
      </c>
      <c r="L108" s="39" t="s">
        <v>86</v>
      </c>
      <c r="M108" s="39"/>
      <c r="N108" s="38">
        <v>180</v>
      </c>
      <c r="O108" s="28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8"/>
      <c r="Q108" s="208"/>
      <c r="R108" s="208"/>
      <c r="S108" s="209"/>
      <c r="T108" s="40" t="s">
        <v>49</v>
      </c>
      <c r="U108" s="40" t="s">
        <v>49</v>
      </c>
      <c r="V108" s="41" t="s">
        <v>42</v>
      </c>
      <c r="W108" s="59">
        <v>0</v>
      </c>
      <c r="X108" s="56">
        <f>IFERROR(IF(W108="","",W108),"")</f>
        <v>0</v>
      </c>
      <c r="Y108" s="42">
        <f>IFERROR(IF(W108="","",W108*0.01788),"")</f>
        <v>0</v>
      </c>
      <c r="Z108" s="69" t="s">
        <v>49</v>
      </c>
      <c r="AA108" s="70" t="s">
        <v>49</v>
      </c>
      <c r="AE108" s="83"/>
      <c r="BB108" s="125" t="s">
        <v>92</v>
      </c>
      <c r="BL108" s="83">
        <f>IFERROR(W108*I108,"0")</f>
        <v>0</v>
      </c>
      <c r="BM108" s="83">
        <f>IFERROR(X108*I108,"0")</f>
        <v>0</v>
      </c>
      <c r="BN108" s="83">
        <f>IFERROR(W108/J108,"0")</f>
        <v>0</v>
      </c>
      <c r="BO108" s="83">
        <f>IFERROR(X108/J108,"0")</f>
        <v>0</v>
      </c>
    </row>
    <row r="109" spans="1:67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16"/>
      <c r="O109" s="213" t="s">
        <v>43</v>
      </c>
      <c r="P109" s="214"/>
      <c r="Q109" s="214"/>
      <c r="R109" s="214"/>
      <c r="S109" s="214"/>
      <c r="T109" s="214"/>
      <c r="U109" s="215"/>
      <c r="V109" s="43" t="s">
        <v>42</v>
      </c>
      <c r="W109" s="44">
        <f>IFERROR(SUM(W107:W108),"0")</f>
        <v>0</v>
      </c>
      <c r="X109" s="44">
        <f>IFERROR(SUM(X107:X108),"0")</f>
        <v>0</v>
      </c>
      <c r="Y109" s="44">
        <f>IFERROR(IF(Y107="",0,Y107),"0")+IFERROR(IF(Y108="",0,Y108),"0")</f>
        <v>0</v>
      </c>
      <c r="Z109" s="68"/>
      <c r="AA109" s="68"/>
    </row>
    <row r="110" spans="1:67" x14ac:dyDescent="0.2">
      <c r="A110" s="203"/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16"/>
      <c r="O110" s="213" t="s">
        <v>43</v>
      </c>
      <c r="P110" s="214"/>
      <c r="Q110" s="214"/>
      <c r="R110" s="214"/>
      <c r="S110" s="214"/>
      <c r="T110" s="214"/>
      <c r="U110" s="215"/>
      <c r="V110" s="43" t="s">
        <v>0</v>
      </c>
      <c r="W110" s="44">
        <f>IFERROR(SUMPRODUCT(W107:W108*H107:H108),"0")</f>
        <v>0</v>
      </c>
      <c r="X110" s="44">
        <f>IFERROR(SUMPRODUCT(X107:X108*H107:H108),"0")</f>
        <v>0</v>
      </c>
      <c r="Y110" s="43"/>
      <c r="Z110" s="68"/>
      <c r="AA110" s="68"/>
    </row>
    <row r="111" spans="1:67" ht="16.5" customHeight="1" x14ac:dyDescent="0.25">
      <c r="A111" s="239" t="s">
        <v>190</v>
      </c>
      <c r="B111" s="239"/>
      <c r="C111" s="239"/>
      <c r="D111" s="239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239"/>
      <c r="Q111" s="239"/>
      <c r="R111" s="239"/>
      <c r="S111" s="239"/>
      <c r="T111" s="239"/>
      <c r="U111" s="239"/>
      <c r="V111" s="239"/>
      <c r="W111" s="239"/>
      <c r="X111" s="239"/>
      <c r="Y111" s="239"/>
      <c r="Z111" s="66"/>
      <c r="AA111" s="66"/>
    </row>
    <row r="112" spans="1:67" ht="14.25" customHeight="1" x14ac:dyDescent="0.25">
      <c r="A112" s="228" t="s">
        <v>145</v>
      </c>
      <c r="B112" s="228"/>
      <c r="C112" s="228"/>
      <c r="D112" s="228"/>
      <c r="E112" s="228"/>
      <c r="F112" s="228"/>
      <c r="G112" s="228"/>
      <c r="H112" s="228"/>
      <c r="I112" s="228"/>
      <c r="J112" s="228"/>
      <c r="K112" s="228"/>
      <c r="L112" s="228"/>
      <c r="M112" s="228"/>
      <c r="N112" s="228"/>
      <c r="O112" s="228"/>
      <c r="P112" s="228"/>
      <c r="Q112" s="228"/>
      <c r="R112" s="228"/>
      <c r="S112" s="228"/>
      <c r="T112" s="228"/>
      <c r="U112" s="228"/>
      <c r="V112" s="228"/>
      <c r="W112" s="228"/>
      <c r="X112" s="228"/>
      <c r="Y112" s="228"/>
      <c r="Z112" s="67"/>
      <c r="AA112" s="67"/>
    </row>
    <row r="113" spans="1:67" ht="27" customHeight="1" x14ac:dyDescent="0.25">
      <c r="A113" s="64" t="s">
        <v>191</v>
      </c>
      <c r="B113" s="64" t="s">
        <v>192</v>
      </c>
      <c r="C113" s="37">
        <v>4301135311</v>
      </c>
      <c r="D113" s="206">
        <v>4607111039095</v>
      </c>
      <c r="E113" s="206"/>
      <c r="F113" s="63">
        <v>0.25</v>
      </c>
      <c r="G113" s="38">
        <v>12</v>
      </c>
      <c r="H113" s="63">
        <v>3</v>
      </c>
      <c r="I113" s="63">
        <v>3.7480000000000002</v>
      </c>
      <c r="J113" s="38">
        <v>70</v>
      </c>
      <c r="K113" s="38" t="s">
        <v>93</v>
      </c>
      <c r="L113" s="39" t="s">
        <v>86</v>
      </c>
      <c r="M113" s="39"/>
      <c r="N113" s="38">
        <v>180</v>
      </c>
      <c r="O113" s="287" t="s">
        <v>193</v>
      </c>
      <c r="P113" s="208"/>
      <c r="Q113" s="208"/>
      <c r="R113" s="208"/>
      <c r="S113" s="209"/>
      <c r="T113" s="40" t="s">
        <v>49</v>
      </c>
      <c r="U113" s="40" t="s">
        <v>49</v>
      </c>
      <c r="V113" s="41" t="s">
        <v>42</v>
      </c>
      <c r="W113" s="59">
        <v>0</v>
      </c>
      <c r="X113" s="56">
        <f>IFERROR(IF(W113="","",W113),"")</f>
        <v>0</v>
      </c>
      <c r="Y113" s="42">
        <f>IFERROR(IF(W113="","",W113*0.01788),"")</f>
        <v>0</v>
      </c>
      <c r="Z113" s="69" t="s">
        <v>49</v>
      </c>
      <c r="AA113" s="70" t="s">
        <v>49</v>
      </c>
      <c r="AE113" s="83"/>
      <c r="BB113" s="126" t="s">
        <v>92</v>
      </c>
      <c r="BL113" s="83">
        <f>IFERROR(W113*I113,"0")</f>
        <v>0</v>
      </c>
      <c r="BM113" s="83">
        <f>IFERROR(X113*I113,"0")</f>
        <v>0</v>
      </c>
      <c r="BN113" s="83">
        <f>IFERROR(W113/J113,"0")</f>
        <v>0</v>
      </c>
      <c r="BO113" s="83">
        <f>IFERROR(X113/J113,"0")</f>
        <v>0</v>
      </c>
    </row>
    <row r="114" spans="1:67" ht="16.5" customHeight="1" x14ac:dyDescent="0.25">
      <c r="A114" s="64" t="s">
        <v>194</v>
      </c>
      <c r="B114" s="64" t="s">
        <v>195</v>
      </c>
      <c r="C114" s="37">
        <v>4301135282</v>
      </c>
      <c r="D114" s="206">
        <v>4607111034199</v>
      </c>
      <c r="E114" s="206"/>
      <c r="F114" s="63">
        <v>0.25</v>
      </c>
      <c r="G114" s="38">
        <v>12</v>
      </c>
      <c r="H114" s="63">
        <v>3</v>
      </c>
      <c r="I114" s="63">
        <v>3.7035999999999998</v>
      </c>
      <c r="J114" s="38">
        <v>70</v>
      </c>
      <c r="K114" s="38" t="s">
        <v>93</v>
      </c>
      <c r="L114" s="39" t="s">
        <v>86</v>
      </c>
      <c r="M114" s="39"/>
      <c r="N114" s="38">
        <v>180</v>
      </c>
      <c r="O114" s="28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4" s="208"/>
      <c r="Q114" s="208"/>
      <c r="R114" s="208"/>
      <c r="S114" s="209"/>
      <c r="T114" s="40" t="s">
        <v>49</v>
      </c>
      <c r="U114" s="40" t="s">
        <v>49</v>
      </c>
      <c r="V114" s="41" t="s">
        <v>42</v>
      </c>
      <c r="W114" s="59">
        <v>0</v>
      </c>
      <c r="X114" s="56">
        <f>IFERROR(IF(W114="","",W114),"")</f>
        <v>0</v>
      </c>
      <c r="Y114" s="42">
        <f>IFERROR(IF(W114="","",W114*0.01788),"")</f>
        <v>0</v>
      </c>
      <c r="Z114" s="69" t="s">
        <v>49</v>
      </c>
      <c r="AA114" s="70" t="s">
        <v>49</v>
      </c>
      <c r="AE114" s="83"/>
      <c r="BB114" s="127" t="s">
        <v>92</v>
      </c>
      <c r="BL114" s="83">
        <f>IFERROR(W114*I114,"0")</f>
        <v>0</v>
      </c>
      <c r="BM114" s="83">
        <f>IFERROR(X114*I114,"0")</f>
        <v>0</v>
      </c>
      <c r="BN114" s="83">
        <f>IFERROR(W114/J114,"0")</f>
        <v>0</v>
      </c>
      <c r="BO114" s="83">
        <f>IFERROR(X114/J114,"0")</f>
        <v>0</v>
      </c>
    </row>
    <row r="115" spans="1:67" x14ac:dyDescent="0.2">
      <c r="A115" s="203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16"/>
      <c r="O115" s="213" t="s">
        <v>43</v>
      </c>
      <c r="P115" s="214"/>
      <c r="Q115" s="214"/>
      <c r="R115" s="214"/>
      <c r="S115" s="214"/>
      <c r="T115" s="214"/>
      <c r="U115" s="215"/>
      <c r="V115" s="43" t="s">
        <v>42</v>
      </c>
      <c r="W115" s="44">
        <f>IFERROR(SUM(W113:W114),"0")</f>
        <v>0</v>
      </c>
      <c r="X115" s="44">
        <f>IFERROR(SUM(X113:X114),"0")</f>
        <v>0</v>
      </c>
      <c r="Y115" s="44">
        <f>IFERROR(IF(Y113="",0,Y113),"0")+IFERROR(IF(Y114="",0,Y114),"0")</f>
        <v>0</v>
      </c>
      <c r="Z115" s="68"/>
      <c r="AA115" s="68"/>
    </row>
    <row r="116" spans="1:67" x14ac:dyDescent="0.2">
      <c r="A116" s="203"/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16"/>
      <c r="O116" s="213" t="s">
        <v>43</v>
      </c>
      <c r="P116" s="214"/>
      <c r="Q116" s="214"/>
      <c r="R116" s="214"/>
      <c r="S116" s="214"/>
      <c r="T116" s="214"/>
      <c r="U116" s="215"/>
      <c r="V116" s="43" t="s">
        <v>0</v>
      </c>
      <c r="W116" s="44">
        <f>IFERROR(SUMPRODUCT(W113:W114*H113:H114),"0")</f>
        <v>0</v>
      </c>
      <c r="X116" s="44">
        <f>IFERROR(SUMPRODUCT(X113:X114*H113:H114),"0")</f>
        <v>0</v>
      </c>
      <c r="Y116" s="43"/>
      <c r="Z116" s="68"/>
      <c r="AA116" s="68"/>
    </row>
    <row r="117" spans="1:67" ht="16.5" customHeight="1" x14ac:dyDescent="0.25">
      <c r="A117" s="239" t="s">
        <v>196</v>
      </c>
      <c r="B117" s="239"/>
      <c r="C117" s="239"/>
      <c r="D117" s="239"/>
      <c r="E117" s="239"/>
      <c r="F117" s="239"/>
      <c r="G117" s="239"/>
      <c r="H117" s="239"/>
      <c r="I117" s="239"/>
      <c r="J117" s="239"/>
      <c r="K117" s="239"/>
      <c r="L117" s="239"/>
      <c r="M117" s="239"/>
      <c r="N117" s="239"/>
      <c r="O117" s="239"/>
      <c r="P117" s="239"/>
      <c r="Q117" s="239"/>
      <c r="R117" s="239"/>
      <c r="S117" s="239"/>
      <c r="T117" s="239"/>
      <c r="U117" s="239"/>
      <c r="V117" s="239"/>
      <c r="W117" s="239"/>
      <c r="X117" s="239"/>
      <c r="Y117" s="239"/>
      <c r="Z117" s="66"/>
      <c r="AA117" s="66"/>
    </row>
    <row r="118" spans="1:67" ht="14.25" customHeight="1" x14ac:dyDescent="0.25">
      <c r="A118" s="228" t="s">
        <v>145</v>
      </c>
      <c r="B118" s="228"/>
      <c r="C118" s="228"/>
      <c r="D118" s="228"/>
      <c r="E118" s="228"/>
      <c r="F118" s="228"/>
      <c r="G118" s="228"/>
      <c r="H118" s="228"/>
      <c r="I118" s="228"/>
      <c r="J118" s="228"/>
      <c r="K118" s="228"/>
      <c r="L118" s="228"/>
      <c r="M118" s="228"/>
      <c r="N118" s="228"/>
      <c r="O118" s="228"/>
      <c r="P118" s="228"/>
      <c r="Q118" s="228"/>
      <c r="R118" s="228"/>
      <c r="S118" s="228"/>
      <c r="T118" s="228"/>
      <c r="U118" s="228"/>
      <c r="V118" s="228"/>
      <c r="W118" s="228"/>
      <c r="X118" s="228"/>
      <c r="Y118" s="228"/>
      <c r="Z118" s="67"/>
      <c r="AA118" s="67"/>
    </row>
    <row r="119" spans="1:67" ht="27" customHeight="1" x14ac:dyDescent="0.25">
      <c r="A119" s="64" t="s">
        <v>197</v>
      </c>
      <c r="B119" s="64" t="s">
        <v>198</v>
      </c>
      <c r="C119" s="37">
        <v>4301135275</v>
      </c>
      <c r="D119" s="206">
        <v>4607111034380</v>
      </c>
      <c r="E119" s="206"/>
      <c r="F119" s="63">
        <v>0.25</v>
      </c>
      <c r="G119" s="38">
        <v>12</v>
      </c>
      <c r="H119" s="63">
        <v>3</v>
      </c>
      <c r="I119" s="63">
        <v>3.28</v>
      </c>
      <c r="J119" s="38">
        <v>70</v>
      </c>
      <c r="K119" s="38" t="s">
        <v>93</v>
      </c>
      <c r="L119" s="39" t="s">
        <v>86</v>
      </c>
      <c r="M119" s="39"/>
      <c r="N119" s="38">
        <v>180</v>
      </c>
      <c r="O119" s="28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8"/>
      <c r="Q119" s="208"/>
      <c r="R119" s="208"/>
      <c r="S119" s="209"/>
      <c r="T119" s="40" t="s">
        <v>49</v>
      </c>
      <c r="U119" s="40" t="s">
        <v>49</v>
      </c>
      <c r="V119" s="41" t="s">
        <v>42</v>
      </c>
      <c r="W119" s="59">
        <v>0</v>
      </c>
      <c r="X119" s="56">
        <f>IFERROR(IF(W119="","",W119),"")</f>
        <v>0</v>
      </c>
      <c r="Y119" s="42">
        <f>IFERROR(IF(W119="","",W119*0.01788),"")</f>
        <v>0</v>
      </c>
      <c r="Z119" s="69" t="s">
        <v>49</v>
      </c>
      <c r="AA119" s="70" t="s">
        <v>49</v>
      </c>
      <c r="AE119" s="83"/>
      <c r="BB119" s="128" t="s">
        <v>92</v>
      </c>
      <c r="BL119" s="83">
        <f>IFERROR(W119*I119,"0")</f>
        <v>0</v>
      </c>
      <c r="BM119" s="83">
        <f>IFERROR(X119*I119,"0")</f>
        <v>0</v>
      </c>
      <c r="BN119" s="83">
        <f>IFERROR(W119/J119,"0")</f>
        <v>0</v>
      </c>
      <c r="BO119" s="83">
        <f>IFERROR(X119/J119,"0")</f>
        <v>0</v>
      </c>
    </row>
    <row r="120" spans="1:67" ht="27" customHeight="1" x14ac:dyDescent="0.25">
      <c r="A120" s="64" t="s">
        <v>199</v>
      </c>
      <c r="B120" s="64" t="s">
        <v>200</v>
      </c>
      <c r="C120" s="37">
        <v>4301135277</v>
      </c>
      <c r="D120" s="206">
        <v>4607111034397</v>
      </c>
      <c r="E120" s="206"/>
      <c r="F120" s="63">
        <v>0.25</v>
      </c>
      <c r="G120" s="38">
        <v>12</v>
      </c>
      <c r="H120" s="63">
        <v>3</v>
      </c>
      <c r="I120" s="63">
        <v>3.28</v>
      </c>
      <c r="J120" s="38">
        <v>70</v>
      </c>
      <c r="K120" s="38" t="s">
        <v>93</v>
      </c>
      <c r="L120" s="39" t="s">
        <v>86</v>
      </c>
      <c r="M120" s="39"/>
      <c r="N120" s="38">
        <v>180</v>
      </c>
      <c r="O120" s="28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120" s="208"/>
      <c r="Q120" s="208"/>
      <c r="R120" s="208"/>
      <c r="S120" s="209"/>
      <c r="T120" s="40" t="s">
        <v>49</v>
      </c>
      <c r="U120" s="40" t="s">
        <v>49</v>
      </c>
      <c r="V120" s="41" t="s">
        <v>42</v>
      </c>
      <c r="W120" s="59">
        <v>0</v>
      </c>
      <c r="X120" s="56">
        <f>IFERROR(IF(W120="","",W120),"")</f>
        <v>0</v>
      </c>
      <c r="Y120" s="42">
        <f>IFERROR(IF(W120="","",W120*0.01788),"")</f>
        <v>0</v>
      </c>
      <c r="Z120" s="69" t="s">
        <v>49</v>
      </c>
      <c r="AA120" s="70" t="s">
        <v>49</v>
      </c>
      <c r="AE120" s="83"/>
      <c r="BB120" s="129" t="s">
        <v>92</v>
      </c>
      <c r="BL120" s="83">
        <f>IFERROR(W120*I120,"0")</f>
        <v>0</v>
      </c>
      <c r="BM120" s="83">
        <f>IFERROR(X120*I120,"0")</f>
        <v>0</v>
      </c>
      <c r="BN120" s="83">
        <f>IFERROR(W120/J120,"0")</f>
        <v>0</v>
      </c>
      <c r="BO120" s="83">
        <f>IFERROR(X120/J120,"0")</f>
        <v>0</v>
      </c>
    </row>
    <row r="121" spans="1:67" x14ac:dyDescent="0.2">
      <c r="A121" s="203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16"/>
      <c r="O121" s="213" t="s">
        <v>43</v>
      </c>
      <c r="P121" s="214"/>
      <c r="Q121" s="214"/>
      <c r="R121" s="214"/>
      <c r="S121" s="214"/>
      <c r="T121" s="214"/>
      <c r="U121" s="215"/>
      <c r="V121" s="43" t="s">
        <v>42</v>
      </c>
      <c r="W121" s="44">
        <f>IFERROR(SUM(W119:W120),"0")</f>
        <v>0</v>
      </c>
      <c r="X121" s="44">
        <f>IFERROR(SUM(X119:X120),"0")</f>
        <v>0</v>
      </c>
      <c r="Y121" s="44">
        <f>IFERROR(IF(Y119="",0,Y119),"0")+IFERROR(IF(Y120="",0,Y120),"0")</f>
        <v>0</v>
      </c>
      <c r="Z121" s="68"/>
      <c r="AA121" s="68"/>
    </row>
    <row r="122" spans="1:67" x14ac:dyDescent="0.2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16"/>
      <c r="O122" s="213" t="s">
        <v>43</v>
      </c>
      <c r="P122" s="214"/>
      <c r="Q122" s="214"/>
      <c r="R122" s="214"/>
      <c r="S122" s="214"/>
      <c r="T122" s="214"/>
      <c r="U122" s="215"/>
      <c r="V122" s="43" t="s">
        <v>0</v>
      </c>
      <c r="W122" s="44">
        <f>IFERROR(SUMPRODUCT(W119:W120*H119:H120),"0")</f>
        <v>0</v>
      </c>
      <c r="X122" s="44">
        <f>IFERROR(SUMPRODUCT(X119:X120*H119:H120),"0")</f>
        <v>0</v>
      </c>
      <c r="Y122" s="43"/>
      <c r="Z122" s="68"/>
      <c r="AA122" s="68"/>
    </row>
    <row r="123" spans="1:67" ht="16.5" customHeight="1" x14ac:dyDescent="0.25">
      <c r="A123" s="239" t="s">
        <v>201</v>
      </c>
      <c r="B123" s="239"/>
      <c r="C123" s="239"/>
      <c r="D123" s="239"/>
      <c r="E123" s="239"/>
      <c r="F123" s="239"/>
      <c r="G123" s="239"/>
      <c r="H123" s="239"/>
      <c r="I123" s="239"/>
      <c r="J123" s="239"/>
      <c r="K123" s="239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66"/>
      <c r="AA123" s="66"/>
    </row>
    <row r="124" spans="1:67" ht="14.25" customHeight="1" x14ac:dyDescent="0.25">
      <c r="A124" s="228" t="s">
        <v>145</v>
      </c>
      <c r="B124" s="228"/>
      <c r="C124" s="228"/>
      <c r="D124" s="228"/>
      <c r="E124" s="228"/>
      <c r="F124" s="228"/>
      <c r="G124" s="228"/>
      <c r="H124" s="228"/>
      <c r="I124" s="228"/>
      <c r="J124" s="228"/>
      <c r="K124" s="228"/>
      <c r="L124" s="228"/>
      <c r="M124" s="228"/>
      <c r="N124" s="228"/>
      <c r="O124" s="228"/>
      <c r="P124" s="228"/>
      <c r="Q124" s="228"/>
      <c r="R124" s="228"/>
      <c r="S124" s="228"/>
      <c r="T124" s="228"/>
      <c r="U124" s="228"/>
      <c r="V124" s="228"/>
      <c r="W124" s="228"/>
      <c r="X124" s="228"/>
      <c r="Y124" s="228"/>
      <c r="Z124" s="67"/>
      <c r="AA124" s="67"/>
    </row>
    <row r="125" spans="1:67" ht="27" customHeight="1" x14ac:dyDescent="0.25">
      <c r="A125" s="64" t="s">
        <v>202</v>
      </c>
      <c r="B125" s="64" t="s">
        <v>203</v>
      </c>
      <c r="C125" s="37">
        <v>4301135279</v>
      </c>
      <c r="D125" s="206">
        <v>4607111035806</v>
      </c>
      <c r="E125" s="206"/>
      <c r="F125" s="63">
        <v>0.25</v>
      </c>
      <c r="G125" s="38">
        <v>12</v>
      </c>
      <c r="H125" s="63">
        <v>3</v>
      </c>
      <c r="I125" s="63">
        <v>3.7035999999999998</v>
      </c>
      <c r="J125" s="38">
        <v>70</v>
      </c>
      <c r="K125" s="38" t="s">
        <v>93</v>
      </c>
      <c r="L125" s="39" t="s">
        <v>86</v>
      </c>
      <c r="M125" s="39"/>
      <c r="N125" s="38">
        <v>180</v>
      </c>
      <c r="O125" s="28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8"/>
      <c r="Q125" s="208"/>
      <c r="R125" s="208"/>
      <c r="S125" s="209"/>
      <c r="T125" s="40" t="s">
        <v>49</v>
      </c>
      <c r="U125" s="40" t="s">
        <v>49</v>
      </c>
      <c r="V125" s="41" t="s">
        <v>42</v>
      </c>
      <c r="W125" s="59">
        <v>0</v>
      </c>
      <c r="X125" s="56">
        <f>IFERROR(IF(W125="","",W125),"")</f>
        <v>0</v>
      </c>
      <c r="Y125" s="42">
        <f>IFERROR(IF(W125="","",W125*0.01788),"")</f>
        <v>0</v>
      </c>
      <c r="Z125" s="69" t="s">
        <v>49</v>
      </c>
      <c r="AA125" s="70" t="s">
        <v>49</v>
      </c>
      <c r="AE125" s="83"/>
      <c r="BB125" s="130" t="s">
        <v>92</v>
      </c>
      <c r="BL125" s="83">
        <f>IFERROR(W125*I125,"0")</f>
        <v>0</v>
      </c>
      <c r="BM125" s="83">
        <f>IFERROR(X125*I125,"0")</f>
        <v>0</v>
      </c>
      <c r="BN125" s="83">
        <f>IFERROR(W125/J125,"0")</f>
        <v>0</v>
      </c>
      <c r="BO125" s="83">
        <f>IFERROR(X125/J125,"0")</f>
        <v>0</v>
      </c>
    </row>
    <row r="126" spans="1:67" x14ac:dyDescent="0.2">
      <c r="A126" s="203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16"/>
      <c r="O126" s="213" t="s">
        <v>43</v>
      </c>
      <c r="P126" s="214"/>
      <c r="Q126" s="214"/>
      <c r="R126" s="214"/>
      <c r="S126" s="214"/>
      <c r="T126" s="214"/>
      <c r="U126" s="215"/>
      <c r="V126" s="43" t="s">
        <v>42</v>
      </c>
      <c r="W126" s="44">
        <f>IFERROR(SUM(W125:W125),"0")</f>
        <v>0</v>
      </c>
      <c r="X126" s="44">
        <f>IFERROR(SUM(X125:X125),"0")</f>
        <v>0</v>
      </c>
      <c r="Y126" s="44">
        <f>IFERROR(IF(Y125="",0,Y125),"0")</f>
        <v>0</v>
      </c>
      <c r="Z126" s="68"/>
      <c r="AA126" s="68"/>
    </row>
    <row r="127" spans="1:67" x14ac:dyDescent="0.2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16"/>
      <c r="O127" s="213" t="s">
        <v>43</v>
      </c>
      <c r="P127" s="214"/>
      <c r="Q127" s="214"/>
      <c r="R127" s="214"/>
      <c r="S127" s="214"/>
      <c r="T127" s="214"/>
      <c r="U127" s="215"/>
      <c r="V127" s="43" t="s">
        <v>0</v>
      </c>
      <c r="W127" s="44">
        <f>IFERROR(SUMPRODUCT(W125:W125*H125:H125),"0")</f>
        <v>0</v>
      </c>
      <c r="X127" s="44">
        <f>IFERROR(SUMPRODUCT(X125:X125*H125:H125),"0")</f>
        <v>0</v>
      </c>
      <c r="Y127" s="43"/>
      <c r="Z127" s="68"/>
      <c r="AA127" s="68"/>
    </row>
    <row r="128" spans="1:67" ht="16.5" customHeight="1" x14ac:dyDescent="0.25">
      <c r="A128" s="239" t="s">
        <v>204</v>
      </c>
      <c r="B128" s="239"/>
      <c r="C128" s="239"/>
      <c r="D128" s="239"/>
      <c r="E128" s="239"/>
      <c r="F128" s="239"/>
      <c r="G128" s="239"/>
      <c r="H128" s="239"/>
      <c r="I128" s="239"/>
      <c r="J128" s="239"/>
      <c r="K128" s="239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66"/>
      <c r="AA128" s="66"/>
    </row>
    <row r="129" spans="1:67" ht="14.25" customHeight="1" x14ac:dyDescent="0.25">
      <c r="A129" s="228" t="s">
        <v>205</v>
      </c>
      <c r="B129" s="228"/>
      <c r="C129" s="228"/>
      <c r="D129" s="228"/>
      <c r="E129" s="228"/>
      <c r="F129" s="228"/>
      <c r="G129" s="228"/>
      <c r="H129" s="228"/>
      <c r="I129" s="228"/>
      <c r="J129" s="228"/>
      <c r="K129" s="228"/>
      <c r="L129" s="228"/>
      <c r="M129" s="228"/>
      <c r="N129" s="228"/>
      <c r="O129" s="228"/>
      <c r="P129" s="228"/>
      <c r="Q129" s="228"/>
      <c r="R129" s="228"/>
      <c r="S129" s="228"/>
      <c r="T129" s="228"/>
      <c r="U129" s="228"/>
      <c r="V129" s="228"/>
      <c r="W129" s="228"/>
      <c r="X129" s="228"/>
      <c r="Y129" s="228"/>
      <c r="Z129" s="67"/>
      <c r="AA129" s="67"/>
    </row>
    <row r="130" spans="1:67" ht="27" customHeight="1" x14ac:dyDescent="0.25">
      <c r="A130" s="64" t="s">
        <v>206</v>
      </c>
      <c r="B130" s="64" t="s">
        <v>207</v>
      </c>
      <c r="C130" s="37">
        <v>4301070768</v>
      </c>
      <c r="D130" s="206">
        <v>4607111035639</v>
      </c>
      <c r="E130" s="206"/>
      <c r="F130" s="63">
        <v>0.2</v>
      </c>
      <c r="G130" s="38">
        <v>12</v>
      </c>
      <c r="H130" s="63">
        <v>2.4</v>
      </c>
      <c r="I130" s="63">
        <v>3.13</v>
      </c>
      <c r="J130" s="38">
        <v>48</v>
      </c>
      <c r="K130" s="38" t="s">
        <v>208</v>
      </c>
      <c r="L130" s="39" t="s">
        <v>86</v>
      </c>
      <c r="M130" s="39"/>
      <c r="N130" s="38">
        <v>180</v>
      </c>
      <c r="O130" s="2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8"/>
      <c r="Q130" s="208"/>
      <c r="R130" s="208"/>
      <c r="S130" s="209"/>
      <c r="T130" s="40" t="s">
        <v>49</v>
      </c>
      <c r="U130" s="40" t="s">
        <v>49</v>
      </c>
      <c r="V130" s="41" t="s">
        <v>42</v>
      </c>
      <c r="W130" s="59">
        <v>0</v>
      </c>
      <c r="X130" s="56">
        <f>IFERROR(IF(W130="","",W130),"")</f>
        <v>0</v>
      </c>
      <c r="Y130" s="42">
        <f>IFERROR(IF(W130="","",W130*0.01786),"")</f>
        <v>0</v>
      </c>
      <c r="Z130" s="69" t="s">
        <v>49</v>
      </c>
      <c r="AA130" s="70" t="s">
        <v>49</v>
      </c>
      <c r="AE130" s="83"/>
      <c r="BB130" s="131" t="s">
        <v>92</v>
      </c>
      <c r="BL130" s="83">
        <f>IFERROR(W130*I130,"0")</f>
        <v>0</v>
      </c>
      <c r="BM130" s="83">
        <f>IFERROR(X130*I130,"0")</f>
        <v>0</v>
      </c>
      <c r="BN130" s="83">
        <f>IFERROR(W130/J130,"0")</f>
        <v>0</v>
      </c>
      <c r="BO130" s="83">
        <f>IFERROR(X130/J130,"0")</f>
        <v>0</v>
      </c>
    </row>
    <row r="131" spans="1:67" ht="27" customHeight="1" x14ac:dyDescent="0.25">
      <c r="A131" s="64" t="s">
        <v>209</v>
      </c>
      <c r="B131" s="64" t="s">
        <v>210</v>
      </c>
      <c r="C131" s="37">
        <v>4301070797</v>
      </c>
      <c r="D131" s="206">
        <v>4607111035646</v>
      </c>
      <c r="E131" s="206"/>
      <c r="F131" s="63">
        <v>0.2</v>
      </c>
      <c r="G131" s="38">
        <v>8</v>
      </c>
      <c r="H131" s="63">
        <v>1.6</v>
      </c>
      <c r="I131" s="63">
        <v>2.12</v>
      </c>
      <c r="J131" s="38">
        <v>72</v>
      </c>
      <c r="K131" s="38" t="s">
        <v>211</v>
      </c>
      <c r="L131" s="39" t="s">
        <v>86</v>
      </c>
      <c r="M131" s="39"/>
      <c r="N131" s="38">
        <v>180</v>
      </c>
      <c r="O131" s="28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8"/>
      <c r="Q131" s="208"/>
      <c r="R131" s="208"/>
      <c r="S131" s="209"/>
      <c r="T131" s="40" t="s">
        <v>49</v>
      </c>
      <c r="U131" s="40" t="s">
        <v>49</v>
      </c>
      <c r="V131" s="41" t="s">
        <v>42</v>
      </c>
      <c r="W131" s="59">
        <v>0</v>
      </c>
      <c r="X131" s="56">
        <f>IFERROR(IF(W131="","",W131),"")</f>
        <v>0</v>
      </c>
      <c r="Y131" s="42">
        <f>IFERROR(IF(W131="","",W131*0.01157),"")</f>
        <v>0</v>
      </c>
      <c r="Z131" s="69" t="s">
        <v>49</v>
      </c>
      <c r="AA131" s="70" t="s">
        <v>49</v>
      </c>
      <c r="AE131" s="83"/>
      <c r="BB131" s="132" t="s">
        <v>92</v>
      </c>
      <c r="BL131" s="83">
        <f>IFERROR(W131*I131,"0")</f>
        <v>0</v>
      </c>
      <c r="BM131" s="83">
        <f>IFERROR(X131*I131,"0")</f>
        <v>0</v>
      </c>
      <c r="BN131" s="83">
        <f>IFERROR(W131/J131,"0")</f>
        <v>0</v>
      </c>
      <c r="BO131" s="83">
        <f>IFERROR(X131/J131,"0")</f>
        <v>0</v>
      </c>
    </row>
    <row r="132" spans="1:67" ht="27" customHeight="1" x14ac:dyDescent="0.25">
      <c r="A132" s="64" t="s">
        <v>209</v>
      </c>
      <c r="B132" s="64" t="s">
        <v>212</v>
      </c>
      <c r="C132" s="37">
        <v>4301135540</v>
      </c>
      <c r="D132" s="206">
        <v>4607111035646</v>
      </c>
      <c r="E132" s="206"/>
      <c r="F132" s="63">
        <v>0.2</v>
      </c>
      <c r="G132" s="38">
        <v>8</v>
      </c>
      <c r="H132" s="63">
        <v>1.6</v>
      </c>
      <c r="I132" s="63">
        <v>2.12</v>
      </c>
      <c r="J132" s="38">
        <v>72</v>
      </c>
      <c r="K132" s="38" t="s">
        <v>211</v>
      </c>
      <c r="L132" s="39" t="s">
        <v>86</v>
      </c>
      <c r="M132" s="39"/>
      <c r="N132" s="38">
        <v>180</v>
      </c>
      <c r="O132" s="278" t="s">
        <v>213</v>
      </c>
      <c r="P132" s="208"/>
      <c r="Q132" s="208"/>
      <c r="R132" s="208"/>
      <c r="S132" s="209"/>
      <c r="T132" s="40" t="s">
        <v>49</v>
      </c>
      <c r="U132" s="40" t="s">
        <v>49</v>
      </c>
      <c r="V132" s="41" t="s">
        <v>42</v>
      </c>
      <c r="W132" s="59">
        <v>0</v>
      </c>
      <c r="X132" s="56">
        <f>IFERROR(IF(W132="","",W132),"")</f>
        <v>0</v>
      </c>
      <c r="Y132" s="42">
        <f>IFERROR(IF(W132="","",W132*0.01157),"")</f>
        <v>0</v>
      </c>
      <c r="Z132" s="69" t="s">
        <v>49</v>
      </c>
      <c r="AA132" s="70" t="s">
        <v>49</v>
      </c>
      <c r="AE132" s="83"/>
      <c r="BB132" s="133" t="s">
        <v>92</v>
      </c>
      <c r="BL132" s="83">
        <f>IFERROR(W132*I132,"0")</f>
        <v>0</v>
      </c>
      <c r="BM132" s="83">
        <f>IFERROR(X132*I132,"0")</f>
        <v>0</v>
      </c>
      <c r="BN132" s="83">
        <f>IFERROR(W132/J132,"0")</f>
        <v>0</v>
      </c>
      <c r="BO132" s="83">
        <f>IFERROR(X132/J132,"0")</f>
        <v>0</v>
      </c>
    </row>
    <row r="133" spans="1:67" x14ac:dyDescent="0.2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16"/>
      <c r="O133" s="213" t="s">
        <v>43</v>
      </c>
      <c r="P133" s="214"/>
      <c r="Q133" s="214"/>
      <c r="R133" s="214"/>
      <c r="S133" s="214"/>
      <c r="T133" s="214"/>
      <c r="U133" s="215"/>
      <c r="V133" s="43" t="s">
        <v>42</v>
      </c>
      <c r="W133" s="44">
        <f>IFERROR(SUM(W130:W132),"0")</f>
        <v>0</v>
      </c>
      <c r="X133" s="44">
        <f>IFERROR(SUM(X130:X132),"0")</f>
        <v>0</v>
      </c>
      <c r="Y133" s="44">
        <f>IFERROR(IF(Y130="",0,Y130),"0")+IFERROR(IF(Y131="",0,Y131),"0")+IFERROR(IF(Y132="",0,Y132),"0")</f>
        <v>0</v>
      </c>
      <c r="Z133" s="68"/>
      <c r="AA133" s="68"/>
    </row>
    <row r="134" spans="1:67" x14ac:dyDescent="0.2">
      <c r="A134" s="203"/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16"/>
      <c r="O134" s="213" t="s">
        <v>43</v>
      </c>
      <c r="P134" s="214"/>
      <c r="Q134" s="214"/>
      <c r="R134" s="214"/>
      <c r="S134" s="214"/>
      <c r="T134" s="214"/>
      <c r="U134" s="215"/>
      <c r="V134" s="43" t="s">
        <v>0</v>
      </c>
      <c r="W134" s="44">
        <f>IFERROR(SUMPRODUCT(W130:W132*H130:H132),"0")</f>
        <v>0</v>
      </c>
      <c r="X134" s="44">
        <f>IFERROR(SUMPRODUCT(X130:X132*H130:H132),"0")</f>
        <v>0</v>
      </c>
      <c r="Y134" s="43"/>
      <c r="Z134" s="68"/>
      <c r="AA134" s="68"/>
    </row>
    <row r="135" spans="1:67" ht="16.5" customHeight="1" x14ac:dyDescent="0.25">
      <c r="A135" s="239" t="s">
        <v>214</v>
      </c>
      <c r="B135" s="239"/>
      <c r="C135" s="239"/>
      <c r="D135" s="239"/>
      <c r="E135" s="239"/>
      <c r="F135" s="239"/>
      <c r="G135" s="239"/>
      <c r="H135" s="239"/>
      <c r="I135" s="239"/>
      <c r="J135" s="239"/>
      <c r="K135" s="239"/>
      <c r="L135" s="239"/>
      <c r="M135" s="239"/>
      <c r="N135" s="239"/>
      <c r="O135" s="239"/>
      <c r="P135" s="239"/>
      <c r="Q135" s="239"/>
      <c r="R135" s="239"/>
      <c r="S135" s="239"/>
      <c r="T135" s="239"/>
      <c r="U135" s="239"/>
      <c r="V135" s="239"/>
      <c r="W135" s="239"/>
      <c r="X135" s="239"/>
      <c r="Y135" s="239"/>
      <c r="Z135" s="66"/>
      <c r="AA135" s="66"/>
    </row>
    <row r="136" spans="1:67" ht="14.25" customHeight="1" x14ac:dyDescent="0.25">
      <c r="A136" s="228" t="s">
        <v>145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  <c r="N136" s="228"/>
      <c r="O136" s="228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67"/>
      <c r="AA136" s="67"/>
    </row>
    <row r="137" spans="1:67" ht="27" customHeight="1" x14ac:dyDescent="0.25">
      <c r="A137" s="64" t="s">
        <v>215</v>
      </c>
      <c r="B137" s="64" t="s">
        <v>216</v>
      </c>
      <c r="C137" s="37">
        <v>4301135281</v>
      </c>
      <c r="D137" s="206">
        <v>4607111036568</v>
      </c>
      <c r="E137" s="206"/>
      <c r="F137" s="63">
        <v>0.28000000000000003</v>
      </c>
      <c r="G137" s="38">
        <v>6</v>
      </c>
      <c r="H137" s="63">
        <v>1.68</v>
      </c>
      <c r="I137" s="63">
        <v>2.1017999999999999</v>
      </c>
      <c r="J137" s="38">
        <v>126</v>
      </c>
      <c r="K137" s="38" t="s">
        <v>93</v>
      </c>
      <c r="L137" s="39" t="s">
        <v>86</v>
      </c>
      <c r="M137" s="39"/>
      <c r="N137" s="38">
        <v>180</v>
      </c>
      <c r="O137" s="27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8"/>
      <c r="Q137" s="208"/>
      <c r="R137" s="208"/>
      <c r="S137" s="209"/>
      <c r="T137" s="40" t="s">
        <v>49</v>
      </c>
      <c r="U137" s="40" t="s">
        <v>49</v>
      </c>
      <c r="V137" s="41" t="s">
        <v>42</v>
      </c>
      <c r="W137" s="59">
        <v>0</v>
      </c>
      <c r="X137" s="56">
        <f>IFERROR(IF(W137="","",W137),"")</f>
        <v>0</v>
      </c>
      <c r="Y137" s="42">
        <f>IFERROR(IF(W137="","",W137*0.00936),"")</f>
        <v>0</v>
      </c>
      <c r="Z137" s="69" t="s">
        <v>49</v>
      </c>
      <c r="AA137" s="70" t="s">
        <v>49</v>
      </c>
      <c r="AE137" s="83"/>
      <c r="BB137" s="134" t="s">
        <v>92</v>
      </c>
      <c r="BL137" s="83">
        <f>IFERROR(W137*I137,"0")</f>
        <v>0</v>
      </c>
      <c r="BM137" s="83">
        <f>IFERROR(X137*I137,"0")</f>
        <v>0</v>
      </c>
      <c r="BN137" s="83">
        <f>IFERROR(W137/J137,"0")</f>
        <v>0</v>
      </c>
      <c r="BO137" s="83">
        <f>IFERROR(X137/J137,"0")</f>
        <v>0</v>
      </c>
    </row>
    <row r="138" spans="1:67" x14ac:dyDescent="0.2">
      <c r="A138" s="203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16"/>
      <c r="O138" s="213" t="s">
        <v>43</v>
      </c>
      <c r="P138" s="214"/>
      <c r="Q138" s="214"/>
      <c r="R138" s="214"/>
      <c r="S138" s="214"/>
      <c r="T138" s="214"/>
      <c r="U138" s="215"/>
      <c r="V138" s="43" t="s">
        <v>42</v>
      </c>
      <c r="W138" s="44">
        <f>IFERROR(SUM(W137:W137),"0")</f>
        <v>0</v>
      </c>
      <c r="X138" s="44">
        <f>IFERROR(SUM(X137:X137),"0")</f>
        <v>0</v>
      </c>
      <c r="Y138" s="44">
        <f>IFERROR(IF(Y137="",0,Y137),"0")</f>
        <v>0</v>
      </c>
      <c r="Z138" s="68"/>
      <c r="AA138" s="68"/>
    </row>
    <row r="139" spans="1:67" x14ac:dyDescent="0.2">
      <c r="A139" s="203"/>
      <c r="B139" s="203"/>
      <c r="C139" s="203"/>
      <c r="D139" s="203"/>
      <c r="E139" s="203"/>
      <c r="F139" s="203"/>
      <c r="G139" s="203"/>
      <c r="H139" s="203"/>
      <c r="I139" s="203"/>
      <c r="J139" s="203"/>
      <c r="K139" s="203"/>
      <c r="L139" s="203"/>
      <c r="M139" s="203"/>
      <c r="N139" s="216"/>
      <c r="O139" s="213" t="s">
        <v>43</v>
      </c>
      <c r="P139" s="214"/>
      <c r="Q139" s="214"/>
      <c r="R139" s="214"/>
      <c r="S139" s="214"/>
      <c r="T139" s="214"/>
      <c r="U139" s="215"/>
      <c r="V139" s="43" t="s">
        <v>0</v>
      </c>
      <c r="W139" s="44">
        <f>IFERROR(SUMPRODUCT(W137:W137*H137:H137),"0")</f>
        <v>0</v>
      </c>
      <c r="X139" s="44">
        <f>IFERROR(SUMPRODUCT(X137:X137*H137:H137),"0")</f>
        <v>0</v>
      </c>
      <c r="Y139" s="43"/>
      <c r="Z139" s="68"/>
      <c r="AA139" s="68"/>
    </row>
    <row r="140" spans="1:67" ht="27.75" customHeight="1" x14ac:dyDescent="0.2">
      <c r="A140" s="244" t="s">
        <v>217</v>
      </c>
      <c r="B140" s="244"/>
      <c r="C140" s="244"/>
      <c r="D140" s="244"/>
      <c r="E140" s="244"/>
      <c r="F140" s="244"/>
      <c r="G140" s="244"/>
      <c r="H140" s="244"/>
      <c r="I140" s="244"/>
      <c r="J140" s="244"/>
      <c r="K140" s="244"/>
      <c r="L140" s="244"/>
      <c r="M140" s="244"/>
      <c r="N140" s="244"/>
      <c r="O140" s="244"/>
      <c r="P140" s="244"/>
      <c r="Q140" s="244"/>
      <c r="R140" s="244"/>
      <c r="S140" s="244"/>
      <c r="T140" s="244"/>
      <c r="U140" s="244"/>
      <c r="V140" s="244"/>
      <c r="W140" s="244"/>
      <c r="X140" s="244"/>
      <c r="Y140" s="244"/>
      <c r="Z140" s="55"/>
      <c r="AA140" s="55"/>
    </row>
    <row r="141" spans="1:67" ht="16.5" customHeight="1" x14ac:dyDescent="0.25">
      <c r="A141" s="239" t="s">
        <v>218</v>
      </c>
      <c r="B141" s="239"/>
      <c r="C141" s="239"/>
      <c r="D141" s="239"/>
      <c r="E141" s="239"/>
      <c r="F141" s="239"/>
      <c r="G141" s="239"/>
      <c r="H141" s="239"/>
      <c r="I141" s="239"/>
      <c r="J141" s="239"/>
      <c r="K141" s="239"/>
      <c r="L141" s="239"/>
      <c r="M141" s="239"/>
      <c r="N141" s="239"/>
      <c r="O141" s="239"/>
      <c r="P141" s="239"/>
      <c r="Q141" s="239"/>
      <c r="R141" s="239"/>
      <c r="S141" s="239"/>
      <c r="T141" s="239"/>
      <c r="U141" s="239"/>
      <c r="V141" s="239"/>
      <c r="W141" s="239"/>
      <c r="X141" s="239"/>
      <c r="Y141" s="239"/>
      <c r="Z141" s="66"/>
      <c r="AA141" s="66"/>
    </row>
    <row r="142" spans="1:67" ht="14.25" customHeight="1" x14ac:dyDescent="0.25">
      <c r="A142" s="228" t="s">
        <v>145</v>
      </c>
      <c r="B142" s="228"/>
      <c r="C142" s="228"/>
      <c r="D142" s="228"/>
      <c r="E142" s="228"/>
      <c r="F142" s="228"/>
      <c r="G142" s="228"/>
      <c r="H142" s="228"/>
      <c r="I142" s="228"/>
      <c r="J142" s="228"/>
      <c r="K142" s="228"/>
      <c r="L142" s="228"/>
      <c r="M142" s="228"/>
      <c r="N142" s="228"/>
      <c r="O142" s="228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67"/>
      <c r="AA142" s="67"/>
    </row>
    <row r="143" spans="1:67" ht="16.5" customHeight="1" x14ac:dyDescent="0.25">
      <c r="A143" s="64" t="s">
        <v>219</v>
      </c>
      <c r="B143" s="64" t="s">
        <v>220</v>
      </c>
      <c r="C143" s="37">
        <v>4301135317</v>
      </c>
      <c r="D143" s="206">
        <v>4607111039057</v>
      </c>
      <c r="E143" s="206"/>
      <c r="F143" s="63">
        <v>1.8</v>
      </c>
      <c r="G143" s="38">
        <v>1</v>
      </c>
      <c r="H143" s="63">
        <v>1.8</v>
      </c>
      <c r="I143" s="63">
        <v>1.9</v>
      </c>
      <c r="J143" s="38">
        <v>234</v>
      </c>
      <c r="K143" s="38" t="s">
        <v>141</v>
      </c>
      <c r="L143" s="39" t="s">
        <v>86</v>
      </c>
      <c r="M143" s="39"/>
      <c r="N143" s="38">
        <v>180</v>
      </c>
      <c r="O143" s="277" t="s">
        <v>221</v>
      </c>
      <c r="P143" s="208"/>
      <c r="Q143" s="208"/>
      <c r="R143" s="208"/>
      <c r="S143" s="209"/>
      <c r="T143" s="40" t="s">
        <v>49</v>
      </c>
      <c r="U143" s="40" t="s">
        <v>49</v>
      </c>
      <c r="V143" s="41" t="s">
        <v>42</v>
      </c>
      <c r="W143" s="59">
        <v>0</v>
      </c>
      <c r="X143" s="56">
        <f>IFERROR(IF(W143="","",W143),"")</f>
        <v>0</v>
      </c>
      <c r="Y143" s="42">
        <f>IFERROR(IF(W143="","",W143*0.00502),"")</f>
        <v>0</v>
      </c>
      <c r="Z143" s="69" t="s">
        <v>49</v>
      </c>
      <c r="AA143" s="70" t="s">
        <v>49</v>
      </c>
      <c r="AE143" s="83"/>
      <c r="BB143" s="135" t="s">
        <v>92</v>
      </c>
      <c r="BL143" s="83">
        <f>IFERROR(W143*I143,"0")</f>
        <v>0</v>
      </c>
      <c r="BM143" s="83">
        <f>IFERROR(X143*I143,"0")</f>
        <v>0</v>
      </c>
      <c r="BN143" s="83">
        <f>IFERROR(W143/J143,"0")</f>
        <v>0</v>
      </c>
      <c r="BO143" s="83">
        <f>IFERROR(X143/J143,"0")</f>
        <v>0</v>
      </c>
    </row>
    <row r="144" spans="1:67" x14ac:dyDescent="0.2">
      <c r="A144" s="203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16"/>
      <c r="O144" s="213" t="s">
        <v>43</v>
      </c>
      <c r="P144" s="214"/>
      <c r="Q144" s="214"/>
      <c r="R144" s="214"/>
      <c r="S144" s="214"/>
      <c r="T144" s="214"/>
      <c r="U144" s="215"/>
      <c r="V144" s="43" t="s">
        <v>42</v>
      </c>
      <c r="W144" s="44">
        <f>IFERROR(SUM(W143:W143),"0")</f>
        <v>0</v>
      </c>
      <c r="X144" s="44">
        <f>IFERROR(SUM(X143:X143),"0")</f>
        <v>0</v>
      </c>
      <c r="Y144" s="44">
        <f>IFERROR(IF(Y143="",0,Y143),"0")</f>
        <v>0</v>
      </c>
      <c r="Z144" s="68"/>
      <c r="AA144" s="68"/>
    </row>
    <row r="145" spans="1:67" x14ac:dyDescent="0.2">
      <c r="A145" s="203"/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16"/>
      <c r="O145" s="213" t="s">
        <v>43</v>
      </c>
      <c r="P145" s="214"/>
      <c r="Q145" s="214"/>
      <c r="R145" s="214"/>
      <c r="S145" s="214"/>
      <c r="T145" s="214"/>
      <c r="U145" s="215"/>
      <c r="V145" s="43" t="s">
        <v>0</v>
      </c>
      <c r="W145" s="44">
        <f>IFERROR(SUMPRODUCT(W143:W143*H143:H143),"0")</f>
        <v>0</v>
      </c>
      <c r="X145" s="44">
        <f>IFERROR(SUMPRODUCT(X143:X143*H143:H143),"0")</f>
        <v>0</v>
      </c>
      <c r="Y145" s="43"/>
      <c r="Z145" s="68"/>
      <c r="AA145" s="68"/>
    </row>
    <row r="146" spans="1:67" ht="16.5" customHeight="1" x14ac:dyDescent="0.25">
      <c r="A146" s="239" t="s">
        <v>222</v>
      </c>
      <c r="B146" s="239"/>
      <c r="C146" s="239"/>
      <c r="D146" s="239"/>
      <c r="E146" s="239"/>
      <c r="F146" s="239"/>
      <c r="G146" s="239"/>
      <c r="H146" s="239"/>
      <c r="I146" s="239"/>
      <c r="J146" s="239"/>
      <c r="K146" s="239"/>
      <c r="L146" s="239"/>
      <c r="M146" s="239"/>
      <c r="N146" s="239"/>
      <c r="O146" s="239"/>
      <c r="P146" s="239"/>
      <c r="Q146" s="239"/>
      <c r="R146" s="239"/>
      <c r="S146" s="239"/>
      <c r="T146" s="239"/>
      <c r="U146" s="239"/>
      <c r="V146" s="239"/>
      <c r="W146" s="239"/>
      <c r="X146" s="239"/>
      <c r="Y146" s="239"/>
      <c r="Z146" s="66"/>
      <c r="AA146" s="66"/>
    </row>
    <row r="147" spans="1:67" ht="14.25" customHeight="1" x14ac:dyDescent="0.25">
      <c r="A147" s="228" t="s">
        <v>205</v>
      </c>
      <c r="B147" s="228"/>
      <c r="C147" s="228"/>
      <c r="D147" s="228"/>
      <c r="E147" s="228"/>
      <c r="F147" s="228"/>
      <c r="G147" s="228"/>
      <c r="H147" s="228"/>
      <c r="I147" s="228"/>
      <c r="J147" s="228"/>
      <c r="K147" s="228"/>
      <c r="L147" s="228"/>
      <c r="M147" s="228"/>
      <c r="N147" s="228"/>
      <c r="O147" s="228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67"/>
      <c r="AA147" s="67"/>
    </row>
    <row r="148" spans="1:67" ht="16.5" customHeight="1" x14ac:dyDescent="0.25">
      <c r="A148" s="64" t="s">
        <v>223</v>
      </c>
      <c r="B148" s="64" t="s">
        <v>224</v>
      </c>
      <c r="C148" s="37">
        <v>4301071010</v>
      </c>
      <c r="D148" s="206">
        <v>4607111037701</v>
      </c>
      <c r="E148" s="206"/>
      <c r="F148" s="63">
        <v>5</v>
      </c>
      <c r="G148" s="38">
        <v>1</v>
      </c>
      <c r="H148" s="63">
        <v>5</v>
      </c>
      <c r="I148" s="63">
        <v>5.2</v>
      </c>
      <c r="J148" s="38">
        <v>144</v>
      </c>
      <c r="K148" s="38" t="s">
        <v>87</v>
      </c>
      <c r="L148" s="39" t="s">
        <v>86</v>
      </c>
      <c r="M148" s="39"/>
      <c r="N148" s="38">
        <v>180</v>
      </c>
      <c r="O148" s="27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8"/>
      <c r="Q148" s="208"/>
      <c r="R148" s="208"/>
      <c r="S148" s="209"/>
      <c r="T148" s="40" t="s">
        <v>49</v>
      </c>
      <c r="U148" s="40" t="s">
        <v>49</v>
      </c>
      <c r="V148" s="41" t="s">
        <v>42</v>
      </c>
      <c r="W148" s="59">
        <v>0</v>
      </c>
      <c r="X148" s="56">
        <f>IFERROR(IF(W148="","",W148),"")</f>
        <v>0</v>
      </c>
      <c r="Y148" s="42">
        <f>IFERROR(IF(W148="","",W148*0.00866),"")</f>
        <v>0</v>
      </c>
      <c r="Z148" s="69" t="s">
        <v>49</v>
      </c>
      <c r="AA148" s="70" t="s">
        <v>49</v>
      </c>
      <c r="AE148" s="83"/>
      <c r="BB148" s="136" t="s">
        <v>92</v>
      </c>
      <c r="BL148" s="83">
        <f>IFERROR(W148*I148,"0")</f>
        <v>0</v>
      </c>
      <c r="BM148" s="83">
        <f>IFERROR(X148*I148,"0")</f>
        <v>0</v>
      </c>
      <c r="BN148" s="83">
        <f>IFERROR(W148/J148,"0")</f>
        <v>0</v>
      </c>
      <c r="BO148" s="83">
        <f>IFERROR(X148/J148,"0")</f>
        <v>0</v>
      </c>
    </row>
    <row r="149" spans="1:67" x14ac:dyDescent="0.2">
      <c r="A149" s="203"/>
      <c r="B149" s="203"/>
      <c r="C149" s="203"/>
      <c r="D149" s="203"/>
      <c r="E149" s="203"/>
      <c r="F149" s="203"/>
      <c r="G149" s="203"/>
      <c r="H149" s="203"/>
      <c r="I149" s="203"/>
      <c r="J149" s="203"/>
      <c r="K149" s="203"/>
      <c r="L149" s="203"/>
      <c r="M149" s="203"/>
      <c r="N149" s="216"/>
      <c r="O149" s="213" t="s">
        <v>43</v>
      </c>
      <c r="P149" s="214"/>
      <c r="Q149" s="214"/>
      <c r="R149" s="214"/>
      <c r="S149" s="214"/>
      <c r="T149" s="214"/>
      <c r="U149" s="215"/>
      <c r="V149" s="43" t="s">
        <v>42</v>
      </c>
      <c r="W149" s="44">
        <f>IFERROR(SUM(W148:W148),"0")</f>
        <v>0</v>
      </c>
      <c r="X149" s="44">
        <f>IFERROR(SUM(X148:X148),"0")</f>
        <v>0</v>
      </c>
      <c r="Y149" s="44">
        <f>IFERROR(IF(Y148="",0,Y148),"0")</f>
        <v>0</v>
      </c>
      <c r="Z149" s="68"/>
      <c r="AA149" s="68"/>
    </row>
    <row r="150" spans="1:67" x14ac:dyDescent="0.2">
      <c r="A150" s="203"/>
      <c r="B150" s="203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16"/>
      <c r="O150" s="213" t="s">
        <v>43</v>
      </c>
      <c r="P150" s="214"/>
      <c r="Q150" s="214"/>
      <c r="R150" s="214"/>
      <c r="S150" s="214"/>
      <c r="T150" s="214"/>
      <c r="U150" s="215"/>
      <c r="V150" s="43" t="s">
        <v>0</v>
      </c>
      <c r="W150" s="44">
        <f>IFERROR(SUMPRODUCT(W148:W148*H148:H148),"0")</f>
        <v>0</v>
      </c>
      <c r="X150" s="44">
        <f>IFERROR(SUMPRODUCT(X148:X148*H148:H148),"0")</f>
        <v>0</v>
      </c>
      <c r="Y150" s="43"/>
      <c r="Z150" s="68"/>
      <c r="AA150" s="68"/>
    </row>
    <row r="151" spans="1:67" ht="16.5" customHeight="1" x14ac:dyDescent="0.25">
      <c r="A151" s="239" t="s">
        <v>225</v>
      </c>
      <c r="B151" s="239"/>
      <c r="C151" s="239"/>
      <c r="D151" s="239"/>
      <c r="E151" s="239"/>
      <c r="F151" s="239"/>
      <c r="G151" s="239"/>
      <c r="H151" s="239"/>
      <c r="I151" s="239"/>
      <c r="J151" s="239"/>
      <c r="K151" s="239"/>
      <c r="L151" s="239"/>
      <c r="M151" s="239"/>
      <c r="N151" s="239"/>
      <c r="O151" s="239"/>
      <c r="P151" s="239"/>
      <c r="Q151" s="239"/>
      <c r="R151" s="239"/>
      <c r="S151" s="239"/>
      <c r="T151" s="239"/>
      <c r="U151" s="239"/>
      <c r="V151" s="239"/>
      <c r="W151" s="239"/>
      <c r="X151" s="239"/>
      <c r="Y151" s="239"/>
      <c r="Z151" s="66"/>
      <c r="AA151" s="66"/>
    </row>
    <row r="152" spans="1:67" ht="14.25" customHeight="1" x14ac:dyDescent="0.25">
      <c r="A152" s="228" t="s">
        <v>83</v>
      </c>
      <c r="B152" s="228"/>
      <c r="C152" s="228"/>
      <c r="D152" s="228"/>
      <c r="E152" s="228"/>
      <c r="F152" s="228"/>
      <c r="G152" s="228"/>
      <c r="H152" s="228"/>
      <c r="I152" s="228"/>
      <c r="J152" s="228"/>
      <c r="K152" s="228"/>
      <c r="L152" s="228"/>
      <c r="M152" s="228"/>
      <c r="N152" s="228"/>
      <c r="O152" s="228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67"/>
      <c r="AA152" s="67"/>
    </row>
    <row r="153" spans="1:67" ht="16.5" customHeight="1" x14ac:dyDescent="0.25">
      <c r="A153" s="64" t="s">
        <v>226</v>
      </c>
      <c r="B153" s="64" t="s">
        <v>227</v>
      </c>
      <c r="C153" s="37">
        <v>4301071026</v>
      </c>
      <c r="D153" s="206">
        <v>4607111036384</v>
      </c>
      <c r="E153" s="206"/>
      <c r="F153" s="63">
        <v>1</v>
      </c>
      <c r="G153" s="38">
        <v>5</v>
      </c>
      <c r="H153" s="63">
        <v>5</v>
      </c>
      <c r="I153" s="63">
        <v>5.2530000000000001</v>
      </c>
      <c r="J153" s="38">
        <v>144</v>
      </c>
      <c r="K153" s="38" t="s">
        <v>87</v>
      </c>
      <c r="L153" s="39" t="s">
        <v>86</v>
      </c>
      <c r="M153" s="39"/>
      <c r="N153" s="38">
        <v>180</v>
      </c>
      <c r="O153" s="272" t="s">
        <v>228</v>
      </c>
      <c r="P153" s="208"/>
      <c r="Q153" s="208"/>
      <c r="R153" s="208"/>
      <c r="S153" s="209"/>
      <c r="T153" s="40" t="s">
        <v>49</v>
      </c>
      <c r="U153" s="40" t="s">
        <v>49</v>
      </c>
      <c r="V153" s="41" t="s">
        <v>42</v>
      </c>
      <c r="W153" s="59">
        <v>0</v>
      </c>
      <c r="X153" s="56">
        <f>IFERROR(IF(W153="","",W153),"")</f>
        <v>0</v>
      </c>
      <c r="Y153" s="42">
        <f>IFERROR(IF(W153="","",W153*0.00866),"")</f>
        <v>0</v>
      </c>
      <c r="Z153" s="69" t="s">
        <v>49</v>
      </c>
      <c r="AA153" s="70" t="s">
        <v>49</v>
      </c>
      <c r="AE153" s="83"/>
      <c r="BB153" s="137" t="s">
        <v>71</v>
      </c>
      <c r="BL153" s="83">
        <f>IFERROR(W153*I153,"0")</f>
        <v>0</v>
      </c>
      <c r="BM153" s="83">
        <f>IFERROR(X153*I153,"0")</f>
        <v>0</v>
      </c>
      <c r="BN153" s="83">
        <f>IFERROR(W153/J153,"0")</f>
        <v>0</v>
      </c>
      <c r="BO153" s="83">
        <f>IFERROR(X153/J153,"0")</f>
        <v>0</v>
      </c>
    </row>
    <row r="154" spans="1:67" ht="16.5" customHeight="1" x14ac:dyDescent="0.25">
      <c r="A154" s="64" t="s">
        <v>229</v>
      </c>
      <c r="B154" s="64" t="s">
        <v>230</v>
      </c>
      <c r="C154" s="37">
        <v>4301070956</v>
      </c>
      <c r="D154" s="206">
        <v>4640242180250</v>
      </c>
      <c r="E154" s="206"/>
      <c r="F154" s="63">
        <v>5</v>
      </c>
      <c r="G154" s="38">
        <v>1</v>
      </c>
      <c r="H154" s="63">
        <v>5</v>
      </c>
      <c r="I154" s="63">
        <v>5.2131999999999996</v>
      </c>
      <c r="J154" s="38">
        <v>144</v>
      </c>
      <c r="K154" s="38" t="s">
        <v>87</v>
      </c>
      <c r="L154" s="39" t="s">
        <v>86</v>
      </c>
      <c r="M154" s="39"/>
      <c r="N154" s="38">
        <v>180</v>
      </c>
      <c r="O154" s="273" t="s">
        <v>231</v>
      </c>
      <c r="P154" s="208"/>
      <c r="Q154" s="208"/>
      <c r="R154" s="208"/>
      <c r="S154" s="209"/>
      <c r="T154" s="40" t="s">
        <v>49</v>
      </c>
      <c r="U154" s="40" t="s">
        <v>49</v>
      </c>
      <c r="V154" s="41" t="s">
        <v>42</v>
      </c>
      <c r="W154" s="59">
        <v>0</v>
      </c>
      <c r="X154" s="56">
        <f>IFERROR(IF(W154="","",W154),"")</f>
        <v>0</v>
      </c>
      <c r="Y154" s="42">
        <f>IFERROR(IF(W154="","",W154*0.00866),"")</f>
        <v>0</v>
      </c>
      <c r="Z154" s="69" t="s">
        <v>49</v>
      </c>
      <c r="AA154" s="70" t="s">
        <v>49</v>
      </c>
      <c r="AE154" s="83"/>
      <c r="BB154" s="138" t="s">
        <v>71</v>
      </c>
      <c r="BL154" s="83">
        <f>IFERROR(W154*I154,"0")</f>
        <v>0</v>
      </c>
      <c r="BM154" s="83">
        <f>IFERROR(X154*I154,"0")</f>
        <v>0</v>
      </c>
      <c r="BN154" s="83">
        <f>IFERROR(W154/J154,"0")</f>
        <v>0</v>
      </c>
      <c r="BO154" s="83">
        <f>IFERROR(X154/J154,"0")</f>
        <v>0</v>
      </c>
    </row>
    <row r="155" spans="1:67" ht="27" customHeight="1" x14ac:dyDescent="0.25">
      <c r="A155" s="64" t="s">
        <v>232</v>
      </c>
      <c r="B155" s="64" t="s">
        <v>233</v>
      </c>
      <c r="C155" s="37">
        <v>4301071028</v>
      </c>
      <c r="D155" s="206">
        <v>4607111036216</v>
      </c>
      <c r="E155" s="206"/>
      <c r="F155" s="63">
        <v>1</v>
      </c>
      <c r="G155" s="38">
        <v>5</v>
      </c>
      <c r="H155" s="63">
        <v>5</v>
      </c>
      <c r="I155" s="63">
        <v>5.266</v>
      </c>
      <c r="J155" s="38">
        <v>144</v>
      </c>
      <c r="K155" s="38" t="s">
        <v>87</v>
      </c>
      <c r="L155" s="39" t="s">
        <v>86</v>
      </c>
      <c r="M155" s="39"/>
      <c r="N155" s="38">
        <v>180</v>
      </c>
      <c r="O155" s="27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8"/>
      <c r="Q155" s="208"/>
      <c r="R155" s="208"/>
      <c r="S155" s="209"/>
      <c r="T155" s="40" t="s">
        <v>49</v>
      </c>
      <c r="U155" s="40" t="s">
        <v>49</v>
      </c>
      <c r="V155" s="41" t="s">
        <v>42</v>
      </c>
      <c r="W155" s="59">
        <v>0</v>
      </c>
      <c r="X155" s="56">
        <f>IFERROR(IF(W155="","",W155),"")</f>
        <v>0</v>
      </c>
      <c r="Y155" s="42">
        <f>IFERROR(IF(W155="","",W155*0.00866),"")</f>
        <v>0</v>
      </c>
      <c r="Z155" s="69" t="s">
        <v>49</v>
      </c>
      <c r="AA155" s="70" t="s">
        <v>49</v>
      </c>
      <c r="AE155" s="83"/>
      <c r="BB155" s="139" t="s">
        <v>71</v>
      </c>
      <c r="BL155" s="83">
        <f>IFERROR(W155*I155,"0")</f>
        <v>0</v>
      </c>
      <c r="BM155" s="83">
        <f>IFERROR(X155*I155,"0")</f>
        <v>0</v>
      </c>
      <c r="BN155" s="83">
        <f>IFERROR(W155/J155,"0")</f>
        <v>0</v>
      </c>
      <c r="BO155" s="83">
        <f>IFERROR(X155/J155,"0")</f>
        <v>0</v>
      </c>
    </row>
    <row r="156" spans="1:67" ht="27" customHeight="1" x14ac:dyDescent="0.25">
      <c r="A156" s="64" t="s">
        <v>234</v>
      </c>
      <c r="B156" s="64" t="s">
        <v>235</v>
      </c>
      <c r="C156" s="37">
        <v>4301071027</v>
      </c>
      <c r="D156" s="206">
        <v>4607111036278</v>
      </c>
      <c r="E156" s="206"/>
      <c r="F156" s="63">
        <v>1</v>
      </c>
      <c r="G156" s="38">
        <v>5</v>
      </c>
      <c r="H156" s="63">
        <v>5</v>
      </c>
      <c r="I156" s="63">
        <v>5.2830000000000004</v>
      </c>
      <c r="J156" s="38">
        <v>84</v>
      </c>
      <c r="K156" s="38" t="s">
        <v>87</v>
      </c>
      <c r="L156" s="39" t="s">
        <v>86</v>
      </c>
      <c r="M156" s="39"/>
      <c r="N156" s="38">
        <v>180</v>
      </c>
      <c r="O156" s="275" t="s">
        <v>236</v>
      </c>
      <c r="P156" s="208"/>
      <c r="Q156" s="208"/>
      <c r="R156" s="208"/>
      <c r="S156" s="209"/>
      <c r="T156" s="40" t="s">
        <v>49</v>
      </c>
      <c r="U156" s="40" t="s">
        <v>49</v>
      </c>
      <c r="V156" s="41" t="s">
        <v>42</v>
      </c>
      <c r="W156" s="59">
        <v>0</v>
      </c>
      <c r="X156" s="56">
        <f>IFERROR(IF(W156="","",W156),"")</f>
        <v>0</v>
      </c>
      <c r="Y156" s="42">
        <f>IFERROR(IF(W156="","",W156*0.0155),"")</f>
        <v>0</v>
      </c>
      <c r="Z156" s="69" t="s">
        <v>49</v>
      </c>
      <c r="AA156" s="70" t="s">
        <v>49</v>
      </c>
      <c r="AE156" s="83"/>
      <c r="BB156" s="140" t="s">
        <v>71</v>
      </c>
      <c r="BL156" s="83">
        <f>IFERROR(W156*I156,"0")</f>
        <v>0</v>
      </c>
      <c r="BM156" s="83">
        <f>IFERROR(X156*I156,"0")</f>
        <v>0</v>
      </c>
      <c r="BN156" s="83">
        <f>IFERROR(W156/J156,"0")</f>
        <v>0</v>
      </c>
      <c r="BO156" s="83">
        <f>IFERROR(X156/J156,"0")</f>
        <v>0</v>
      </c>
    </row>
    <row r="157" spans="1:67" x14ac:dyDescent="0.2">
      <c r="A157" s="203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16"/>
      <c r="O157" s="213" t="s">
        <v>43</v>
      </c>
      <c r="P157" s="214"/>
      <c r="Q157" s="214"/>
      <c r="R157" s="214"/>
      <c r="S157" s="214"/>
      <c r="T157" s="214"/>
      <c r="U157" s="215"/>
      <c r="V157" s="43" t="s">
        <v>42</v>
      </c>
      <c r="W157" s="44">
        <f>IFERROR(SUM(W153:W156),"0")</f>
        <v>0</v>
      </c>
      <c r="X157" s="44">
        <f>IFERROR(SUM(X153:X156),"0")</f>
        <v>0</v>
      </c>
      <c r="Y157" s="44">
        <f>IFERROR(IF(Y153="",0,Y153),"0")+IFERROR(IF(Y154="",0,Y154),"0")+IFERROR(IF(Y155="",0,Y155),"0")+IFERROR(IF(Y156="",0,Y156),"0")</f>
        <v>0</v>
      </c>
      <c r="Z157" s="68"/>
      <c r="AA157" s="68"/>
    </row>
    <row r="158" spans="1:67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16"/>
      <c r="O158" s="213" t="s">
        <v>43</v>
      </c>
      <c r="P158" s="214"/>
      <c r="Q158" s="214"/>
      <c r="R158" s="214"/>
      <c r="S158" s="214"/>
      <c r="T158" s="214"/>
      <c r="U158" s="215"/>
      <c r="V158" s="43" t="s">
        <v>0</v>
      </c>
      <c r="W158" s="44">
        <f>IFERROR(SUMPRODUCT(W153:W156*H153:H156),"0")</f>
        <v>0</v>
      </c>
      <c r="X158" s="44">
        <f>IFERROR(SUMPRODUCT(X153:X156*H153:H156),"0")</f>
        <v>0</v>
      </c>
      <c r="Y158" s="43"/>
      <c r="Z158" s="68"/>
      <c r="AA158" s="68"/>
    </row>
    <row r="159" spans="1:67" ht="14.25" customHeight="1" x14ac:dyDescent="0.25">
      <c r="A159" s="228" t="s">
        <v>237</v>
      </c>
      <c r="B159" s="228"/>
      <c r="C159" s="228"/>
      <c r="D159" s="228"/>
      <c r="E159" s="228"/>
      <c r="F159" s="228"/>
      <c r="G159" s="228"/>
      <c r="H159" s="228"/>
      <c r="I159" s="228"/>
      <c r="J159" s="228"/>
      <c r="K159" s="228"/>
      <c r="L159" s="228"/>
      <c r="M159" s="228"/>
      <c r="N159" s="228"/>
      <c r="O159" s="228"/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67"/>
      <c r="AA159" s="67"/>
    </row>
    <row r="160" spans="1:67" ht="27" customHeight="1" x14ac:dyDescent="0.25">
      <c r="A160" s="64" t="s">
        <v>238</v>
      </c>
      <c r="B160" s="64" t="s">
        <v>239</v>
      </c>
      <c r="C160" s="37">
        <v>4301080153</v>
      </c>
      <c r="D160" s="206">
        <v>4607111036827</v>
      </c>
      <c r="E160" s="206"/>
      <c r="F160" s="63">
        <v>1</v>
      </c>
      <c r="G160" s="38">
        <v>5</v>
      </c>
      <c r="H160" s="63">
        <v>5</v>
      </c>
      <c r="I160" s="63">
        <v>5.2</v>
      </c>
      <c r="J160" s="38">
        <v>144</v>
      </c>
      <c r="K160" s="38" t="s">
        <v>87</v>
      </c>
      <c r="L160" s="39" t="s">
        <v>86</v>
      </c>
      <c r="M160" s="39"/>
      <c r="N160" s="38">
        <v>90</v>
      </c>
      <c r="O160" s="2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8"/>
      <c r="Q160" s="208"/>
      <c r="R160" s="208"/>
      <c r="S160" s="209"/>
      <c r="T160" s="40" t="s">
        <v>49</v>
      </c>
      <c r="U160" s="40" t="s">
        <v>49</v>
      </c>
      <c r="V160" s="41" t="s">
        <v>42</v>
      </c>
      <c r="W160" s="59">
        <v>0</v>
      </c>
      <c r="X160" s="56">
        <f>IFERROR(IF(W160="","",W160),"")</f>
        <v>0</v>
      </c>
      <c r="Y160" s="42">
        <f>IFERROR(IF(W160="","",W160*0.00866),"")</f>
        <v>0</v>
      </c>
      <c r="Z160" s="69" t="s">
        <v>49</v>
      </c>
      <c r="AA160" s="70" t="s">
        <v>49</v>
      </c>
      <c r="AE160" s="83"/>
      <c r="BB160" s="141" t="s">
        <v>71</v>
      </c>
      <c r="BL160" s="83">
        <f>IFERROR(W160*I160,"0")</f>
        <v>0</v>
      </c>
      <c r="BM160" s="83">
        <f>IFERROR(X160*I160,"0")</f>
        <v>0</v>
      </c>
      <c r="BN160" s="83">
        <f>IFERROR(W160/J160,"0")</f>
        <v>0</v>
      </c>
      <c r="BO160" s="83">
        <f>IFERROR(X160/J160,"0")</f>
        <v>0</v>
      </c>
    </row>
    <row r="161" spans="1:67" ht="27" customHeight="1" x14ac:dyDescent="0.25">
      <c r="A161" s="64" t="s">
        <v>240</v>
      </c>
      <c r="B161" s="64" t="s">
        <v>241</v>
      </c>
      <c r="C161" s="37">
        <v>4301080154</v>
      </c>
      <c r="D161" s="206">
        <v>4607111036834</v>
      </c>
      <c r="E161" s="206"/>
      <c r="F161" s="63">
        <v>1</v>
      </c>
      <c r="G161" s="38">
        <v>5</v>
      </c>
      <c r="H161" s="63">
        <v>5</v>
      </c>
      <c r="I161" s="63">
        <v>5.2530000000000001</v>
      </c>
      <c r="J161" s="38">
        <v>144</v>
      </c>
      <c r="K161" s="38" t="s">
        <v>87</v>
      </c>
      <c r="L161" s="39" t="s">
        <v>86</v>
      </c>
      <c r="M161" s="39"/>
      <c r="N161" s="38">
        <v>90</v>
      </c>
      <c r="O161" s="27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8"/>
      <c r="Q161" s="208"/>
      <c r="R161" s="208"/>
      <c r="S161" s="209"/>
      <c r="T161" s="40" t="s">
        <v>49</v>
      </c>
      <c r="U161" s="40" t="s">
        <v>49</v>
      </c>
      <c r="V161" s="41" t="s">
        <v>42</v>
      </c>
      <c r="W161" s="59">
        <v>0</v>
      </c>
      <c r="X161" s="56">
        <f>IFERROR(IF(W161="","",W161),"")</f>
        <v>0</v>
      </c>
      <c r="Y161" s="42">
        <f>IFERROR(IF(W161="","",W161*0.00866),"")</f>
        <v>0</v>
      </c>
      <c r="Z161" s="69" t="s">
        <v>49</v>
      </c>
      <c r="AA161" s="70" t="s">
        <v>49</v>
      </c>
      <c r="AE161" s="83"/>
      <c r="BB161" s="142" t="s">
        <v>71</v>
      </c>
      <c r="BL161" s="83">
        <f>IFERROR(W161*I161,"0")</f>
        <v>0</v>
      </c>
      <c r="BM161" s="83">
        <f>IFERROR(X161*I161,"0")</f>
        <v>0</v>
      </c>
      <c r="BN161" s="83">
        <f>IFERROR(W161/J161,"0")</f>
        <v>0</v>
      </c>
      <c r="BO161" s="83">
        <f>IFERROR(X161/J161,"0")</f>
        <v>0</v>
      </c>
    </row>
    <row r="162" spans="1:67" x14ac:dyDescent="0.2">
      <c r="A162" s="203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16"/>
      <c r="O162" s="213" t="s">
        <v>43</v>
      </c>
      <c r="P162" s="214"/>
      <c r="Q162" s="214"/>
      <c r="R162" s="214"/>
      <c r="S162" s="214"/>
      <c r="T162" s="214"/>
      <c r="U162" s="215"/>
      <c r="V162" s="43" t="s">
        <v>42</v>
      </c>
      <c r="W162" s="44">
        <f>IFERROR(SUM(W160:W161),"0")</f>
        <v>0</v>
      </c>
      <c r="X162" s="44">
        <f>IFERROR(SUM(X160:X161),"0")</f>
        <v>0</v>
      </c>
      <c r="Y162" s="44">
        <f>IFERROR(IF(Y160="",0,Y160),"0")+IFERROR(IF(Y161="",0,Y161),"0")</f>
        <v>0</v>
      </c>
      <c r="Z162" s="68"/>
      <c r="AA162" s="68"/>
    </row>
    <row r="163" spans="1:67" x14ac:dyDescent="0.2">
      <c r="A163" s="203"/>
      <c r="B163" s="203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  <c r="M163" s="203"/>
      <c r="N163" s="216"/>
      <c r="O163" s="213" t="s">
        <v>43</v>
      </c>
      <c r="P163" s="214"/>
      <c r="Q163" s="214"/>
      <c r="R163" s="214"/>
      <c r="S163" s="214"/>
      <c r="T163" s="214"/>
      <c r="U163" s="215"/>
      <c r="V163" s="43" t="s">
        <v>0</v>
      </c>
      <c r="W163" s="44">
        <f>IFERROR(SUMPRODUCT(W160:W161*H160:H161),"0")</f>
        <v>0</v>
      </c>
      <c r="X163" s="44">
        <f>IFERROR(SUMPRODUCT(X160:X161*H160:H161),"0")</f>
        <v>0</v>
      </c>
      <c r="Y163" s="43"/>
      <c r="Z163" s="68"/>
      <c r="AA163" s="68"/>
    </row>
    <row r="164" spans="1:67" ht="27.75" customHeight="1" x14ac:dyDescent="0.2">
      <c r="A164" s="244" t="s">
        <v>242</v>
      </c>
      <c r="B164" s="244"/>
      <c r="C164" s="244"/>
      <c r="D164" s="244"/>
      <c r="E164" s="244"/>
      <c r="F164" s="244"/>
      <c r="G164" s="244"/>
      <c r="H164" s="244"/>
      <c r="I164" s="244"/>
      <c r="J164" s="244"/>
      <c r="K164" s="244"/>
      <c r="L164" s="244"/>
      <c r="M164" s="244"/>
      <c r="N164" s="244"/>
      <c r="O164" s="244"/>
      <c r="P164" s="244"/>
      <c r="Q164" s="244"/>
      <c r="R164" s="244"/>
      <c r="S164" s="244"/>
      <c r="T164" s="244"/>
      <c r="U164" s="244"/>
      <c r="V164" s="244"/>
      <c r="W164" s="244"/>
      <c r="X164" s="244"/>
      <c r="Y164" s="244"/>
      <c r="Z164" s="55"/>
      <c r="AA164" s="55"/>
    </row>
    <row r="165" spans="1:67" ht="16.5" customHeight="1" x14ac:dyDescent="0.25">
      <c r="A165" s="239" t="s">
        <v>243</v>
      </c>
      <c r="B165" s="239"/>
      <c r="C165" s="239"/>
      <c r="D165" s="239"/>
      <c r="E165" s="239"/>
      <c r="F165" s="239"/>
      <c r="G165" s="239"/>
      <c r="H165" s="239"/>
      <c r="I165" s="239"/>
      <c r="J165" s="239"/>
      <c r="K165" s="239"/>
      <c r="L165" s="239"/>
      <c r="M165" s="239"/>
      <c r="N165" s="239"/>
      <c r="O165" s="239"/>
      <c r="P165" s="239"/>
      <c r="Q165" s="239"/>
      <c r="R165" s="239"/>
      <c r="S165" s="239"/>
      <c r="T165" s="239"/>
      <c r="U165" s="239"/>
      <c r="V165" s="239"/>
      <c r="W165" s="239"/>
      <c r="X165" s="239"/>
      <c r="Y165" s="239"/>
      <c r="Z165" s="66"/>
      <c r="AA165" s="66"/>
    </row>
    <row r="166" spans="1:67" ht="14.25" customHeight="1" x14ac:dyDescent="0.25">
      <c r="A166" s="228" t="s">
        <v>89</v>
      </c>
      <c r="B166" s="228"/>
      <c r="C166" s="228"/>
      <c r="D166" s="228"/>
      <c r="E166" s="228"/>
      <c r="F166" s="228"/>
      <c r="G166" s="228"/>
      <c r="H166" s="228"/>
      <c r="I166" s="228"/>
      <c r="J166" s="228"/>
      <c r="K166" s="228"/>
      <c r="L166" s="228"/>
      <c r="M166" s="228"/>
      <c r="N166" s="228"/>
      <c r="O166" s="228"/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67"/>
      <c r="AA166" s="67"/>
    </row>
    <row r="167" spans="1:67" ht="16.5" customHeight="1" x14ac:dyDescent="0.25">
      <c r="A167" s="64" t="s">
        <v>244</v>
      </c>
      <c r="B167" s="64" t="s">
        <v>245</v>
      </c>
      <c r="C167" s="37">
        <v>4301132097</v>
      </c>
      <c r="D167" s="206">
        <v>4607111035721</v>
      </c>
      <c r="E167" s="206"/>
      <c r="F167" s="63">
        <v>0.25</v>
      </c>
      <c r="G167" s="38">
        <v>12</v>
      </c>
      <c r="H167" s="63">
        <v>3</v>
      </c>
      <c r="I167" s="63">
        <v>3.3879999999999999</v>
      </c>
      <c r="J167" s="38">
        <v>70</v>
      </c>
      <c r="K167" s="38" t="s">
        <v>93</v>
      </c>
      <c r="L167" s="39" t="s">
        <v>86</v>
      </c>
      <c r="M167" s="39"/>
      <c r="N167" s="38">
        <v>365</v>
      </c>
      <c r="O167" s="26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8"/>
      <c r="Q167" s="208"/>
      <c r="R167" s="208"/>
      <c r="S167" s="209"/>
      <c r="T167" s="40" t="s">
        <v>49</v>
      </c>
      <c r="U167" s="40" t="s">
        <v>49</v>
      </c>
      <c r="V167" s="41" t="s">
        <v>42</v>
      </c>
      <c r="W167" s="59">
        <v>0</v>
      </c>
      <c r="X167" s="56">
        <f>IFERROR(IF(W167="","",W167),"")</f>
        <v>0</v>
      </c>
      <c r="Y167" s="42">
        <f>IFERROR(IF(W167="","",W167*0.01788),"")</f>
        <v>0</v>
      </c>
      <c r="Z167" s="69" t="s">
        <v>49</v>
      </c>
      <c r="AA167" s="70" t="s">
        <v>49</v>
      </c>
      <c r="AE167" s="83"/>
      <c r="BB167" s="143" t="s">
        <v>92</v>
      </c>
      <c r="BL167" s="83">
        <f>IFERROR(W167*I167,"0")</f>
        <v>0</v>
      </c>
      <c r="BM167" s="83">
        <f>IFERROR(X167*I167,"0")</f>
        <v>0</v>
      </c>
      <c r="BN167" s="83">
        <f>IFERROR(W167/J167,"0")</f>
        <v>0</v>
      </c>
      <c r="BO167" s="83">
        <f>IFERROR(X167/J167,"0")</f>
        <v>0</v>
      </c>
    </row>
    <row r="168" spans="1:67" ht="27" customHeight="1" x14ac:dyDescent="0.25">
      <c r="A168" s="64" t="s">
        <v>246</v>
      </c>
      <c r="B168" s="64" t="s">
        <v>247</v>
      </c>
      <c r="C168" s="37">
        <v>4301132100</v>
      </c>
      <c r="D168" s="206">
        <v>4607111035691</v>
      </c>
      <c r="E168" s="206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93</v>
      </c>
      <c r="L168" s="39" t="s">
        <v>86</v>
      </c>
      <c r="M168" s="39"/>
      <c r="N168" s="38">
        <v>365</v>
      </c>
      <c r="O168" s="26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8"/>
      <c r="Q168" s="208"/>
      <c r="R168" s="208"/>
      <c r="S168" s="209"/>
      <c r="T168" s="40" t="s">
        <v>49</v>
      </c>
      <c r="U168" s="40" t="s">
        <v>49</v>
      </c>
      <c r="V168" s="41" t="s">
        <v>42</v>
      </c>
      <c r="W168" s="59">
        <v>0</v>
      </c>
      <c r="X168" s="56">
        <f>IFERROR(IF(W168="","",W168),"")</f>
        <v>0</v>
      </c>
      <c r="Y168" s="42">
        <f>IFERROR(IF(W168="","",W168*0.01788),"")</f>
        <v>0</v>
      </c>
      <c r="Z168" s="69" t="s">
        <v>49</v>
      </c>
      <c r="AA168" s="70" t="s">
        <v>49</v>
      </c>
      <c r="AE168" s="83"/>
      <c r="BB168" s="144" t="s">
        <v>92</v>
      </c>
      <c r="BL168" s="83">
        <f>IFERROR(W168*I168,"0")</f>
        <v>0</v>
      </c>
      <c r="BM168" s="83">
        <f>IFERROR(X168*I168,"0")</f>
        <v>0</v>
      </c>
      <c r="BN168" s="83">
        <f>IFERROR(W168/J168,"0")</f>
        <v>0</v>
      </c>
      <c r="BO168" s="83">
        <f>IFERROR(X168/J168,"0")</f>
        <v>0</v>
      </c>
    </row>
    <row r="169" spans="1:67" x14ac:dyDescent="0.2">
      <c r="A169" s="203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16"/>
      <c r="O169" s="213" t="s">
        <v>43</v>
      </c>
      <c r="P169" s="214"/>
      <c r="Q169" s="214"/>
      <c r="R169" s="214"/>
      <c r="S169" s="214"/>
      <c r="T169" s="214"/>
      <c r="U169" s="215"/>
      <c r="V169" s="43" t="s">
        <v>42</v>
      </c>
      <c r="W169" s="44">
        <f>IFERROR(SUM(W167:W168),"0")</f>
        <v>0</v>
      </c>
      <c r="X169" s="44">
        <f>IFERROR(SUM(X167:X168),"0")</f>
        <v>0</v>
      </c>
      <c r="Y169" s="44">
        <f>IFERROR(IF(Y167="",0,Y167),"0")+IFERROR(IF(Y168="",0,Y168),"0")</f>
        <v>0</v>
      </c>
      <c r="Z169" s="68"/>
      <c r="AA169" s="68"/>
    </row>
    <row r="170" spans="1:67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16"/>
      <c r="O170" s="213" t="s">
        <v>43</v>
      </c>
      <c r="P170" s="214"/>
      <c r="Q170" s="214"/>
      <c r="R170" s="214"/>
      <c r="S170" s="214"/>
      <c r="T170" s="214"/>
      <c r="U170" s="215"/>
      <c r="V170" s="43" t="s">
        <v>0</v>
      </c>
      <c r="W170" s="44">
        <f>IFERROR(SUMPRODUCT(W167:W168*H167:H168),"0")</f>
        <v>0</v>
      </c>
      <c r="X170" s="44">
        <f>IFERROR(SUMPRODUCT(X167:X168*H167:H168),"0")</f>
        <v>0</v>
      </c>
      <c r="Y170" s="43"/>
      <c r="Z170" s="68"/>
      <c r="AA170" s="68"/>
    </row>
    <row r="171" spans="1:67" ht="16.5" customHeight="1" x14ac:dyDescent="0.25">
      <c r="A171" s="239" t="s">
        <v>248</v>
      </c>
      <c r="B171" s="239"/>
      <c r="C171" s="239"/>
      <c r="D171" s="239"/>
      <c r="E171" s="239"/>
      <c r="F171" s="239"/>
      <c r="G171" s="239"/>
      <c r="H171" s="239"/>
      <c r="I171" s="239"/>
      <c r="J171" s="239"/>
      <c r="K171" s="239"/>
      <c r="L171" s="239"/>
      <c r="M171" s="239"/>
      <c r="N171" s="239"/>
      <c r="O171" s="239"/>
      <c r="P171" s="239"/>
      <c r="Q171" s="239"/>
      <c r="R171" s="239"/>
      <c r="S171" s="239"/>
      <c r="T171" s="239"/>
      <c r="U171" s="239"/>
      <c r="V171" s="239"/>
      <c r="W171" s="239"/>
      <c r="X171" s="239"/>
      <c r="Y171" s="239"/>
      <c r="Z171" s="66"/>
      <c r="AA171" s="66"/>
    </row>
    <row r="172" spans="1:67" ht="14.25" customHeight="1" x14ac:dyDescent="0.25">
      <c r="A172" s="228" t="s">
        <v>248</v>
      </c>
      <c r="B172" s="228"/>
      <c r="C172" s="228"/>
      <c r="D172" s="228"/>
      <c r="E172" s="228"/>
      <c r="F172" s="228"/>
      <c r="G172" s="228"/>
      <c r="H172" s="228"/>
      <c r="I172" s="228"/>
      <c r="J172" s="228"/>
      <c r="K172" s="228"/>
      <c r="L172" s="228"/>
      <c r="M172" s="228"/>
      <c r="N172" s="228"/>
      <c r="O172" s="228"/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67"/>
      <c r="AA172" s="67"/>
    </row>
    <row r="173" spans="1:67" ht="27" customHeight="1" x14ac:dyDescent="0.25">
      <c r="A173" s="64" t="s">
        <v>249</v>
      </c>
      <c r="B173" s="64" t="s">
        <v>250</v>
      </c>
      <c r="C173" s="37">
        <v>4301133002</v>
      </c>
      <c r="D173" s="206">
        <v>4607111035783</v>
      </c>
      <c r="E173" s="206"/>
      <c r="F173" s="63">
        <v>0.2</v>
      </c>
      <c r="G173" s="38">
        <v>8</v>
      </c>
      <c r="H173" s="63">
        <v>1.6</v>
      </c>
      <c r="I173" s="63">
        <v>2.12</v>
      </c>
      <c r="J173" s="38">
        <v>72</v>
      </c>
      <c r="K173" s="38" t="s">
        <v>211</v>
      </c>
      <c r="L173" s="39" t="s">
        <v>86</v>
      </c>
      <c r="M173" s="39"/>
      <c r="N173" s="38">
        <v>180</v>
      </c>
      <c r="O173" s="26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8"/>
      <c r="Q173" s="208"/>
      <c r="R173" s="208"/>
      <c r="S173" s="209"/>
      <c r="T173" s="40" t="s">
        <v>49</v>
      </c>
      <c r="U173" s="40" t="s">
        <v>49</v>
      </c>
      <c r="V173" s="41" t="s">
        <v>42</v>
      </c>
      <c r="W173" s="59">
        <v>0</v>
      </c>
      <c r="X173" s="56">
        <f>IFERROR(IF(W173="","",W173),"")</f>
        <v>0</v>
      </c>
      <c r="Y173" s="42">
        <f>IFERROR(IF(W173="","",W173*0.01157),"")</f>
        <v>0</v>
      </c>
      <c r="Z173" s="69" t="s">
        <v>49</v>
      </c>
      <c r="AA173" s="70" t="s">
        <v>49</v>
      </c>
      <c r="AE173" s="83"/>
      <c r="BB173" s="145" t="s">
        <v>92</v>
      </c>
      <c r="BL173" s="83">
        <f>IFERROR(W173*I173,"0")</f>
        <v>0</v>
      </c>
      <c r="BM173" s="83">
        <f>IFERROR(X173*I173,"0")</f>
        <v>0</v>
      </c>
      <c r="BN173" s="83">
        <f>IFERROR(W173/J173,"0")</f>
        <v>0</v>
      </c>
      <c r="BO173" s="83">
        <f>IFERROR(X173/J173,"0")</f>
        <v>0</v>
      </c>
    </row>
    <row r="174" spans="1:67" x14ac:dyDescent="0.2">
      <c r="A174" s="203"/>
      <c r="B174" s="203"/>
      <c r="C174" s="203"/>
      <c r="D174" s="203"/>
      <c r="E174" s="203"/>
      <c r="F174" s="203"/>
      <c r="G174" s="203"/>
      <c r="H174" s="203"/>
      <c r="I174" s="203"/>
      <c r="J174" s="203"/>
      <c r="K174" s="203"/>
      <c r="L174" s="203"/>
      <c r="M174" s="203"/>
      <c r="N174" s="216"/>
      <c r="O174" s="213" t="s">
        <v>43</v>
      </c>
      <c r="P174" s="214"/>
      <c r="Q174" s="214"/>
      <c r="R174" s="214"/>
      <c r="S174" s="214"/>
      <c r="T174" s="214"/>
      <c r="U174" s="215"/>
      <c r="V174" s="43" t="s">
        <v>42</v>
      </c>
      <c r="W174" s="44">
        <f>IFERROR(SUM(W173:W173),"0")</f>
        <v>0</v>
      </c>
      <c r="X174" s="44">
        <f>IFERROR(SUM(X173:X173),"0")</f>
        <v>0</v>
      </c>
      <c r="Y174" s="44">
        <f>IFERROR(IF(Y173="",0,Y173),"0")</f>
        <v>0</v>
      </c>
      <c r="Z174" s="68"/>
      <c r="AA174" s="68"/>
    </row>
    <row r="175" spans="1:67" x14ac:dyDescent="0.2">
      <c r="A175" s="203"/>
      <c r="B175" s="203"/>
      <c r="C175" s="203"/>
      <c r="D175" s="203"/>
      <c r="E175" s="203"/>
      <c r="F175" s="203"/>
      <c r="G175" s="203"/>
      <c r="H175" s="203"/>
      <c r="I175" s="203"/>
      <c r="J175" s="203"/>
      <c r="K175" s="203"/>
      <c r="L175" s="203"/>
      <c r="M175" s="203"/>
      <c r="N175" s="216"/>
      <c r="O175" s="213" t="s">
        <v>43</v>
      </c>
      <c r="P175" s="214"/>
      <c r="Q175" s="214"/>
      <c r="R175" s="214"/>
      <c r="S175" s="214"/>
      <c r="T175" s="214"/>
      <c r="U175" s="215"/>
      <c r="V175" s="43" t="s">
        <v>0</v>
      </c>
      <c r="W175" s="44">
        <f>IFERROR(SUMPRODUCT(W173:W173*H173:H173),"0")</f>
        <v>0</v>
      </c>
      <c r="X175" s="44">
        <f>IFERROR(SUMPRODUCT(X173:X173*H173:H173),"0")</f>
        <v>0</v>
      </c>
      <c r="Y175" s="43"/>
      <c r="Z175" s="68"/>
      <c r="AA175" s="68"/>
    </row>
    <row r="176" spans="1:67" ht="16.5" customHeight="1" x14ac:dyDescent="0.25">
      <c r="A176" s="239" t="s">
        <v>242</v>
      </c>
      <c r="B176" s="239"/>
      <c r="C176" s="239"/>
      <c r="D176" s="239"/>
      <c r="E176" s="239"/>
      <c r="F176" s="239"/>
      <c r="G176" s="239"/>
      <c r="H176" s="239"/>
      <c r="I176" s="239"/>
      <c r="J176" s="239"/>
      <c r="K176" s="239"/>
      <c r="L176" s="239"/>
      <c r="M176" s="239"/>
      <c r="N176" s="239"/>
      <c r="O176" s="239"/>
      <c r="P176" s="239"/>
      <c r="Q176" s="239"/>
      <c r="R176" s="239"/>
      <c r="S176" s="239"/>
      <c r="T176" s="239"/>
      <c r="U176" s="239"/>
      <c r="V176" s="239"/>
      <c r="W176" s="239"/>
      <c r="X176" s="239"/>
      <c r="Y176" s="239"/>
      <c r="Z176" s="66"/>
      <c r="AA176" s="66"/>
    </row>
    <row r="177" spans="1:67" ht="14.25" customHeight="1" x14ac:dyDescent="0.25">
      <c r="A177" s="228" t="s">
        <v>251</v>
      </c>
      <c r="B177" s="228"/>
      <c r="C177" s="228"/>
      <c r="D177" s="228"/>
      <c r="E177" s="228"/>
      <c r="F177" s="228"/>
      <c r="G177" s="228"/>
      <c r="H177" s="228"/>
      <c r="I177" s="228"/>
      <c r="J177" s="228"/>
      <c r="K177" s="228"/>
      <c r="L177" s="228"/>
      <c r="M177" s="228"/>
      <c r="N177" s="228"/>
      <c r="O177" s="228"/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67"/>
      <c r="AA177" s="67"/>
    </row>
    <row r="178" spans="1:67" ht="27" customHeight="1" x14ac:dyDescent="0.25">
      <c r="A178" s="64" t="s">
        <v>252</v>
      </c>
      <c r="B178" s="64" t="s">
        <v>253</v>
      </c>
      <c r="C178" s="37">
        <v>4301051319</v>
      </c>
      <c r="D178" s="206">
        <v>4680115881204</v>
      </c>
      <c r="E178" s="206"/>
      <c r="F178" s="63">
        <v>0.33</v>
      </c>
      <c r="G178" s="38">
        <v>6</v>
      </c>
      <c r="H178" s="63">
        <v>1.98</v>
      </c>
      <c r="I178" s="63">
        <v>2.246</v>
      </c>
      <c r="J178" s="38">
        <v>156</v>
      </c>
      <c r="K178" s="38" t="s">
        <v>87</v>
      </c>
      <c r="L178" s="39" t="s">
        <v>255</v>
      </c>
      <c r="M178" s="39"/>
      <c r="N178" s="38">
        <v>365</v>
      </c>
      <c r="O178" s="26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8"/>
      <c r="Q178" s="208"/>
      <c r="R178" s="208"/>
      <c r="S178" s="209"/>
      <c r="T178" s="40" t="s">
        <v>49</v>
      </c>
      <c r="U178" s="40" t="s">
        <v>49</v>
      </c>
      <c r="V178" s="41" t="s">
        <v>42</v>
      </c>
      <c r="W178" s="59">
        <v>0</v>
      </c>
      <c r="X178" s="56">
        <f>IFERROR(IF(W178="","",W178),"")</f>
        <v>0</v>
      </c>
      <c r="Y178" s="42">
        <f>IFERROR(IF(W178="","",W178*0.00753),"")</f>
        <v>0</v>
      </c>
      <c r="Z178" s="69" t="s">
        <v>49</v>
      </c>
      <c r="AA178" s="70" t="s">
        <v>49</v>
      </c>
      <c r="AE178" s="83"/>
      <c r="BB178" s="146" t="s">
        <v>254</v>
      </c>
      <c r="BL178" s="83">
        <f>IFERROR(W178*I178,"0")</f>
        <v>0</v>
      </c>
      <c r="BM178" s="83">
        <f>IFERROR(X178*I178,"0")</f>
        <v>0</v>
      </c>
      <c r="BN178" s="83">
        <f>IFERROR(W178/J178,"0")</f>
        <v>0</v>
      </c>
      <c r="BO178" s="83">
        <f>IFERROR(X178/J178,"0")</f>
        <v>0</v>
      </c>
    </row>
    <row r="179" spans="1:67" x14ac:dyDescent="0.2">
      <c r="A179" s="203"/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16"/>
      <c r="O179" s="213" t="s">
        <v>43</v>
      </c>
      <c r="P179" s="214"/>
      <c r="Q179" s="214"/>
      <c r="R179" s="214"/>
      <c r="S179" s="214"/>
      <c r="T179" s="214"/>
      <c r="U179" s="215"/>
      <c r="V179" s="43" t="s">
        <v>42</v>
      </c>
      <c r="W179" s="44">
        <f>IFERROR(SUM(W178:W178),"0")</f>
        <v>0</v>
      </c>
      <c r="X179" s="44">
        <f>IFERROR(SUM(X178:X178),"0")</f>
        <v>0</v>
      </c>
      <c r="Y179" s="44">
        <f>IFERROR(IF(Y178="",0,Y178),"0")</f>
        <v>0</v>
      </c>
      <c r="Z179" s="68"/>
      <c r="AA179" s="68"/>
    </row>
    <row r="180" spans="1:67" x14ac:dyDescent="0.2">
      <c r="A180" s="203"/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  <c r="M180" s="203"/>
      <c r="N180" s="216"/>
      <c r="O180" s="213" t="s">
        <v>43</v>
      </c>
      <c r="P180" s="214"/>
      <c r="Q180" s="214"/>
      <c r="R180" s="214"/>
      <c r="S180" s="214"/>
      <c r="T180" s="214"/>
      <c r="U180" s="215"/>
      <c r="V180" s="43" t="s">
        <v>0</v>
      </c>
      <c r="W180" s="44">
        <f>IFERROR(SUMPRODUCT(W178:W178*H178:H178),"0")</f>
        <v>0</v>
      </c>
      <c r="X180" s="44">
        <f>IFERROR(SUMPRODUCT(X178:X178*H178:H178),"0")</f>
        <v>0</v>
      </c>
      <c r="Y180" s="43"/>
      <c r="Z180" s="68"/>
      <c r="AA180" s="68"/>
    </row>
    <row r="181" spans="1:67" ht="16.5" customHeight="1" x14ac:dyDescent="0.25">
      <c r="A181" s="239" t="s">
        <v>256</v>
      </c>
      <c r="B181" s="239"/>
      <c r="C181" s="239"/>
      <c r="D181" s="239"/>
      <c r="E181" s="239"/>
      <c r="F181" s="239"/>
      <c r="G181" s="239"/>
      <c r="H181" s="239"/>
      <c r="I181" s="239"/>
      <c r="J181" s="239"/>
      <c r="K181" s="239"/>
      <c r="L181" s="239"/>
      <c r="M181" s="239"/>
      <c r="N181" s="239"/>
      <c r="O181" s="239"/>
      <c r="P181" s="239"/>
      <c r="Q181" s="239"/>
      <c r="R181" s="239"/>
      <c r="S181" s="239"/>
      <c r="T181" s="239"/>
      <c r="U181" s="239"/>
      <c r="V181" s="239"/>
      <c r="W181" s="239"/>
      <c r="X181" s="239"/>
      <c r="Y181" s="239"/>
      <c r="Z181" s="66"/>
      <c r="AA181" s="66"/>
    </row>
    <row r="182" spans="1:67" ht="14.25" customHeight="1" x14ac:dyDescent="0.25">
      <c r="A182" s="228" t="s">
        <v>89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  <c r="N182" s="228"/>
      <c r="O182" s="228"/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67"/>
      <c r="AA182" s="67"/>
    </row>
    <row r="183" spans="1:67" ht="27" customHeight="1" x14ac:dyDescent="0.25">
      <c r="A183" s="64" t="s">
        <v>257</v>
      </c>
      <c r="B183" s="64" t="s">
        <v>258</v>
      </c>
      <c r="C183" s="37">
        <v>4301132079</v>
      </c>
      <c r="D183" s="206">
        <v>4607111038487</v>
      </c>
      <c r="E183" s="206"/>
      <c r="F183" s="63">
        <v>0.25</v>
      </c>
      <c r="G183" s="38">
        <v>12</v>
      </c>
      <c r="H183" s="63">
        <v>3</v>
      </c>
      <c r="I183" s="63">
        <v>3.7360000000000002</v>
      </c>
      <c r="J183" s="38">
        <v>70</v>
      </c>
      <c r="K183" s="38" t="s">
        <v>93</v>
      </c>
      <c r="L183" s="39" t="s">
        <v>86</v>
      </c>
      <c r="M183" s="39"/>
      <c r="N183" s="38">
        <v>180</v>
      </c>
      <c r="O183" s="26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8"/>
      <c r="Q183" s="208"/>
      <c r="R183" s="208"/>
      <c r="S183" s="209"/>
      <c r="T183" s="40" t="s">
        <v>49</v>
      </c>
      <c r="U183" s="40" t="s">
        <v>49</v>
      </c>
      <c r="V183" s="41" t="s">
        <v>42</v>
      </c>
      <c r="W183" s="59">
        <v>0</v>
      </c>
      <c r="X183" s="56">
        <f>IFERROR(IF(W183="","",W183),"")</f>
        <v>0</v>
      </c>
      <c r="Y183" s="42">
        <f>IFERROR(IF(W183="","",W183*0.01788),"")</f>
        <v>0</v>
      </c>
      <c r="Z183" s="69" t="s">
        <v>49</v>
      </c>
      <c r="AA183" s="70" t="s">
        <v>49</v>
      </c>
      <c r="AE183" s="83"/>
      <c r="BB183" s="147" t="s">
        <v>92</v>
      </c>
      <c r="BL183" s="83">
        <f>IFERROR(W183*I183,"0")</f>
        <v>0</v>
      </c>
      <c r="BM183" s="83">
        <f>IFERROR(X183*I183,"0")</f>
        <v>0</v>
      </c>
      <c r="BN183" s="83">
        <f>IFERROR(W183/J183,"0")</f>
        <v>0</v>
      </c>
      <c r="BO183" s="83">
        <f>IFERROR(X183/J183,"0")</f>
        <v>0</v>
      </c>
    </row>
    <row r="184" spans="1:67" x14ac:dyDescent="0.2">
      <c r="A184" s="203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16"/>
      <c r="O184" s="213" t="s">
        <v>43</v>
      </c>
      <c r="P184" s="214"/>
      <c r="Q184" s="214"/>
      <c r="R184" s="214"/>
      <c r="S184" s="214"/>
      <c r="T184" s="214"/>
      <c r="U184" s="215"/>
      <c r="V184" s="43" t="s">
        <v>42</v>
      </c>
      <c r="W184" s="44">
        <f>IFERROR(SUM(W183:W183),"0")</f>
        <v>0</v>
      </c>
      <c r="X184" s="44">
        <f>IFERROR(SUM(X183:X183),"0")</f>
        <v>0</v>
      </c>
      <c r="Y184" s="44">
        <f>IFERROR(IF(Y183="",0,Y183),"0")</f>
        <v>0</v>
      </c>
      <c r="Z184" s="68"/>
      <c r="AA184" s="68"/>
    </row>
    <row r="185" spans="1:67" x14ac:dyDescent="0.2">
      <c r="A185" s="203"/>
      <c r="B185" s="203"/>
      <c r="C185" s="203"/>
      <c r="D185" s="203"/>
      <c r="E185" s="203"/>
      <c r="F185" s="203"/>
      <c r="G185" s="203"/>
      <c r="H185" s="203"/>
      <c r="I185" s="203"/>
      <c r="J185" s="203"/>
      <c r="K185" s="203"/>
      <c r="L185" s="203"/>
      <c r="M185" s="203"/>
      <c r="N185" s="216"/>
      <c r="O185" s="213" t="s">
        <v>43</v>
      </c>
      <c r="P185" s="214"/>
      <c r="Q185" s="214"/>
      <c r="R185" s="214"/>
      <c r="S185" s="214"/>
      <c r="T185" s="214"/>
      <c r="U185" s="215"/>
      <c r="V185" s="43" t="s">
        <v>0</v>
      </c>
      <c r="W185" s="44">
        <f>IFERROR(SUMPRODUCT(W183:W183*H183:H183),"0")</f>
        <v>0</v>
      </c>
      <c r="X185" s="44">
        <f>IFERROR(SUMPRODUCT(X183:X183*H183:H183),"0")</f>
        <v>0</v>
      </c>
      <c r="Y185" s="43"/>
      <c r="Z185" s="68"/>
      <c r="AA185" s="68"/>
    </row>
    <row r="186" spans="1:67" ht="27.75" customHeight="1" x14ac:dyDescent="0.2">
      <c r="A186" s="244" t="s">
        <v>259</v>
      </c>
      <c r="B186" s="244"/>
      <c r="C186" s="244"/>
      <c r="D186" s="244"/>
      <c r="E186" s="244"/>
      <c r="F186" s="244"/>
      <c r="G186" s="244"/>
      <c r="H186" s="244"/>
      <c r="I186" s="244"/>
      <c r="J186" s="244"/>
      <c r="K186" s="244"/>
      <c r="L186" s="244"/>
      <c r="M186" s="244"/>
      <c r="N186" s="244"/>
      <c r="O186" s="244"/>
      <c r="P186" s="244"/>
      <c r="Q186" s="244"/>
      <c r="R186" s="244"/>
      <c r="S186" s="244"/>
      <c r="T186" s="244"/>
      <c r="U186" s="244"/>
      <c r="V186" s="244"/>
      <c r="W186" s="244"/>
      <c r="X186" s="244"/>
      <c r="Y186" s="244"/>
      <c r="Z186" s="55"/>
      <c r="AA186" s="55"/>
    </row>
    <row r="187" spans="1:67" ht="16.5" customHeight="1" x14ac:dyDescent="0.25">
      <c r="A187" s="239" t="s">
        <v>260</v>
      </c>
      <c r="B187" s="239"/>
      <c r="C187" s="239"/>
      <c r="D187" s="239"/>
      <c r="E187" s="239"/>
      <c r="F187" s="239"/>
      <c r="G187" s="239"/>
      <c r="H187" s="239"/>
      <c r="I187" s="239"/>
      <c r="J187" s="239"/>
      <c r="K187" s="239"/>
      <c r="L187" s="239"/>
      <c r="M187" s="239"/>
      <c r="N187" s="239"/>
      <c r="O187" s="239"/>
      <c r="P187" s="239"/>
      <c r="Q187" s="239"/>
      <c r="R187" s="239"/>
      <c r="S187" s="239"/>
      <c r="T187" s="239"/>
      <c r="U187" s="239"/>
      <c r="V187" s="239"/>
      <c r="W187" s="239"/>
      <c r="X187" s="239"/>
      <c r="Y187" s="239"/>
      <c r="Z187" s="66"/>
      <c r="AA187" s="66"/>
    </row>
    <row r="188" spans="1:67" ht="14.25" customHeight="1" x14ac:dyDescent="0.25">
      <c r="A188" s="228" t="s">
        <v>83</v>
      </c>
      <c r="B188" s="228"/>
      <c r="C188" s="228"/>
      <c r="D188" s="228"/>
      <c r="E188" s="228"/>
      <c r="F188" s="228"/>
      <c r="G188" s="228"/>
      <c r="H188" s="228"/>
      <c r="I188" s="228"/>
      <c r="J188" s="228"/>
      <c r="K188" s="228"/>
      <c r="L188" s="228"/>
      <c r="M188" s="228"/>
      <c r="N188" s="228"/>
      <c r="O188" s="228"/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67"/>
      <c r="AA188" s="67"/>
    </row>
    <row r="189" spans="1:67" ht="16.5" customHeight="1" x14ac:dyDescent="0.25">
      <c r="A189" s="64" t="s">
        <v>261</v>
      </c>
      <c r="B189" s="64" t="s">
        <v>262</v>
      </c>
      <c r="C189" s="37">
        <v>4301070913</v>
      </c>
      <c r="D189" s="206">
        <v>4607111036957</v>
      </c>
      <c r="E189" s="206"/>
      <c r="F189" s="63">
        <v>0.4</v>
      </c>
      <c r="G189" s="38">
        <v>8</v>
      </c>
      <c r="H189" s="63">
        <v>3.2</v>
      </c>
      <c r="I189" s="63">
        <v>3.44</v>
      </c>
      <c r="J189" s="38">
        <v>144</v>
      </c>
      <c r="K189" s="38" t="s">
        <v>87</v>
      </c>
      <c r="L189" s="39" t="s">
        <v>86</v>
      </c>
      <c r="M189" s="39"/>
      <c r="N189" s="38">
        <v>180</v>
      </c>
      <c r="O189" s="264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8"/>
      <c r="Q189" s="208"/>
      <c r="R189" s="208"/>
      <c r="S189" s="209"/>
      <c r="T189" s="40" t="s">
        <v>49</v>
      </c>
      <c r="U189" s="40" t="s">
        <v>49</v>
      </c>
      <c r="V189" s="41" t="s">
        <v>42</v>
      </c>
      <c r="W189" s="59">
        <v>0</v>
      </c>
      <c r="X189" s="56">
        <f>IFERROR(IF(W189="","",W189),"")</f>
        <v>0</v>
      </c>
      <c r="Y189" s="42">
        <f>IFERROR(IF(W189="","",W189*0.00866),"")</f>
        <v>0</v>
      </c>
      <c r="Z189" s="69" t="s">
        <v>49</v>
      </c>
      <c r="AA189" s="70" t="s">
        <v>49</v>
      </c>
      <c r="AE189" s="83"/>
      <c r="BB189" s="148" t="s">
        <v>71</v>
      </c>
      <c r="BL189" s="83">
        <f>IFERROR(W189*I189,"0")</f>
        <v>0</v>
      </c>
      <c r="BM189" s="83">
        <f>IFERROR(X189*I189,"0")</f>
        <v>0</v>
      </c>
      <c r="BN189" s="83">
        <f>IFERROR(W189/J189,"0")</f>
        <v>0</v>
      </c>
      <c r="BO189" s="83">
        <f>IFERROR(X189/J189,"0")</f>
        <v>0</v>
      </c>
    </row>
    <row r="190" spans="1:67" x14ac:dyDescent="0.2">
      <c r="A190" s="203"/>
      <c r="B190" s="203"/>
      <c r="C190" s="203"/>
      <c r="D190" s="203"/>
      <c r="E190" s="203"/>
      <c r="F190" s="203"/>
      <c r="G190" s="203"/>
      <c r="H190" s="203"/>
      <c r="I190" s="203"/>
      <c r="J190" s="203"/>
      <c r="K190" s="203"/>
      <c r="L190" s="203"/>
      <c r="M190" s="203"/>
      <c r="N190" s="216"/>
      <c r="O190" s="213" t="s">
        <v>43</v>
      </c>
      <c r="P190" s="214"/>
      <c r="Q190" s="214"/>
      <c r="R190" s="214"/>
      <c r="S190" s="214"/>
      <c r="T190" s="214"/>
      <c r="U190" s="215"/>
      <c r="V190" s="43" t="s">
        <v>42</v>
      </c>
      <c r="W190" s="44">
        <f>IFERROR(SUM(W189:W189),"0")</f>
        <v>0</v>
      </c>
      <c r="X190" s="44">
        <f>IFERROR(SUM(X189:X189),"0")</f>
        <v>0</v>
      </c>
      <c r="Y190" s="44">
        <f>IFERROR(IF(Y189="",0,Y189),"0")</f>
        <v>0</v>
      </c>
      <c r="Z190" s="68"/>
      <c r="AA190" s="68"/>
    </row>
    <row r="191" spans="1:67" x14ac:dyDescent="0.2">
      <c r="A191" s="203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16"/>
      <c r="O191" s="213" t="s">
        <v>43</v>
      </c>
      <c r="P191" s="214"/>
      <c r="Q191" s="214"/>
      <c r="R191" s="214"/>
      <c r="S191" s="214"/>
      <c r="T191" s="214"/>
      <c r="U191" s="215"/>
      <c r="V191" s="43" t="s">
        <v>0</v>
      </c>
      <c r="W191" s="44">
        <f>IFERROR(SUMPRODUCT(W189:W189*H189:H189),"0")</f>
        <v>0</v>
      </c>
      <c r="X191" s="44">
        <f>IFERROR(SUMPRODUCT(X189:X189*H189:H189),"0")</f>
        <v>0</v>
      </c>
      <c r="Y191" s="43"/>
      <c r="Z191" s="68"/>
      <c r="AA191" s="68"/>
    </row>
    <row r="192" spans="1:67" ht="16.5" customHeight="1" x14ac:dyDescent="0.25">
      <c r="A192" s="239" t="s">
        <v>263</v>
      </c>
      <c r="B192" s="239"/>
      <c r="C192" s="239"/>
      <c r="D192" s="239"/>
      <c r="E192" s="239"/>
      <c r="F192" s="239"/>
      <c r="G192" s="239"/>
      <c r="H192" s="239"/>
      <c r="I192" s="239"/>
      <c r="J192" s="239"/>
      <c r="K192" s="239"/>
      <c r="L192" s="239"/>
      <c r="M192" s="239"/>
      <c r="N192" s="239"/>
      <c r="O192" s="239"/>
      <c r="P192" s="239"/>
      <c r="Q192" s="239"/>
      <c r="R192" s="239"/>
      <c r="S192" s="239"/>
      <c r="T192" s="239"/>
      <c r="U192" s="239"/>
      <c r="V192" s="239"/>
      <c r="W192" s="239"/>
      <c r="X192" s="239"/>
      <c r="Y192" s="239"/>
      <c r="Z192" s="66"/>
      <c r="AA192" s="66"/>
    </row>
    <row r="193" spans="1:67" ht="14.25" customHeight="1" x14ac:dyDescent="0.25">
      <c r="A193" s="228" t="s">
        <v>83</v>
      </c>
      <c r="B193" s="228"/>
      <c r="C193" s="228"/>
      <c r="D193" s="228"/>
      <c r="E193" s="228"/>
      <c r="F193" s="228"/>
      <c r="G193" s="228"/>
      <c r="H193" s="228"/>
      <c r="I193" s="228"/>
      <c r="J193" s="228"/>
      <c r="K193" s="228"/>
      <c r="L193" s="228"/>
      <c r="M193" s="228"/>
      <c r="N193" s="228"/>
      <c r="O193" s="228"/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67"/>
      <c r="AA193" s="67"/>
    </row>
    <row r="194" spans="1:67" ht="16.5" customHeight="1" x14ac:dyDescent="0.25">
      <c r="A194" s="64" t="s">
        <v>264</v>
      </c>
      <c r="B194" s="64" t="s">
        <v>265</v>
      </c>
      <c r="C194" s="37">
        <v>4301070948</v>
      </c>
      <c r="D194" s="206">
        <v>4607111037022</v>
      </c>
      <c r="E194" s="206"/>
      <c r="F194" s="63">
        <v>0.7</v>
      </c>
      <c r="G194" s="38">
        <v>8</v>
      </c>
      <c r="H194" s="63">
        <v>5.6</v>
      </c>
      <c r="I194" s="63">
        <v>5.87</v>
      </c>
      <c r="J194" s="38">
        <v>84</v>
      </c>
      <c r="K194" s="38" t="s">
        <v>87</v>
      </c>
      <c r="L194" s="39" t="s">
        <v>86</v>
      </c>
      <c r="M194" s="39"/>
      <c r="N194" s="38">
        <v>180</v>
      </c>
      <c r="O194" s="26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208"/>
      <c r="Q194" s="208"/>
      <c r="R194" s="208"/>
      <c r="S194" s="209"/>
      <c r="T194" s="40" t="s">
        <v>49</v>
      </c>
      <c r="U194" s="40" t="s">
        <v>49</v>
      </c>
      <c r="V194" s="41" t="s">
        <v>42</v>
      </c>
      <c r="W194" s="59">
        <v>0</v>
      </c>
      <c r="X194" s="56">
        <f>IFERROR(IF(W194="","",W194),"")</f>
        <v>0</v>
      </c>
      <c r="Y194" s="42">
        <f>IFERROR(IF(W194="","",W194*0.0155),"")</f>
        <v>0</v>
      </c>
      <c r="Z194" s="69" t="s">
        <v>49</v>
      </c>
      <c r="AA194" s="70" t="s">
        <v>49</v>
      </c>
      <c r="AE194" s="83"/>
      <c r="BB194" s="149" t="s">
        <v>71</v>
      </c>
      <c r="BL194" s="83">
        <f>IFERROR(W194*I194,"0")</f>
        <v>0</v>
      </c>
      <c r="BM194" s="83">
        <f>IFERROR(X194*I194,"0")</f>
        <v>0</v>
      </c>
      <c r="BN194" s="83">
        <f>IFERROR(W194/J194,"0")</f>
        <v>0</v>
      </c>
      <c r="BO194" s="83">
        <f>IFERROR(X194/J194,"0")</f>
        <v>0</v>
      </c>
    </row>
    <row r="195" spans="1:67" ht="27" customHeight="1" x14ac:dyDescent="0.25">
      <c r="A195" s="64" t="s">
        <v>266</v>
      </c>
      <c r="B195" s="64" t="s">
        <v>267</v>
      </c>
      <c r="C195" s="37">
        <v>4301070990</v>
      </c>
      <c r="D195" s="206">
        <v>4607111038494</v>
      </c>
      <c r="E195" s="206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87</v>
      </c>
      <c r="L195" s="39" t="s">
        <v>86</v>
      </c>
      <c r="M195" s="39"/>
      <c r="N195" s="38">
        <v>180</v>
      </c>
      <c r="O195" s="26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208"/>
      <c r="Q195" s="208"/>
      <c r="R195" s="208"/>
      <c r="S195" s="209"/>
      <c r="T195" s="40" t="s">
        <v>49</v>
      </c>
      <c r="U195" s="40" t="s">
        <v>49</v>
      </c>
      <c r="V195" s="41" t="s">
        <v>42</v>
      </c>
      <c r="W195" s="59">
        <v>0</v>
      </c>
      <c r="X195" s="56">
        <f>IFERROR(IF(W195="","",W195),"")</f>
        <v>0</v>
      </c>
      <c r="Y195" s="42">
        <f>IFERROR(IF(W195="","",W195*0.0155),"")</f>
        <v>0</v>
      </c>
      <c r="Z195" s="69" t="s">
        <v>49</v>
      </c>
      <c r="AA195" s="70" t="s">
        <v>49</v>
      </c>
      <c r="AE195" s="83"/>
      <c r="BB195" s="150" t="s">
        <v>71</v>
      </c>
      <c r="BL195" s="83">
        <f>IFERROR(W195*I195,"0")</f>
        <v>0</v>
      </c>
      <c r="BM195" s="83">
        <f>IFERROR(X195*I195,"0")</f>
        <v>0</v>
      </c>
      <c r="BN195" s="83">
        <f>IFERROR(W195/J195,"0")</f>
        <v>0</v>
      </c>
      <c r="BO195" s="83">
        <f>IFERROR(X195/J195,"0")</f>
        <v>0</v>
      </c>
    </row>
    <row r="196" spans="1:67" ht="27" customHeight="1" x14ac:dyDescent="0.25">
      <c r="A196" s="64" t="s">
        <v>268</v>
      </c>
      <c r="B196" s="64" t="s">
        <v>269</v>
      </c>
      <c r="C196" s="37">
        <v>4301070966</v>
      </c>
      <c r="D196" s="206">
        <v>4607111038135</v>
      </c>
      <c r="E196" s="206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87</v>
      </c>
      <c r="L196" s="39" t="s">
        <v>86</v>
      </c>
      <c r="M196" s="39"/>
      <c r="N196" s="38">
        <v>180</v>
      </c>
      <c r="O196" s="26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208"/>
      <c r="Q196" s="208"/>
      <c r="R196" s="208"/>
      <c r="S196" s="209"/>
      <c r="T196" s="40" t="s">
        <v>49</v>
      </c>
      <c r="U196" s="40" t="s">
        <v>49</v>
      </c>
      <c r="V196" s="41" t="s">
        <v>42</v>
      </c>
      <c r="W196" s="59">
        <v>0</v>
      </c>
      <c r="X196" s="56">
        <f>IFERROR(IF(W196="","",W196),"")</f>
        <v>0</v>
      </c>
      <c r="Y196" s="42">
        <f>IFERROR(IF(W196="","",W196*0.0155),"")</f>
        <v>0</v>
      </c>
      <c r="Z196" s="69" t="s">
        <v>49</v>
      </c>
      <c r="AA196" s="70" t="s">
        <v>49</v>
      </c>
      <c r="AE196" s="83"/>
      <c r="BB196" s="151" t="s">
        <v>71</v>
      </c>
      <c r="BL196" s="83">
        <f>IFERROR(W196*I196,"0")</f>
        <v>0</v>
      </c>
      <c r="BM196" s="83">
        <f>IFERROR(X196*I196,"0")</f>
        <v>0</v>
      </c>
      <c r="BN196" s="83">
        <f>IFERROR(W196/J196,"0")</f>
        <v>0</v>
      </c>
      <c r="BO196" s="83">
        <f>IFERROR(X196/J196,"0")</f>
        <v>0</v>
      </c>
    </row>
    <row r="197" spans="1:67" x14ac:dyDescent="0.2">
      <c r="A197" s="203"/>
      <c r="B197" s="203"/>
      <c r="C197" s="203"/>
      <c r="D197" s="203"/>
      <c r="E197" s="203"/>
      <c r="F197" s="203"/>
      <c r="G197" s="203"/>
      <c r="H197" s="203"/>
      <c r="I197" s="203"/>
      <c r="J197" s="203"/>
      <c r="K197" s="203"/>
      <c r="L197" s="203"/>
      <c r="M197" s="203"/>
      <c r="N197" s="216"/>
      <c r="O197" s="213" t="s">
        <v>43</v>
      </c>
      <c r="P197" s="214"/>
      <c r="Q197" s="214"/>
      <c r="R197" s="214"/>
      <c r="S197" s="214"/>
      <c r="T197" s="214"/>
      <c r="U197" s="215"/>
      <c r="V197" s="43" t="s">
        <v>42</v>
      </c>
      <c r="W197" s="44">
        <f>IFERROR(SUM(W194:W196),"0")</f>
        <v>0</v>
      </c>
      <c r="X197" s="44">
        <f>IFERROR(SUM(X194:X196),"0")</f>
        <v>0</v>
      </c>
      <c r="Y197" s="44">
        <f>IFERROR(IF(Y194="",0,Y194),"0")+IFERROR(IF(Y195="",0,Y195),"0")+IFERROR(IF(Y196="",0,Y196),"0")</f>
        <v>0</v>
      </c>
      <c r="Z197" s="68"/>
      <c r="AA197" s="68"/>
    </row>
    <row r="198" spans="1:67" x14ac:dyDescent="0.2">
      <c r="A198" s="203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16"/>
      <c r="O198" s="213" t="s">
        <v>43</v>
      </c>
      <c r="P198" s="214"/>
      <c r="Q198" s="214"/>
      <c r="R198" s="214"/>
      <c r="S198" s="214"/>
      <c r="T198" s="214"/>
      <c r="U198" s="215"/>
      <c r="V198" s="43" t="s">
        <v>0</v>
      </c>
      <c r="W198" s="44">
        <f>IFERROR(SUMPRODUCT(W194:W196*H194:H196),"0")</f>
        <v>0</v>
      </c>
      <c r="X198" s="44">
        <f>IFERROR(SUMPRODUCT(X194:X196*H194:H196),"0")</f>
        <v>0</v>
      </c>
      <c r="Y198" s="43"/>
      <c r="Z198" s="68"/>
      <c r="AA198" s="68"/>
    </row>
    <row r="199" spans="1:67" ht="16.5" customHeight="1" x14ac:dyDescent="0.25">
      <c r="A199" s="239" t="s">
        <v>270</v>
      </c>
      <c r="B199" s="239"/>
      <c r="C199" s="239"/>
      <c r="D199" s="239"/>
      <c r="E199" s="239"/>
      <c r="F199" s="239"/>
      <c r="G199" s="239"/>
      <c r="H199" s="239"/>
      <c r="I199" s="239"/>
      <c r="J199" s="239"/>
      <c r="K199" s="239"/>
      <c r="L199" s="239"/>
      <c r="M199" s="239"/>
      <c r="N199" s="239"/>
      <c r="O199" s="239"/>
      <c r="P199" s="239"/>
      <c r="Q199" s="239"/>
      <c r="R199" s="239"/>
      <c r="S199" s="239"/>
      <c r="T199" s="239"/>
      <c r="U199" s="239"/>
      <c r="V199" s="239"/>
      <c r="W199" s="239"/>
      <c r="X199" s="239"/>
      <c r="Y199" s="239"/>
      <c r="Z199" s="66"/>
      <c r="AA199" s="66"/>
    </row>
    <row r="200" spans="1:67" ht="14.25" customHeight="1" x14ac:dyDescent="0.25">
      <c r="A200" s="228" t="s">
        <v>83</v>
      </c>
      <c r="B200" s="228"/>
      <c r="C200" s="228"/>
      <c r="D200" s="228"/>
      <c r="E200" s="228"/>
      <c r="F200" s="228"/>
      <c r="G200" s="228"/>
      <c r="H200" s="228"/>
      <c r="I200" s="228"/>
      <c r="J200" s="228"/>
      <c r="K200" s="228"/>
      <c r="L200" s="228"/>
      <c r="M200" s="228"/>
      <c r="N200" s="228"/>
      <c r="O200" s="228"/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67"/>
      <c r="AA200" s="67"/>
    </row>
    <row r="201" spans="1:67" ht="27" customHeight="1" x14ac:dyDescent="0.25">
      <c r="A201" s="64" t="s">
        <v>271</v>
      </c>
      <c r="B201" s="64" t="s">
        <v>272</v>
      </c>
      <c r="C201" s="37">
        <v>4301070996</v>
      </c>
      <c r="D201" s="206">
        <v>4607111038654</v>
      </c>
      <c r="E201" s="206"/>
      <c r="F201" s="63">
        <v>0.4</v>
      </c>
      <c r="G201" s="38">
        <v>16</v>
      </c>
      <c r="H201" s="63">
        <v>6.4</v>
      </c>
      <c r="I201" s="63">
        <v>6.63</v>
      </c>
      <c r="J201" s="38">
        <v>84</v>
      </c>
      <c r="K201" s="38" t="s">
        <v>87</v>
      </c>
      <c r="L201" s="39" t="s">
        <v>86</v>
      </c>
      <c r="M201" s="39"/>
      <c r="N201" s="38">
        <v>180</v>
      </c>
      <c r="O201" s="25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208"/>
      <c r="Q201" s="208"/>
      <c r="R201" s="208"/>
      <c r="S201" s="209"/>
      <c r="T201" s="40" t="s">
        <v>49</v>
      </c>
      <c r="U201" s="40" t="s">
        <v>49</v>
      </c>
      <c r="V201" s="41" t="s">
        <v>42</v>
      </c>
      <c r="W201" s="59">
        <v>0</v>
      </c>
      <c r="X201" s="56">
        <f t="shared" ref="X201:X206" si="18">IFERROR(IF(W201="","",W201),"")</f>
        <v>0</v>
      </c>
      <c r="Y201" s="42">
        <f t="shared" ref="Y201:Y206" si="19">IFERROR(IF(W201="","",W201*0.0155),"")</f>
        <v>0</v>
      </c>
      <c r="Z201" s="69" t="s">
        <v>49</v>
      </c>
      <c r="AA201" s="70" t="s">
        <v>49</v>
      </c>
      <c r="AE201" s="83"/>
      <c r="BB201" s="152" t="s">
        <v>71</v>
      </c>
      <c r="BL201" s="83">
        <f t="shared" ref="BL201:BL206" si="20">IFERROR(W201*I201,"0")</f>
        <v>0</v>
      </c>
      <c r="BM201" s="83">
        <f t="shared" ref="BM201:BM206" si="21">IFERROR(X201*I201,"0")</f>
        <v>0</v>
      </c>
      <c r="BN201" s="83">
        <f t="shared" ref="BN201:BN206" si="22">IFERROR(W201/J201,"0")</f>
        <v>0</v>
      </c>
      <c r="BO201" s="83">
        <f t="shared" ref="BO201:BO206" si="23">IFERROR(X201/J201,"0")</f>
        <v>0</v>
      </c>
    </row>
    <row r="202" spans="1:67" ht="27" customHeight="1" x14ac:dyDescent="0.25">
      <c r="A202" s="64" t="s">
        <v>273</v>
      </c>
      <c r="B202" s="64" t="s">
        <v>274</v>
      </c>
      <c r="C202" s="37">
        <v>4301070997</v>
      </c>
      <c r="D202" s="206">
        <v>4607111038586</v>
      </c>
      <c r="E202" s="206"/>
      <c r="F202" s="63">
        <v>0.7</v>
      </c>
      <c r="G202" s="38">
        <v>8</v>
      </c>
      <c r="H202" s="63">
        <v>5.6</v>
      </c>
      <c r="I202" s="63">
        <v>5.83</v>
      </c>
      <c r="J202" s="38">
        <v>84</v>
      </c>
      <c r="K202" s="38" t="s">
        <v>87</v>
      </c>
      <c r="L202" s="39" t="s">
        <v>86</v>
      </c>
      <c r="M202" s="39"/>
      <c r="N202" s="38">
        <v>180</v>
      </c>
      <c r="O202" s="25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208"/>
      <c r="Q202" s="208"/>
      <c r="R202" s="208"/>
      <c r="S202" s="209"/>
      <c r="T202" s="40" t="s">
        <v>49</v>
      </c>
      <c r="U202" s="40" t="s">
        <v>49</v>
      </c>
      <c r="V202" s="41" t="s">
        <v>42</v>
      </c>
      <c r="W202" s="59">
        <v>0</v>
      </c>
      <c r="X202" s="56">
        <f t="shared" si="18"/>
        <v>0</v>
      </c>
      <c r="Y202" s="42">
        <f t="shared" si="19"/>
        <v>0</v>
      </c>
      <c r="Z202" s="69" t="s">
        <v>49</v>
      </c>
      <c r="AA202" s="70" t="s">
        <v>49</v>
      </c>
      <c r="AE202" s="83"/>
      <c r="BB202" s="153" t="s">
        <v>71</v>
      </c>
      <c r="BL202" s="83">
        <f t="shared" si="20"/>
        <v>0</v>
      </c>
      <c r="BM202" s="83">
        <f t="shared" si="21"/>
        <v>0</v>
      </c>
      <c r="BN202" s="83">
        <f t="shared" si="22"/>
        <v>0</v>
      </c>
      <c r="BO202" s="83">
        <f t="shared" si="23"/>
        <v>0</v>
      </c>
    </row>
    <row r="203" spans="1:67" ht="27" customHeight="1" x14ac:dyDescent="0.25">
      <c r="A203" s="64" t="s">
        <v>275</v>
      </c>
      <c r="B203" s="64" t="s">
        <v>276</v>
      </c>
      <c r="C203" s="37">
        <v>4301070962</v>
      </c>
      <c r="D203" s="206">
        <v>4607111038609</v>
      </c>
      <c r="E203" s="206"/>
      <c r="F203" s="63">
        <v>0.4</v>
      </c>
      <c r="G203" s="38">
        <v>16</v>
      </c>
      <c r="H203" s="63">
        <v>6.4</v>
      </c>
      <c r="I203" s="63">
        <v>6.71</v>
      </c>
      <c r="J203" s="38">
        <v>84</v>
      </c>
      <c r="K203" s="38" t="s">
        <v>87</v>
      </c>
      <c r="L203" s="39" t="s">
        <v>86</v>
      </c>
      <c r="M203" s="39"/>
      <c r="N203" s="38">
        <v>180</v>
      </c>
      <c r="O203" s="25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208"/>
      <c r="Q203" s="208"/>
      <c r="R203" s="208"/>
      <c r="S203" s="209"/>
      <c r="T203" s="40" t="s">
        <v>49</v>
      </c>
      <c r="U203" s="40" t="s">
        <v>49</v>
      </c>
      <c r="V203" s="41" t="s">
        <v>42</v>
      </c>
      <c r="W203" s="59">
        <v>0</v>
      </c>
      <c r="X203" s="56">
        <f t="shared" si="18"/>
        <v>0</v>
      </c>
      <c r="Y203" s="42">
        <f t="shared" si="19"/>
        <v>0</v>
      </c>
      <c r="Z203" s="69" t="s">
        <v>49</v>
      </c>
      <c r="AA203" s="70" t="s">
        <v>49</v>
      </c>
      <c r="AE203" s="83"/>
      <c r="BB203" s="154" t="s">
        <v>71</v>
      </c>
      <c r="BL203" s="83">
        <f t="shared" si="20"/>
        <v>0</v>
      </c>
      <c r="BM203" s="83">
        <f t="shared" si="21"/>
        <v>0</v>
      </c>
      <c r="BN203" s="83">
        <f t="shared" si="22"/>
        <v>0</v>
      </c>
      <c r="BO203" s="83">
        <f t="shared" si="23"/>
        <v>0</v>
      </c>
    </row>
    <row r="204" spans="1:67" ht="27" customHeight="1" x14ac:dyDescent="0.25">
      <c r="A204" s="64" t="s">
        <v>277</v>
      </c>
      <c r="B204" s="64" t="s">
        <v>278</v>
      </c>
      <c r="C204" s="37">
        <v>4301070963</v>
      </c>
      <c r="D204" s="206">
        <v>4607111038630</v>
      </c>
      <c r="E204" s="206"/>
      <c r="F204" s="63">
        <v>0.7</v>
      </c>
      <c r="G204" s="38">
        <v>8</v>
      </c>
      <c r="H204" s="63">
        <v>5.6</v>
      </c>
      <c r="I204" s="63">
        <v>5.87</v>
      </c>
      <c r="J204" s="38">
        <v>84</v>
      </c>
      <c r="K204" s="38" t="s">
        <v>87</v>
      </c>
      <c r="L204" s="39" t="s">
        <v>86</v>
      </c>
      <c r="M204" s="39"/>
      <c r="N204" s="38">
        <v>180</v>
      </c>
      <c r="O204" s="26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208"/>
      <c r="Q204" s="208"/>
      <c r="R204" s="208"/>
      <c r="S204" s="209"/>
      <c r="T204" s="40" t="s">
        <v>49</v>
      </c>
      <c r="U204" s="40" t="s">
        <v>49</v>
      </c>
      <c r="V204" s="41" t="s">
        <v>42</v>
      </c>
      <c r="W204" s="59">
        <v>0</v>
      </c>
      <c r="X204" s="56">
        <f t="shared" si="18"/>
        <v>0</v>
      </c>
      <c r="Y204" s="42">
        <f t="shared" si="19"/>
        <v>0</v>
      </c>
      <c r="Z204" s="69" t="s">
        <v>49</v>
      </c>
      <c r="AA204" s="70" t="s">
        <v>49</v>
      </c>
      <c r="AE204" s="83"/>
      <c r="BB204" s="155" t="s">
        <v>71</v>
      </c>
      <c r="BL204" s="83">
        <f t="shared" si="20"/>
        <v>0</v>
      </c>
      <c r="BM204" s="83">
        <f t="shared" si="21"/>
        <v>0</v>
      </c>
      <c r="BN204" s="83">
        <f t="shared" si="22"/>
        <v>0</v>
      </c>
      <c r="BO204" s="83">
        <f t="shared" si="23"/>
        <v>0</v>
      </c>
    </row>
    <row r="205" spans="1:67" ht="27" customHeight="1" x14ac:dyDescent="0.25">
      <c r="A205" s="64" t="s">
        <v>279</v>
      </c>
      <c r="B205" s="64" t="s">
        <v>280</v>
      </c>
      <c r="C205" s="37">
        <v>4301070959</v>
      </c>
      <c r="D205" s="206">
        <v>4607111038616</v>
      </c>
      <c r="E205" s="206"/>
      <c r="F205" s="63">
        <v>0.4</v>
      </c>
      <c r="G205" s="38">
        <v>16</v>
      </c>
      <c r="H205" s="63">
        <v>6.4</v>
      </c>
      <c r="I205" s="63">
        <v>6.71</v>
      </c>
      <c r="J205" s="38">
        <v>84</v>
      </c>
      <c r="K205" s="38" t="s">
        <v>87</v>
      </c>
      <c r="L205" s="39" t="s">
        <v>86</v>
      </c>
      <c r="M205" s="39"/>
      <c r="N205" s="38">
        <v>180</v>
      </c>
      <c r="O205" s="25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208"/>
      <c r="Q205" s="208"/>
      <c r="R205" s="208"/>
      <c r="S205" s="209"/>
      <c r="T205" s="40" t="s">
        <v>49</v>
      </c>
      <c r="U205" s="40" t="s">
        <v>49</v>
      </c>
      <c r="V205" s="41" t="s">
        <v>42</v>
      </c>
      <c r="W205" s="59">
        <v>0</v>
      </c>
      <c r="X205" s="56">
        <f t="shared" si="18"/>
        <v>0</v>
      </c>
      <c r="Y205" s="42">
        <f t="shared" si="19"/>
        <v>0</v>
      </c>
      <c r="Z205" s="69" t="s">
        <v>49</v>
      </c>
      <c r="AA205" s="70" t="s">
        <v>49</v>
      </c>
      <c r="AE205" s="83"/>
      <c r="BB205" s="156" t="s">
        <v>71</v>
      </c>
      <c r="BL205" s="83">
        <f t="shared" si="20"/>
        <v>0</v>
      </c>
      <c r="BM205" s="83">
        <f t="shared" si="21"/>
        <v>0</v>
      </c>
      <c r="BN205" s="83">
        <f t="shared" si="22"/>
        <v>0</v>
      </c>
      <c r="BO205" s="83">
        <f t="shared" si="23"/>
        <v>0</v>
      </c>
    </row>
    <row r="206" spans="1:67" ht="27" customHeight="1" x14ac:dyDescent="0.25">
      <c r="A206" s="64" t="s">
        <v>281</v>
      </c>
      <c r="B206" s="64" t="s">
        <v>282</v>
      </c>
      <c r="C206" s="37">
        <v>4301070960</v>
      </c>
      <c r="D206" s="206">
        <v>4607111038623</v>
      </c>
      <c r="E206" s="206"/>
      <c r="F206" s="63">
        <v>0.7</v>
      </c>
      <c r="G206" s="38">
        <v>8</v>
      </c>
      <c r="H206" s="63">
        <v>5.6</v>
      </c>
      <c r="I206" s="63">
        <v>5.87</v>
      </c>
      <c r="J206" s="38">
        <v>84</v>
      </c>
      <c r="K206" s="38" t="s">
        <v>87</v>
      </c>
      <c r="L206" s="39" t="s">
        <v>86</v>
      </c>
      <c r="M206" s="39"/>
      <c r="N206" s="38">
        <v>180</v>
      </c>
      <c r="O206" s="25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208"/>
      <c r="Q206" s="208"/>
      <c r="R206" s="208"/>
      <c r="S206" s="209"/>
      <c r="T206" s="40" t="s">
        <v>49</v>
      </c>
      <c r="U206" s="40" t="s">
        <v>49</v>
      </c>
      <c r="V206" s="41" t="s">
        <v>42</v>
      </c>
      <c r="W206" s="59">
        <v>0</v>
      </c>
      <c r="X206" s="56">
        <f t="shared" si="18"/>
        <v>0</v>
      </c>
      <c r="Y206" s="42">
        <f t="shared" si="19"/>
        <v>0</v>
      </c>
      <c r="Z206" s="69" t="s">
        <v>49</v>
      </c>
      <c r="AA206" s="70" t="s">
        <v>49</v>
      </c>
      <c r="AE206" s="83"/>
      <c r="BB206" s="157" t="s">
        <v>71</v>
      </c>
      <c r="BL206" s="83">
        <f t="shared" si="20"/>
        <v>0</v>
      </c>
      <c r="BM206" s="83">
        <f t="shared" si="21"/>
        <v>0</v>
      </c>
      <c r="BN206" s="83">
        <f t="shared" si="22"/>
        <v>0</v>
      </c>
      <c r="BO206" s="83">
        <f t="shared" si="23"/>
        <v>0</v>
      </c>
    </row>
    <row r="207" spans="1:67" x14ac:dyDescent="0.2">
      <c r="A207" s="203"/>
      <c r="B207" s="203"/>
      <c r="C207" s="203"/>
      <c r="D207" s="203"/>
      <c r="E207" s="203"/>
      <c r="F207" s="203"/>
      <c r="G207" s="203"/>
      <c r="H207" s="203"/>
      <c r="I207" s="203"/>
      <c r="J207" s="203"/>
      <c r="K207" s="203"/>
      <c r="L207" s="203"/>
      <c r="M207" s="203"/>
      <c r="N207" s="216"/>
      <c r="O207" s="213" t="s">
        <v>43</v>
      </c>
      <c r="P207" s="214"/>
      <c r="Q207" s="214"/>
      <c r="R207" s="214"/>
      <c r="S207" s="214"/>
      <c r="T207" s="214"/>
      <c r="U207" s="215"/>
      <c r="V207" s="43" t="s">
        <v>42</v>
      </c>
      <c r="W207" s="44">
        <f>IFERROR(SUM(W201:W206),"0")</f>
        <v>0</v>
      </c>
      <c r="X207" s="44">
        <f>IFERROR(SUM(X201:X206),"0")</f>
        <v>0</v>
      </c>
      <c r="Y207" s="44">
        <f>IFERROR(IF(Y201="",0,Y201),"0")+IFERROR(IF(Y202="",0,Y202),"0")+IFERROR(IF(Y203="",0,Y203),"0")+IFERROR(IF(Y204="",0,Y204),"0")+IFERROR(IF(Y205="",0,Y205),"0")+IFERROR(IF(Y206="",0,Y206),"0")</f>
        <v>0</v>
      </c>
      <c r="Z207" s="68"/>
      <c r="AA207" s="68"/>
    </row>
    <row r="208" spans="1:67" x14ac:dyDescent="0.2">
      <c r="A208" s="203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  <c r="N208" s="216"/>
      <c r="O208" s="213" t="s">
        <v>43</v>
      </c>
      <c r="P208" s="214"/>
      <c r="Q208" s="214"/>
      <c r="R208" s="214"/>
      <c r="S208" s="214"/>
      <c r="T208" s="214"/>
      <c r="U208" s="215"/>
      <c r="V208" s="43" t="s">
        <v>0</v>
      </c>
      <c r="W208" s="44">
        <f>IFERROR(SUMPRODUCT(W201:W206*H201:H206),"0")</f>
        <v>0</v>
      </c>
      <c r="X208" s="44">
        <f>IFERROR(SUMPRODUCT(X201:X206*H201:H206),"0")</f>
        <v>0</v>
      </c>
      <c r="Y208" s="43"/>
      <c r="Z208" s="68"/>
      <c r="AA208" s="68"/>
    </row>
    <row r="209" spans="1:67" ht="16.5" customHeight="1" x14ac:dyDescent="0.25">
      <c r="A209" s="239" t="s">
        <v>283</v>
      </c>
      <c r="B209" s="239"/>
      <c r="C209" s="239"/>
      <c r="D209" s="239"/>
      <c r="E209" s="239"/>
      <c r="F209" s="239"/>
      <c r="G209" s="239"/>
      <c r="H209" s="239"/>
      <c r="I209" s="239"/>
      <c r="J209" s="239"/>
      <c r="K209" s="239"/>
      <c r="L209" s="239"/>
      <c r="M209" s="239"/>
      <c r="N209" s="239"/>
      <c r="O209" s="239"/>
      <c r="P209" s="239"/>
      <c r="Q209" s="239"/>
      <c r="R209" s="239"/>
      <c r="S209" s="239"/>
      <c r="T209" s="239"/>
      <c r="U209" s="239"/>
      <c r="V209" s="239"/>
      <c r="W209" s="239"/>
      <c r="X209" s="239"/>
      <c r="Y209" s="239"/>
      <c r="Z209" s="66"/>
      <c r="AA209" s="66"/>
    </row>
    <row r="210" spans="1:67" ht="14.25" customHeight="1" x14ac:dyDescent="0.25">
      <c r="A210" s="228" t="s">
        <v>83</v>
      </c>
      <c r="B210" s="228"/>
      <c r="C210" s="228"/>
      <c r="D210" s="228"/>
      <c r="E210" s="228"/>
      <c r="F210" s="228"/>
      <c r="G210" s="228"/>
      <c r="H210" s="228"/>
      <c r="I210" s="228"/>
      <c r="J210" s="228"/>
      <c r="K210" s="228"/>
      <c r="L210" s="228"/>
      <c r="M210" s="228"/>
      <c r="N210" s="228"/>
      <c r="O210" s="228"/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67"/>
      <c r="AA210" s="67"/>
    </row>
    <row r="211" spans="1:67" ht="27" customHeight="1" x14ac:dyDescent="0.25">
      <c r="A211" s="64" t="s">
        <v>284</v>
      </c>
      <c r="B211" s="64" t="s">
        <v>285</v>
      </c>
      <c r="C211" s="37">
        <v>4301070915</v>
      </c>
      <c r="D211" s="206">
        <v>4607111035882</v>
      </c>
      <c r="E211" s="206"/>
      <c r="F211" s="63">
        <v>0.43</v>
      </c>
      <c r="G211" s="38">
        <v>16</v>
      </c>
      <c r="H211" s="63">
        <v>6.88</v>
      </c>
      <c r="I211" s="63">
        <v>7.19</v>
      </c>
      <c r="J211" s="38">
        <v>84</v>
      </c>
      <c r="K211" s="38" t="s">
        <v>87</v>
      </c>
      <c r="L211" s="39" t="s">
        <v>86</v>
      </c>
      <c r="M211" s="39"/>
      <c r="N211" s="38">
        <v>180</v>
      </c>
      <c r="O211" s="2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208"/>
      <c r="Q211" s="208"/>
      <c r="R211" s="208"/>
      <c r="S211" s="209"/>
      <c r="T211" s="40" t="s">
        <v>49</v>
      </c>
      <c r="U211" s="40" t="s">
        <v>49</v>
      </c>
      <c r="V211" s="41" t="s">
        <v>42</v>
      </c>
      <c r="W211" s="59">
        <v>0</v>
      </c>
      <c r="X211" s="56">
        <f>IFERROR(IF(W211="","",W211),"")</f>
        <v>0</v>
      </c>
      <c r="Y211" s="42">
        <f>IFERROR(IF(W211="","",W211*0.0155),"")</f>
        <v>0</v>
      </c>
      <c r="Z211" s="69" t="s">
        <v>49</v>
      </c>
      <c r="AA211" s="70" t="s">
        <v>49</v>
      </c>
      <c r="AE211" s="83"/>
      <c r="BB211" s="158" t="s">
        <v>71</v>
      </c>
      <c r="BL211" s="83">
        <f>IFERROR(W211*I211,"0")</f>
        <v>0</v>
      </c>
      <c r="BM211" s="83">
        <f>IFERROR(X211*I211,"0")</f>
        <v>0</v>
      </c>
      <c r="BN211" s="83">
        <f>IFERROR(W211/J211,"0")</f>
        <v>0</v>
      </c>
      <c r="BO211" s="83">
        <f>IFERROR(X211/J211,"0")</f>
        <v>0</v>
      </c>
    </row>
    <row r="212" spans="1:67" ht="27" customHeight="1" x14ac:dyDescent="0.25">
      <c r="A212" s="64" t="s">
        <v>286</v>
      </c>
      <c r="B212" s="64" t="s">
        <v>287</v>
      </c>
      <c r="C212" s="37">
        <v>4301070921</v>
      </c>
      <c r="D212" s="206">
        <v>4607111035905</v>
      </c>
      <c r="E212" s="206"/>
      <c r="F212" s="63">
        <v>0.9</v>
      </c>
      <c r="G212" s="38">
        <v>8</v>
      </c>
      <c r="H212" s="63">
        <v>7.2</v>
      </c>
      <c r="I212" s="63">
        <v>7.47</v>
      </c>
      <c r="J212" s="38">
        <v>84</v>
      </c>
      <c r="K212" s="38" t="s">
        <v>87</v>
      </c>
      <c r="L212" s="39" t="s">
        <v>86</v>
      </c>
      <c r="M212" s="39"/>
      <c r="N212" s="38">
        <v>180</v>
      </c>
      <c r="O212" s="2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208"/>
      <c r="Q212" s="208"/>
      <c r="R212" s="208"/>
      <c r="S212" s="209"/>
      <c r="T212" s="40" t="s">
        <v>49</v>
      </c>
      <c r="U212" s="40" t="s">
        <v>49</v>
      </c>
      <c r="V212" s="41" t="s">
        <v>42</v>
      </c>
      <c r="W212" s="59">
        <v>0</v>
      </c>
      <c r="X212" s="56">
        <f>IFERROR(IF(W212="","",W212),"")</f>
        <v>0</v>
      </c>
      <c r="Y212" s="42">
        <f>IFERROR(IF(W212="","",W212*0.0155),"")</f>
        <v>0</v>
      </c>
      <c r="Z212" s="69" t="s">
        <v>49</v>
      </c>
      <c r="AA212" s="70" t="s">
        <v>49</v>
      </c>
      <c r="AE212" s="83"/>
      <c r="BB212" s="159" t="s">
        <v>71</v>
      </c>
      <c r="BL212" s="83">
        <f>IFERROR(W212*I212,"0")</f>
        <v>0</v>
      </c>
      <c r="BM212" s="83">
        <f>IFERROR(X212*I212,"0")</f>
        <v>0</v>
      </c>
      <c r="BN212" s="83">
        <f>IFERROR(W212/J212,"0")</f>
        <v>0</v>
      </c>
      <c r="BO212" s="83">
        <f>IFERROR(X212/J212,"0")</f>
        <v>0</v>
      </c>
    </row>
    <row r="213" spans="1:67" ht="27" customHeight="1" x14ac:dyDescent="0.25">
      <c r="A213" s="64" t="s">
        <v>288</v>
      </c>
      <c r="B213" s="64" t="s">
        <v>289</v>
      </c>
      <c r="C213" s="37">
        <v>4301070917</v>
      </c>
      <c r="D213" s="206">
        <v>4607111035912</v>
      </c>
      <c r="E213" s="206"/>
      <c r="F213" s="63">
        <v>0.43</v>
      </c>
      <c r="G213" s="38">
        <v>16</v>
      </c>
      <c r="H213" s="63">
        <v>6.88</v>
      </c>
      <c r="I213" s="63">
        <v>7.19</v>
      </c>
      <c r="J213" s="38">
        <v>84</v>
      </c>
      <c r="K213" s="38" t="s">
        <v>87</v>
      </c>
      <c r="L213" s="39" t="s">
        <v>86</v>
      </c>
      <c r="M213" s="39"/>
      <c r="N213" s="38">
        <v>180</v>
      </c>
      <c r="O213" s="25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208"/>
      <c r="Q213" s="208"/>
      <c r="R213" s="208"/>
      <c r="S213" s="209"/>
      <c r="T213" s="40" t="s">
        <v>49</v>
      </c>
      <c r="U213" s="40" t="s">
        <v>49</v>
      </c>
      <c r="V213" s="41" t="s">
        <v>42</v>
      </c>
      <c r="W213" s="59">
        <v>0</v>
      </c>
      <c r="X213" s="56">
        <f>IFERROR(IF(W213="","",W213),"")</f>
        <v>0</v>
      </c>
      <c r="Y213" s="42">
        <f>IFERROR(IF(W213="","",W213*0.0155),"")</f>
        <v>0</v>
      </c>
      <c r="Z213" s="69" t="s">
        <v>49</v>
      </c>
      <c r="AA213" s="70" t="s">
        <v>49</v>
      </c>
      <c r="AE213" s="83"/>
      <c r="BB213" s="160" t="s">
        <v>71</v>
      </c>
      <c r="BL213" s="83">
        <f>IFERROR(W213*I213,"0")</f>
        <v>0</v>
      </c>
      <c r="BM213" s="83">
        <f>IFERROR(X213*I213,"0")</f>
        <v>0</v>
      </c>
      <c r="BN213" s="83">
        <f>IFERROR(W213/J213,"0")</f>
        <v>0</v>
      </c>
      <c r="BO213" s="83">
        <f>IFERROR(X213/J213,"0")</f>
        <v>0</v>
      </c>
    </row>
    <row r="214" spans="1:67" ht="27" customHeight="1" x14ac:dyDescent="0.25">
      <c r="A214" s="64" t="s">
        <v>290</v>
      </c>
      <c r="B214" s="64" t="s">
        <v>291</v>
      </c>
      <c r="C214" s="37">
        <v>4301070920</v>
      </c>
      <c r="D214" s="206">
        <v>4607111035929</v>
      </c>
      <c r="E214" s="206"/>
      <c r="F214" s="63">
        <v>0.9</v>
      </c>
      <c r="G214" s="38">
        <v>8</v>
      </c>
      <c r="H214" s="63">
        <v>7.2</v>
      </c>
      <c r="I214" s="63">
        <v>7.47</v>
      </c>
      <c r="J214" s="38">
        <v>84</v>
      </c>
      <c r="K214" s="38" t="s">
        <v>87</v>
      </c>
      <c r="L214" s="39" t="s">
        <v>86</v>
      </c>
      <c r="M214" s="39"/>
      <c r="N214" s="38">
        <v>180</v>
      </c>
      <c r="O214" s="25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208"/>
      <c r="Q214" s="208"/>
      <c r="R214" s="208"/>
      <c r="S214" s="209"/>
      <c r="T214" s="40" t="s">
        <v>49</v>
      </c>
      <c r="U214" s="40" t="s">
        <v>49</v>
      </c>
      <c r="V214" s="41" t="s">
        <v>42</v>
      </c>
      <c r="W214" s="59">
        <v>0</v>
      </c>
      <c r="X214" s="56">
        <f>IFERROR(IF(W214="","",W214),"")</f>
        <v>0</v>
      </c>
      <c r="Y214" s="42">
        <f>IFERROR(IF(W214="","",W214*0.0155),"")</f>
        <v>0</v>
      </c>
      <c r="Z214" s="69" t="s">
        <v>49</v>
      </c>
      <c r="AA214" s="70" t="s">
        <v>49</v>
      </c>
      <c r="AE214" s="83"/>
      <c r="BB214" s="161" t="s">
        <v>71</v>
      </c>
      <c r="BL214" s="83">
        <f>IFERROR(W214*I214,"0")</f>
        <v>0</v>
      </c>
      <c r="BM214" s="83">
        <f>IFERROR(X214*I214,"0")</f>
        <v>0</v>
      </c>
      <c r="BN214" s="83">
        <f>IFERROR(W214/J214,"0")</f>
        <v>0</v>
      </c>
      <c r="BO214" s="83">
        <f>IFERROR(X214/J214,"0")</f>
        <v>0</v>
      </c>
    </row>
    <row r="215" spans="1:67" x14ac:dyDescent="0.2">
      <c r="A215" s="203"/>
      <c r="B215" s="203"/>
      <c r="C215" s="203"/>
      <c r="D215" s="203"/>
      <c r="E215" s="203"/>
      <c r="F215" s="203"/>
      <c r="G215" s="203"/>
      <c r="H215" s="203"/>
      <c r="I215" s="203"/>
      <c r="J215" s="203"/>
      <c r="K215" s="203"/>
      <c r="L215" s="203"/>
      <c r="M215" s="203"/>
      <c r="N215" s="216"/>
      <c r="O215" s="213" t="s">
        <v>43</v>
      </c>
      <c r="P215" s="214"/>
      <c r="Q215" s="214"/>
      <c r="R215" s="214"/>
      <c r="S215" s="214"/>
      <c r="T215" s="214"/>
      <c r="U215" s="215"/>
      <c r="V215" s="43" t="s">
        <v>42</v>
      </c>
      <c r="W215" s="44">
        <f>IFERROR(SUM(W211:W214),"0")</f>
        <v>0</v>
      </c>
      <c r="X215" s="44">
        <f>IFERROR(SUM(X211:X214),"0")</f>
        <v>0</v>
      </c>
      <c r="Y215" s="44">
        <f>IFERROR(IF(Y211="",0,Y211),"0")+IFERROR(IF(Y212="",0,Y212),"0")+IFERROR(IF(Y213="",0,Y213),"0")+IFERROR(IF(Y214="",0,Y214),"0")</f>
        <v>0</v>
      </c>
      <c r="Z215" s="68"/>
      <c r="AA215" s="68"/>
    </row>
    <row r="216" spans="1:67" x14ac:dyDescent="0.2">
      <c r="A216" s="203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16"/>
      <c r="O216" s="213" t="s">
        <v>43</v>
      </c>
      <c r="P216" s="214"/>
      <c r="Q216" s="214"/>
      <c r="R216" s="214"/>
      <c r="S216" s="214"/>
      <c r="T216" s="214"/>
      <c r="U216" s="215"/>
      <c r="V216" s="43" t="s">
        <v>0</v>
      </c>
      <c r="W216" s="44">
        <f>IFERROR(SUMPRODUCT(W211:W214*H211:H214),"0")</f>
        <v>0</v>
      </c>
      <c r="X216" s="44">
        <f>IFERROR(SUMPRODUCT(X211:X214*H211:H214),"0")</f>
        <v>0</v>
      </c>
      <c r="Y216" s="43"/>
      <c r="Z216" s="68"/>
      <c r="AA216" s="68"/>
    </row>
    <row r="217" spans="1:67" ht="16.5" customHeight="1" x14ac:dyDescent="0.25">
      <c r="A217" s="239" t="s">
        <v>292</v>
      </c>
      <c r="B217" s="239"/>
      <c r="C217" s="239"/>
      <c r="D217" s="239"/>
      <c r="E217" s="239"/>
      <c r="F217" s="239"/>
      <c r="G217" s="239"/>
      <c r="H217" s="239"/>
      <c r="I217" s="239"/>
      <c r="J217" s="239"/>
      <c r="K217" s="239"/>
      <c r="L217" s="239"/>
      <c r="M217" s="239"/>
      <c r="N217" s="239"/>
      <c r="O217" s="239"/>
      <c r="P217" s="239"/>
      <c r="Q217" s="239"/>
      <c r="R217" s="239"/>
      <c r="S217" s="239"/>
      <c r="T217" s="239"/>
      <c r="U217" s="239"/>
      <c r="V217" s="239"/>
      <c r="W217" s="239"/>
      <c r="X217" s="239"/>
      <c r="Y217" s="239"/>
      <c r="Z217" s="66"/>
      <c r="AA217" s="66"/>
    </row>
    <row r="218" spans="1:67" ht="14.25" customHeight="1" x14ac:dyDescent="0.25">
      <c r="A218" s="228" t="s">
        <v>251</v>
      </c>
      <c r="B218" s="228"/>
      <c r="C218" s="228"/>
      <c r="D218" s="228"/>
      <c r="E218" s="228"/>
      <c r="F218" s="228"/>
      <c r="G218" s="228"/>
      <c r="H218" s="228"/>
      <c r="I218" s="228"/>
      <c r="J218" s="228"/>
      <c r="K218" s="228"/>
      <c r="L218" s="228"/>
      <c r="M218" s="228"/>
      <c r="N218" s="228"/>
      <c r="O218" s="228"/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67"/>
      <c r="AA218" s="67"/>
    </row>
    <row r="219" spans="1:67" ht="27" customHeight="1" x14ac:dyDescent="0.25">
      <c r="A219" s="64" t="s">
        <v>293</v>
      </c>
      <c r="B219" s="64" t="s">
        <v>294</v>
      </c>
      <c r="C219" s="37">
        <v>4301051320</v>
      </c>
      <c r="D219" s="206">
        <v>4680115881334</v>
      </c>
      <c r="E219" s="206"/>
      <c r="F219" s="63">
        <v>0.33</v>
      </c>
      <c r="G219" s="38">
        <v>6</v>
      </c>
      <c r="H219" s="63">
        <v>1.98</v>
      </c>
      <c r="I219" s="63">
        <v>2.27</v>
      </c>
      <c r="J219" s="38">
        <v>156</v>
      </c>
      <c r="K219" s="38" t="s">
        <v>87</v>
      </c>
      <c r="L219" s="39" t="s">
        <v>255</v>
      </c>
      <c r="M219" s="39"/>
      <c r="N219" s="38">
        <v>365</v>
      </c>
      <c r="O219" s="25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208"/>
      <c r="Q219" s="208"/>
      <c r="R219" s="208"/>
      <c r="S219" s="209"/>
      <c r="T219" s="40" t="s">
        <v>49</v>
      </c>
      <c r="U219" s="40" t="s">
        <v>49</v>
      </c>
      <c r="V219" s="41" t="s">
        <v>42</v>
      </c>
      <c r="W219" s="59">
        <v>0</v>
      </c>
      <c r="X219" s="56">
        <f>IFERROR(IF(W219="","",W219),"")</f>
        <v>0</v>
      </c>
      <c r="Y219" s="42">
        <f>IFERROR(IF(W219="","",W219*0.00753),"")</f>
        <v>0</v>
      </c>
      <c r="Z219" s="69" t="s">
        <v>49</v>
      </c>
      <c r="AA219" s="70" t="s">
        <v>49</v>
      </c>
      <c r="AE219" s="83"/>
      <c r="BB219" s="162" t="s">
        <v>254</v>
      </c>
      <c r="BL219" s="83">
        <f>IFERROR(W219*I219,"0")</f>
        <v>0</v>
      </c>
      <c r="BM219" s="83">
        <f>IFERROR(X219*I219,"0")</f>
        <v>0</v>
      </c>
      <c r="BN219" s="83">
        <f>IFERROR(W219/J219,"0")</f>
        <v>0</v>
      </c>
      <c r="BO219" s="83">
        <f>IFERROR(X219/J219,"0")</f>
        <v>0</v>
      </c>
    </row>
    <row r="220" spans="1:67" x14ac:dyDescent="0.2">
      <c r="A220" s="203"/>
      <c r="B220" s="203"/>
      <c r="C220" s="203"/>
      <c r="D220" s="203"/>
      <c r="E220" s="203"/>
      <c r="F220" s="203"/>
      <c r="G220" s="203"/>
      <c r="H220" s="203"/>
      <c r="I220" s="203"/>
      <c r="J220" s="203"/>
      <c r="K220" s="203"/>
      <c r="L220" s="203"/>
      <c r="M220" s="203"/>
      <c r="N220" s="216"/>
      <c r="O220" s="213" t="s">
        <v>43</v>
      </c>
      <c r="P220" s="214"/>
      <c r="Q220" s="214"/>
      <c r="R220" s="214"/>
      <c r="S220" s="214"/>
      <c r="T220" s="214"/>
      <c r="U220" s="215"/>
      <c r="V220" s="43" t="s">
        <v>42</v>
      </c>
      <c r="W220" s="44">
        <f>IFERROR(SUM(W219:W219),"0")</f>
        <v>0</v>
      </c>
      <c r="X220" s="44">
        <f>IFERROR(SUM(X219:X219),"0")</f>
        <v>0</v>
      </c>
      <c r="Y220" s="44">
        <f>IFERROR(IF(Y219="",0,Y219),"0")</f>
        <v>0</v>
      </c>
      <c r="Z220" s="68"/>
      <c r="AA220" s="68"/>
    </row>
    <row r="221" spans="1:67" x14ac:dyDescent="0.2">
      <c r="A221" s="203"/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16"/>
      <c r="O221" s="213" t="s">
        <v>43</v>
      </c>
      <c r="P221" s="214"/>
      <c r="Q221" s="214"/>
      <c r="R221" s="214"/>
      <c r="S221" s="214"/>
      <c r="T221" s="214"/>
      <c r="U221" s="215"/>
      <c r="V221" s="43" t="s">
        <v>0</v>
      </c>
      <c r="W221" s="44">
        <f>IFERROR(SUMPRODUCT(W219:W219*H219:H219),"0")</f>
        <v>0</v>
      </c>
      <c r="X221" s="44">
        <f>IFERROR(SUMPRODUCT(X219:X219*H219:H219),"0")</f>
        <v>0</v>
      </c>
      <c r="Y221" s="43"/>
      <c r="Z221" s="68"/>
      <c r="AA221" s="68"/>
    </row>
    <row r="222" spans="1:67" ht="16.5" customHeight="1" x14ac:dyDescent="0.25">
      <c r="A222" s="239" t="s">
        <v>295</v>
      </c>
      <c r="B222" s="239"/>
      <c r="C222" s="239"/>
      <c r="D222" s="239"/>
      <c r="E222" s="239"/>
      <c r="F222" s="239"/>
      <c r="G222" s="239"/>
      <c r="H222" s="239"/>
      <c r="I222" s="239"/>
      <c r="J222" s="239"/>
      <c r="K222" s="239"/>
      <c r="L222" s="239"/>
      <c r="M222" s="239"/>
      <c r="N222" s="239"/>
      <c r="O222" s="239"/>
      <c r="P222" s="239"/>
      <c r="Q222" s="239"/>
      <c r="R222" s="239"/>
      <c r="S222" s="239"/>
      <c r="T222" s="239"/>
      <c r="U222" s="239"/>
      <c r="V222" s="239"/>
      <c r="W222" s="239"/>
      <c r="X222" s="239"/>
      <c r="Y222" s="239"/>
      <c r="Z222" s="66"/>
      <c r="AA222" s="66"/>
    </row>
    <row r="223" spans="1:67" ht="14.25" customHeight="1" x14ac:dyDescent="0.25">
      <c r="A223" s="228" t="s">
        <v>83</v>
      </c>
      <c r="B223" s="228"/>
      <c r="C223" s="228"/>
      <c r="D223" s="228"/>
      <c r="E223" s="228"/>
      <c r="F223" s="228"/>
      <c r="G223" s="228"/>
      <c r="H223" s="228"/>
      <c r="I223" s="228"/>
      <c r="J223" s="228"/>
      <c r="K223" s="228"/>
      <c r="L223" s="228"/>
      <c r="M223" s="228"/>
      <c r="N223" s="228"/>
      <c r="O223" s="228"/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67"/>
      <c r="AA223" s="67"/>
    </row>
    <row r="224" spans="1:67" ht="16.5" customHeight="1" x14ac:dyDescent="0.25">
      <c r="A224" s="64" t="s">
        <v>296</v>
      </c>
      <c r="B224" s="64" t="s">
        <v>297</v>
      </c>
      <c r="C224" s="37">
        <v>4301071033</v>
      </c>
      <c r="D224" s="206">
        <v>4607111035332</v>
      </c>
      <c r="E224" s="206"/>
      <c r="F224" s="63">
        <v>0.43</v>
      </c>
      <c r="G224" s="38">
        <v>16</v>
      </c>
      <c r="H224" s="63">
        <v>6.88</v>
      </c>
      <c r="I224" s="63">
        <v>7.2060000000000004</v>
      </c>
      <c r="J224" s="38">
        <v>84</v>
      </c>
      <c r="K224" s="38" t="s">
        <v>87</v>
      </c>
      <c r="L224" s="39" t="s">
        <v>86</v>
      </c>
      <c r="M224" s="39"/>
      <c r="N224" s="38">
        <v>180</v>
      </c>
      <c r="O224" s="248" t="s">
        <v>298</v>
      </c>
      <c r="P224" s="208"/>
      <c r="Q224" s="208"/>
      <c r="R224" s="208"/>
      <c r="S224" s="209"/>
      <c r="T224" s="40" t="s">
        <v>49</v>
      </c>
      <c r="U224" s="40" t="s">
        <v>49</v>
      </c>
      <c r="V224" s="41" t="s">
        <v>42</v>
      </c>
      <c r="W224" s="59">
        <v>0</v>
      </c>
      <c r="X224" s="56">
        <f>IFERROR(IF(W224="","",W224),"")</f>
        <v>0</v>
      </c>
      <c r="Y224" s="42">
        <f>IFERROR(IF(W224="","",W224*0.0155),"")</f>
        <v>0</v>
      </c>
      <c r="Z224" s="69" t="s">
        <v>49</v>
      </c>
      <c r="AA224" s="70" t="s">
        <v>49</v>
      </c>
      <c r="AE224" s="83"/>
      <c r="BB224" s="163" t="s">
        <v>71</v>
      </c>
      <c r="BL224" s="83">
        <f>IFERROR(W224*I224,"0")</f>
        <v>0</v>
      </c>
      <c r="BM224" s="83">
        <f>IFERROR(X224*I224,"0")</f>
        <v>0</v>
      </c>
      <c r="BN224" s="83">
        <f>IFERROR(W224/J224,"0")</f>
        <v>0</v>
      </c>
      <c r="BO224" s="83">
        <f>IFERROR(X224/J224,"0")</f>
        <v>0</v>
      </c>
    </row>
    <row r="225" spans="1:67" ht="16.5" customHeight="1" x14ac:dyDescent="0.25">
      <c r="A225" s="64" t="s">
        <v>299</v>
      </c>
      <c r="B225" s="64" t="s">
        <v>300</v>
      </c>
      <c r="C225" s="37">
        <v>4301071000</v>
      </c>
      <c r="D225" s="206">
        <v>4607111038708</v>
      </c>
      <c r="E225" s="206"/>
      <c r="F225" s="63">
        <v>0.8</v>
      </c>
      <c r="G225" s="38">
        <v>8</v>
      </c>
      <c r="H225" s="63">
        <v>6.4</v>
      </c>
      <c r="I225" s="63">
        <v>6.67</v>
      </c>
      <c r="J225" s="38">
        <v>84</v>
      </c>
      <c r="K225" s="38" t="s">
        <v>87</v>
      </c>
      <c r="L225" s="39" t="s">
        <v>86</v>
      </c>
      <c r="M225" s="39"/>
      <c r="N225" s="38">
        <v>180</v>
      </c>
      <c r="O225" s="24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208"/>
      <c r="Q225" s="208"/>
      <c r="R225" s="208"/>
      <c r="S225" s="209"/>
      <c r="T225" s="40" t="s">
        <v>49</v>
      </c>
      <c r="U225" s="40" t="s">
        <v>49</v>
      </c>
      <c r="V225" s="41" t="s">
        <v>42</v>
      </c>
      <c r="W225" s="59">
        <v>0</v>
      </c>
      <c r="X225" s="56">
        <f>IFERROR(IF(W225="","",W225),"")</f>
        <v>0</v>
      </c>
      <c r="Y225" s="42">
        <f>IFERROR(IF(W225="","",W225*0.0155),"")</f>
        <v>0</v>
      </c>
      <c r="Z225" s="69" t="s">
        <v>49</v>
      </c>
      <c r="AA225" s="70" t="s">
        <v>49</v>
      </c>
      <c r="AE225" s="83"/>
      <c r="BB225" s="164" t="s">
        <v>71</v>
      </c>
      <c r="BL225" s="83">
        <f>IFERROR(W225*I225,"0")</f>
        <v>0</v>
      </c>
      <c r="BM225" s="83">
        <f>IFERROR(X225*I225,"0")</f>
        <v>0</v>
      </c>
      <c r="BN225" s="83">
        <f>IFERROR(W225/J225,"0")</f>
        <v>0</v>
      </c>
      <c r="BO225" s="83">
        <f>IFERROR(X225/J225,"0")</f>
        <v>0</v>
      </c>
    </row>
    <row r="226" spans="1:67" x14ac:dyDescent="0.2">
      <c r="A226" s="203"/>
      <c r="B226" s="203"/>
      <c r="C226" s="203"/>
      <c r="D226" s="203"/>
      <c r="E226" s="203"/>
      <c r="F226" s="203"/>
      <c r="G226" s="203"/>
      <c r="H226" s="203"/>
      <c r="I226" s="203"/>
      <c r="J226" s="203"/>
      <c r="K226" s="203"/>
      <c r="L226" s="203"/>
      <c r="M226" s="203"/>
      <c r="N226" s="216"/>
      <c r="O226" s="213" t="s">
        <v>43</v>
      </c>
      <c r="P226" s="214"/>
      <c r="Q226" s="214"/>
      <c r="R226" s="214"/>
      <c r="S226" s="214"/>
      <c r="T226" s="214"/>
      <c r="U226" s="215"/>
      <c r="V226" s="43" t="s">
        <v>42</v>
      </c>
      <c r="W226" s="44">
        <f>IFERROR(SUM(W224:W225),"0")</f>
        <v>0</v>
      </c>
      <c r="X226" s="44">
        <f>IFERROR(SUM(X224:X225),"0")</f>
        <v>0</v>
      </c>
      <c r="Y226" s="44">
        <f>IFERROR(IF(Y224="",0,Y224),"0")+IFERROR(IF(Y225="",0,Y225),"0")</f>
        <v>0</v>
      </c>
      <c r="Z226" s="68"/>
      <c r="AA226" s="68"/>
    </row>
    <row r="227" spans="1:67" x14ac:dyDescent="0.2">
      <c r="A227" s="203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16"/>
      <c r="O227" s="213" t="s">
        <v>43</v>
      </c>
      <c r="P227" s="214"/>
      <c r="Q227" s="214"/>
      <c r="R227" s="214"/>
      <c r="S227" s="214"/>
      <c r="T227" s="214"/>
      <c r="U227" s="215"/>
      <c r="V227" s="43" t="s">
        <v>0</v>
      </c>
      <c r="W227" s="44">
        <f>IFERROR(SUMPRODUCT(W224:W225*H224:H225),"0")</f>
        <v>0</v>
      </c>
      <c r="X227" s="44">
        <f>IFERROR(SUMPRODUCT(X224:X225*H224:H225),"0")</f>
        <v>0</v>
      </c>
      <c r="Y227" s="43"/>
      <c r="Z227" s="68"/>
      <c r="AA227" s="68"/>
    </row>
    <row r="228" spans="1:67" ht="27.75" customHeight="1" x14ac:dyDescent="0.2">
      <c r="A228" s="244" t="s">
        <v>301</v>
      </c>
      <c r="B228" s="244"/>
      <c r="C228" s="244"/>
      <c r="D228" s="244"/>
      <c r="E228" s="244"/>
      <c r="F228" s="244"/>
      <c r="G228" s="244"/>
      <c r="H228" s="244"/>
      <c r="I228" s="244"/>
      <c r="J228" s="244"/>
      <c r="K228" s="244"/>
      <c r="L228" s="244"/>
      <c r="M228" s="244"/>
      <c r="N228" s="244"/>
      <c r="O228" s="244"/>
      <c r="P228" s="244"/>
      <c r="Q228" s="244"/>
      <c r="R228" s="244"/>
      <c r="S228" s="244"/>
      <c r="T228" s="244"/>
      <c r="U228" s="244"/>
      <c r="V228" s="244"/>
      <c r="W228" s="244"/>
      <c r="X228" s="244"/>
      <c r="Y228" s="244"/>
      <c r="Z228" s="55"/>
      <c r="AA228" s="55"/>
    </row>
    <row r="229" spans="1:67" ht="16.5" customHeight="1" x14ac:dyDescent="0.25">
      <c r="A229" s="239" t="s">
        <v>302</v>
      </c>
      <c r="B229" s="239"/>
      <c r="C229" s="239"/>
      <c r="D229" s="239"/>
      <c r="E229" s="239"/>
      <c r="F229" s="239"/>
      <c r="G229" s="239"/>
      <c r="H229" s="239"/>
      <c r="I229" s="239"/>
      <c r="J229" s="239"/>
      <c r="K229" s="239"/>
      <c r="L229" s="239"/>
      <c r="M229" s="239"/>
      <c r="N229" s="239"/>
      <c r="O229" s="239"/>
      <c r="P229" s="239"/>
      <c r="Q229" s="239"/>
      <c r="R229" s="239"/>
      <c r="S229" s="239"/>
      <c r="T229" s="239"/>
      <c r="U229" s="239"/>
      <c r="V229" s="239"/>
      <c r="W229" s="239"/>
      <c r="X229" s="239"/>
      <c r="Y229" s="239"/>
      <c r="Z229" s="66"/>
      <c r="AA229" s="66"/>
    </row>
    <row r="230" spans="1:67" ht="14.25" customHeight="1" x14ac:dyDescent="0.25">
      <c r="A230" s="228" t="s">
        <v>83</v>
      </c>
      <c r="B230" s="228"/>
      <c r="C230" s="228"/>
      <c r="D230" s="228"/>
      <c r="E230" s="228"/>
      <c r="F230" s="228"/>
      <c r="G230" s="228"/>
      <c r="H230" s="228"/>
      <c r="I230" s="228"/>
      <c r="J230" s="228"/>
      <c r="K230" s="228"/>
      <c r="L230" s="228"/>
      <c r="M230" s="228"/>
      <c r="N230" s="228"/>
      <c r="O230" s="228"/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67"/>
      <c r="AA230" s="67"/>
    </row>
    <row r="231" spans="1:67" ht="27" customHeight="1" x14ac:dyDescent="0.25">
      <c r="A231" s="64" t="s">
        <v>303</v>
      </c>
      <c r="B231" s="64" t="s">
        <v>304</v>
      </c>
      <c r="C231" s="37">
        <v>4301071029</v>
      </c>
      <c r="D231" s="206">
        <v>4607111035899</v>
      </c>
      <c r="E231" s="206"/>
      <c r="F231" s="63">
        <v>1</v>
      </c>
      <c r="G231" s="38">
        <v>5</v>
      </c>
      <c r="H231" s="63">
        <v>5</v>
      </c>
      <c r="I231" s="63">
        <v>5.2619999999999996</v>
      </c>
      <c r="J231" s="38">
        <v>84</v>
      </c>
      <c r="K231" s="38" t="s">
        <v>87</v>
      </c>
      <c r="L231" s="39" t="s">
        <v>86</v>
      </c>
      <c r="M231" s="39"/>
      <c r="N231" s="38">
        <v>180</v>
      </c>
      <c r="O231" s="246" t="s">
        <v>305</v>
      </c>
      <c r="P231" s="208"/>
      <c r="Q231" s="208"/>
      <c r="R231" s="208"/>
      <c r="S231" s="209"/>
      <c r="T231" s="40" t="s">
        <v>49</v>
      </c>
      <c r="U231" s="40" t="s">
        <v>49</v>
      </c>
      <c r="V231" s="41" t="s">
        <v>42</v>
      </c>
      <c r="W231" s="59">
        <v>0</v>
      </c>
      <c r="X231" s="56">
        <f>IFERROR(IF(W231="","",W231),"")</f>
        <v>0</v>
      </c>
      <c r="Y231" s="42">
        <f>IFERROR(IF(W231="","",W231*0.0155),"")</f>
        <v>0</v>
      </c>
      <c r="Z231" s="69" t="s">
        <v>49</v>
      </c>
      <c r="AA231" s="70" t="s">
        <v>49</v>
      </c>
      <c r="AE231" s="83"/>
      <c r="BB231" s="165" t="s">
        <v>71</v>
      </c>
      <c r="BL231" s="83">
        <f>IFERROR(W231*I231,"0")</f>
        <v>0</v>
      </c>
      <c r="BM231" s="83">
        <f>IFERROR(X231*I231,"0")</f>
        <v>0</v>
      </c>
      <c r="BN231" s="83">
        <f>IFERROR(W231/J231,"0")</f>
        <v>0</v>
      </c>
      <c r="BO231" s="83">
        <f>IFERROR(X231/J231,"0")</f>
        <v>0</v>
      </c>
    </row>
    <row r="232" spans="1:67" x14ac:dyDescent="0.2">
      <c r="A232" s="203"/>
      <c r="B232" s="203"/>
      <c r="C232" s="203"/>
      <c r="D232" s="203"/>
      <c r="E232" s="203"/>
      <c r="F232" s="203"/>
      <c r="G232" s="203"/>
      <c r="H232" s="203"/>
      <c r="I232" s="203"/>
      <c r="J232" s="203"/>
      <c r="K232" s="203"/>
      <c r="L232" s="203"/>
      <c r="M232" s="203"/>
      <c r="N232" s="216"/>
      <c r="O232" s="213" t="s">
        <v>43</v>
      </c>
      <c r="P232" s="214"/>
      <c r="Q232" s="214"/>
      <c r="R232" s="214"/>
      <c r="S232" s="214"/>
      <c r="T232" s="214"/>
      <c r="U232" s="215"/>
      <c r="V232" s="43" t="s">
        <v>42</v>
      </c>
      <c r="W232" s="44">
        <f>IFERROR(SUM(W231:W231),"0")</f>
        <v>0</v>
      </c>
      <c r="X232" s="44">
        <f>IFERROR(SUM(X231:X231),"0")</f>
        <v>0</v>
      </c>
      <c r="Y232" s="44">
        <f>IFERROR(IF(Y231="",0,Y231),"0")</f>
        <v>0</v>
      </c>
      <c r="Z232" s="68"/>
      <c r="AA232" s="68"/>
    </row>
    <row r="233" spans="1:67" x14ac:dyDescent="0.2">
      <c r="A233" s="203"/>
      <c r="B233" s="203"/>
      <c r="C233" s="203"/>
      <c r="D233" s="203"/>
      <c r="E233" s="203"/>
      <c r="F233" s="203"/>
      <c r="G233" s="203"/>
      <c r="H233" s="203"/>
      <c r="I233" s="203"/>
      <c r="J233" s="203"/>
      <c r="K233" s="203"/>
      <c r="L233" s="203"/>
      <c r="M233" s="203"/>
      <c r="N233" s="216"/>
      <c r="O233" s="213" t="s">
        <v>43</v>
      </c>
      <c r="P233" s="214"/>
      <c r="Q233" s="214"/>
      <c r="R233" s="214"/>
      <c r="S233" s="214"/>
      <c r="T233" s="214"/>
      <c r="U233" s="215"/>
      <c r="V233" s="43" t="s">
        <v>0</v>
      </c>
      <c r="W233" s="44">
        <f>IFERROR(SUMPRODUCT(W231:W231*H231:H231),"0")</f>
        <v>0</v>
      </c>
      <c r="X233" s="44">
        <f>IFERROR(SUMPRODUCT(X231:X231*H231:H231),"0")</f>
        <v>0</v>
      </c>
      <c r="Y233" s="43"/>
      <c r="Z233" s="68"/>
      <c r="AA233" s="68"/>
    </row>
    <row r="234" spans="1:67" ht="16.5" customHeight="1" x14ac:dyDescent="0.25">
      <c r="A234" s="239" t="s">
        <v>306</v>
      </c>
      <c r="B234" s="239"/>
      <c r="C234" s="239"/>
      <c r="D234" s="239"/>
      <c r="E234" s="239"/>
      <c r="F234" s="239"/>
      <c r="G234" s="239"/>
      <c r="H234" s="239"/>
      <c r="I234" s="239"/>
      <c r="J234" s="239"/>
      <c r="K234" s="239"/>
      <c r="L234" s="239"/>
      <c r="M234" s="239"/>
      <c r="N234" s="239"/>
      <c r="O234" s="239"/>
      <c r="P234" s="239"/>
      <c r="Q234" s="239"/>
      <c r="R234" s="239"/>
      <c r="S234" s="239"/>
      <c r="T234" s="239"/>
      <c r="U234" s="239"/>
      <c r="V234" s="239"/>
      <c r="W234" s="239"/>
      <c r="X234" s="239"/>
      <c r="Y234" s="239"/>
      <c r="Z234" s="66"/>
      <c r="AA234" s="66"/>
    </row>
    <row r="235" spans="1:67" ht="14.25" customHeight="1" x14ac:dyDescent="0.25">
      <c r="A235" s="228" t="s">
        <v>83</v>
      </c>
      <c r="B235" s="228"/>
      <c r="C235" s="228"/>
      <c r="D235" s="228"/>
      <c r="E235" s="228"/>
      <c r="F235" s="228"/>
      <c r="G235" s="228"/>
      <c r="H235" s="228"/>
      <c r="I235" s="228"/>
      <c r="J235" s="228"/>
      <c r="K235" s="228"/>
      <c r="L235" s="228"/>
      <c r="M235" s="228"/>
      <c r="N235" s="228"/>
      <c r="O235" s="228"/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67"/>
      <c r="AA235" s="67"/>
    </row>
    <row r="236" spans="1:67" ht="27" customHeight="1" x14ac:dyDescent="0.25">
      <c r="A236" s="64" t="s">
        <v>307</v>
      </c>
      <c r="B236" s="64" t="s">
        <v>308</v>
      </c>
      <c r="C236" s="37">
        <v>4301070870</v>
      </c>
      <c r="D236" s="206">
        <v>4607111036711</v>
      </c>
      <c r="E236" s="206"/>
      <c r="F236" s="63">
        <v>0.8</v>
      </c>
      <c r="G236" s="38">
        <v>8</v>
      </c>
      <c r="H236" s="63">
        <v>6.4</v>
      </c>
      <c r="I236" s="63">
        <v>6.67</v>
      </c>
      <c r="J236" s="38">
        <v>84</v>
      </c>
      <c r="K236" s="38" t="s">
        <v>87</v>
      </c>
      <c r="L236" s="39" t="s">
        <v>86</v>
      </c>
      <c r="M236" s="39"/>
      <c r="N236" s="38">
        <v>90</v>
      </c>
      <c r="O236" s="24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6" s="208"/>
      <c r="Q236" s="208"/>
      <c r="R236" s="208"/>
      <c r="S236" s="209"/>
      <c r="T236" s="40" t="s">
        <v>49</v>
      </c>
      <c r="U236" s="40" t="s">
        <v>49</v>
      </c>
      <c r="V236" s="41" t="s">
        <v>42</v>
      </c>
      <c r="W236" s="59">
        <v>0</v>
      </c>
      <c r="X236" s="56">
        <f>IFERROR(IF(W236="","",W236),"")</f>
        <v>0</v>
      </c>
      <c r="Y236" s="42">
        <f>IFERROR(IF(W236="","",W236*0.0155),"")</f>
        <v>0</v>
      </c>
      <c r="Z236" s="69" t="s">
        <v>49</v>
      </c>
      <c r="AA236" s="70" t="s">
        <v>49</v>
      </c>
      <c r="AE236" s="83"/>
      <c r="BB236" s="166" t="s">
        <v>71</v>
      </c>
      <c r="BL236" s="83">
        <f>IFERROR(W236*I236,"0")</f>
        <v>0</v>
      </c>
      <c r="BM236" s="83">
        <f>IFERROR(X236*I236,"0")</f>
        <v>0</v>
      </c>
      <c r="BN236" s="83">
        <f>IFERROR(W236/J236,"0")</f>
        <v>0</v>
      </c>
      <c r="BO236" s="83">
        <f>IFERROR(X236/J236,"0")</f>
        <v>0</v>
      </c>
    </row>
    <row r="237" spans="1:67" ht="27" customHeight="1" x14ac:dyDescent="0.25">
      <c r="A237" s="64" t="s">
        <v>309</v>
      </c>
      <c r="B237" s="64" t="s">
        <v>310</v>
      </c>
      <c r="C237" s="37">
        <v>4301070991</v>
      </c>
      <c r="D237" s="206">
        <v>4607111038180</v>
      </c>
      <c r="E237" s="206"/>
      <c r="F237" s="63">
        <v>0.4</v>
      </c>
      <c r="G237" s="38">
        <v>16</v>
      </c>
      <c r="H237" s="63">
        <v>6.4</v>
      </c>
      <c r="I237" s="63">
        <v>6.71</v>
      </c>
      <c r="J237" s="38">
        <v>84</v>
      </c>
      <c r="K237" s="38" t="s">
        <v>87</v>
      </c>
      <c r="L237" s="39" t="s">
        <v>86</v>
      </c>
      <c r="M237" s="39"/>
      <c r="N237" s="38">
        <v>180</v>
      </c>
      <c r="O237" s="243" t="s">
        <v>311</v>
      </c>
      <c r="P237" s="208"/>
      <c r="Q237" s="208"/>
      <c r="R237" s="208"/>
      <c r="S237" s="209"/>
      <c r="T237" s="40" t="s">
        <v>49</v>
      </c>
      <c r="U237" s="40" t="s">
        <v>49</v>
      </c>
      <c r="V237" s="41" t="s">
        <v>42</v>
      </c>
      <c r="W237" s="59">
        <v>0</v>
      </c>
      <c r="X237" s="56">
        <f>IFERROR(IF(W237="","",W237),"")</f>
        <v>0</v>
      </c>
      <c r="Y237" s="42">
        <f>IFERROR(IF(W237="","",W237*0.0155),"")</f>
        <v>0</v>
      </c>
      <c r="Z237" s="69" t="s">
        <v>49</v>
      </c>
      <c r="AA237" s="70" t="s">
        <v>49</v>
      </c>
      <c r="AE237" s="83"/>
      <c r="BB237" s="167" t="s">
        <v>71</v>
      </c>
      <c r="BL237" s="83">
        <f>IFERROR(W237*I237,"0")</f>
        <v>0</v>
      </c>
      <c r="BM237" s="83">
        <f>IFERROR(X237*I237,"0")</f>
        <v>0</v>
      </c>
      <c r="BN237" s="83">
        <f>IFERROR(W237/J237,"0")</f>
        <v>0</v>
      </c>
      <c r="BO237" s="83">
        <f>IFERROR(X237/J237,"0")</f>
        <v>0</v>
      </c>
    </row>
    <row r="238" spans="1:67" x14ac:dyDescent="0.2">
      <c r="A238" s="203"/>
      <c r="B238" s="203"/>
      <c r="C238" s="203"/>
      <c r="D238" s="203"/>
      <c r="E238" s="203"/>
      <c r="F238" s="203"/>
      <c r="G238" s="203"/>
      <c r="H238" s="203"/>
      <c r="I238" s="203"/>
      <c r="J238" s="203"/>
      <c r="K238" s="203"/>
      <c r="L238" s="203"/>
      <c r="M238" s="203"/>
      <c r="N238" s="216"/>
      <c r="O238" s="213" t="s">
        <v>43</v>
      </c>
      <c r="P238" s="214"/>
      <c r="Q238" s="214"/>
      <c r="R238" s="214"/>
      <c r="S238" s="214"/>
      <c r="T238" s="214"/>
      <c r="U238" s="215"/>
      <c r="V238" s="43" t="s">
        <v>42</v>
      </c>
      <c r="W238" s="44">
        <f>IFERROR(SUM(W236:W237),"0")</f>
        <v>0</v>
      </c>
      <c r="X238" s="44">
        <f>IFERROR(SUM(X236:X237),"0")</f>
        <v>0</v>
      </c>
      <c r="Y238" s="44">
        <f>IFERROR(IF(Y236="",0,Y236),"0")+IFERROR(IF(Y237="",0,Y237),"0")</f>
        <v>0</v>
      </c>
      <c r="Z238" s="68"/>
      <c r="AA238" s="68"/>
    </row>
    <row r="239" spans="1:67" x14ac:dyDescent="0.2">
      <c r="A239" s="203"/>
      <c r="B239" s="203"/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16"/>
      <c r="O239" s="213" t="s">
        <v>43</v>
      </c>
      <c r="P239" s="214"/>
      <c r="Q239" s="214"/>
      <c r="R239" s="214"/>
      <c r="S239" s="214"/>
      <c r="T239" s="214"/>
      <c r="U239" s="215"/>
      <c r="V239" s="43" t="s">
        <v>0</v>
      </c>
      <c r="W239" s="44">
        <f>IFERROR(SUMPRODUCT(W236:W237*H236:H237),"0")</f>
        <v>0</v>
      </c>
      <c r="X239" s="44">
        <f>IFERROR(SUMPRODUCT(X236:X237*H236:H237),"0")</f>
        <v>0</v>
      </c>
      <c r="Y239" s="43"/>
      <c r="Z239" s="68"/>
      <c r="AA239" s="68"/>
    </row>
    <row r="240" spans="1:67" ht="27.75" customHeight="1" x14ac:dyDescent="0.2">
      <c r="A240" s="244" t="s">
        <v>312</v>
      </c>
      <c r="B240" s="244"/>
      <c r="C240" s="244"/>
      <c r="D240" s="244"/>
      <c r="E240" s="244"/>
      <c r="F240" s="244"/>
      <c r="G240" s="244"/>
      <c r="H240" s="244"/>
      <c r="I240" s="244"/>
      <c r="J240" s="244"/>
      <c r="K240" s="244"/>
      <c r="L240" s="244"/>
      <c r="M240" s="244"/>
      <c r="N240" s="244"/>
      <c r="O240" s="244"/>
      <c r="P240" s="244"/>
      <c r="Q240" s="244"/>
      <c r="R240" s="244"/>
      <c r="S240" s="244"/>
      <c r="T240" s="244"/>
      <c r="U240" s="244"/>
      <c r="V240" s="244"/>
      <c r="W240" s="244"/>
      <c r="X240" s="244"/>
      <c r="Y240" s="244"/>
      <c r="Z240" s="55"/>
      <c r="AA240" s="55"/>
    </row>
    <row r="241" spans="1:67" ht="16.5" customHeight="1" x14ac:dyDescent="0.25">
      <c r="A241" s="239" t="s">
        <v>312</v>
      </c>
      <c r="B241" s="239"/>
      <c r="C241" s="239"/>
      <c r="D241" s="239"/>
      <c r="E241" s="239"/>
      <c r="F241" s="239"/>
      <c r="G241" s="239"/>
      <c r="H241" s="239"/>
      <c r="I241" s="239"/>
      <c r="J241" s="239"/>
      <c r="K241" s="239"/>
      <c r="L241" s="239"/>
      <c r="M241" s="239"/>
      <c r="N241" s="239"/>
      <c r="O241" s="239"/>
      <c r="P241" s="239"/>
      <c r="Q241" s="239"/>
      <c r="R241" s="239"/>
      <c r="S241" s="239"/>
      <c r="T241" s="239"/>
      <c r="U241" s="239"/>
      <c r="V241" s="239"/>
      <c r="W241" s="239"/>
      <c r="X241" s="239"/>
      <c r="Y241" s="239"/>
      <c r="Z241" s="66"/>
      <c r="AA241" s="66"/>
    </row>
    <row r="242" spans="1:67" ht="14.25" customHeight="1" x14ac:dyDescent="0.25">
      <c r="A242" s="228" t="s">
        <v>83</v>
      </c>
      <c r="B242" s="228"/>
      <c r="C242" s="228"/>
      <c r="D242" s="228"/>
      <c r="E242" s="228"/>
      <c r="F242" s="228"/>
      <c r="G242" s="228"/>
      <c r="H242" s="228"/>
      <c r="I242" s="228"/>
      <c r="J242" s="228"/>
      <c r="K242" s="228"/>
      <c r="L242" s="228"/>
      <c r="M242" s="228"/>
      <c r="N242" s="228"/>
      <c r="O242" s="228"/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67"/>
      <c r="AA242" s="67"/>
    </row>
    <row r="243" spans="1:67" ht="27" customHeight="1" x14ac:dyDescent="0.25">
      <c r="A243" s="64" t="s">
        <v>313</v>
      </c>
      <c r="B243" s="64" t="s">
        <v>314</v>
      </c>
      <c r="C243" s="37">
        <v>4301071014</v>
      </c>
      <c r="D243" s="206">
        <v>4640242181264</v>
      </c>
      <c r="E243" s="206"/>
      <c r="F243" s="63">
        <v>0.7</v>
      </c>
      <c r="G243" s="38">
        <v>10</v>
      </c>
      <c r="H243" s="63">
        <v>7</v>
      </c>
      <c r="I243" s="63">
        <v>7.28</v>
      </c>
      <c r="J243" s="38">
        <v>84</v>
      </c>
      <c r="K243" s="38" t="s">
        <v>87</v>
      </c>
      <c r="L243" s="39" t="s">
        <v>86</v>
      </c>
      <c r="M243" s="39"/>
      <c r="N243" s="38">
        <v>180</v>
      </c>
      <c r="O243" s="245" t="s">
        <v>315</v>
      </c>
      <c r="P243" s="208"/>
      <c r="Q243" s="208"/>
      <c r="R243" s="208"/>
      <c r="S243" s="209"/>
      <c r="T243" s="40" t="s">
        <v>49</v>
      </c>
      <c r="U243" s="40" t="s">
        <v>49</v>
      </c>
      <c r="V243" s="41" t="s">
        <v>42</v>
      </c>
      <c r="W243" s="59">
        <v>0</v>
      </c>
      <c r="X243" s="56">
        <f>IFERROR(IF(W243="","",W243),"")</f>
        <v>0</v>
      </c>
      <c r="Y243" s="42">
        <f>IFERROR(IF(W243="","",W243*0.0155),"")</f>
        <v>0</v>
      </c>
      <c r="Z243" s="69" t="s">
        <v>49</v>
      </c>
      <c r="AA243" s="70" t="s">
        <v>49</v>
      </c>
      <c r="AE243" s="83"/>
      <c r="BB243" s="168" t="s">
        <v>71</v>
      </c>
      <c r="BL243" s="83">
        <f>IFERROR(W243*I243,"0")</f>
        <v>0</v>
      </c>
      <c r="BM243" s="83">
        <f>IFERROR(X243*I243,"0")</f>
        <v>0</v>
      </c>
      <c r="BN243" s="83">
        <f>IFERROR(W243/J243,"0")</f>
        <v>0</v>
      </c>
      <c r="BO243" s="83">
        <f>IFERROR(X243/J243,"0")</f>
        <v>0</v>
      </c>
    </row>
    <row r="244" spans="1:67" ht="27" customHeight="1" x14ac:dyDescent="0.25">
      <c r="A244" s="64" t="s">
        <v>316</v>
      </c>
      <c r="B244" s="64" t="s">
        <v>317</v>
      </c>
      <c r="C244" s="37">
        <v>4301071021</v>
      </c>
      <c r="D244" s="206">
        <v>4640242181325</v>
      </c>
      <c r="E244" s="206"/>
      <c r="F244" s="63">
        <v>0.7</v>
      </c>
      <c r="G244" s="38">
        <v>10</v>
      </c>
      <c r="H244" s="63">
        <v>7</v>
      </c>
      <c r="I244" s="63">
        <v>7.28</v>
      </c>
      <c r="J244" s="38">
        <v>84</v>
      </c>
      <c r="K244" s="38" t="s">
        <v>87</v>
      </c>
      <c r="L244" s="39" t="s">
        <v>86</v>
      </c>
      <c r="M244" s="39"/>
      <c r="N244" s="38">
        <v>180</v>
      </c>
      <c r="O244" s="240" t="s">
        <v>318</v>
      </c>
      <c r="P244" s="208"/>
      <c r="Q244" s="208"/>
      <c r="R244" s="208"/>
      <c r="S244" s="209"/>
      <c r="T244" s="40" t="s">
        <v>49</v>
      </c>
      <c r="U244" s="40" t="s">
        <v>49</v>
      </c>
      <c r="V244" s="41" t="s">
        <v>42</v>
      </c>
      <c r="W244" s="59">
        <v>0</v>
      </c>
      <c r="X244" s="56">
        <f>IFERROR(IF(W244="","",W244),"")</f>
        <v>0</v>
      </c>
      <c r="Y244" s="42">
        <f>IFERROR(IF(W244="","",W244*0.0155),"")</f>
        <v>0</v>
      </c>
      <c r="Z244" s="69" t="s">
        <v>49</v>
      </c>
      <c r="AA244" s="70" t="s">
        <v>49</v>
      </c>
      <c r="AE244" s="83"/>
      <c r="BB244" s="169" t="s">
        <v>71</v>
      </c>
      <c r="BL244" s="83">
        <f>IFERROR(W244*I244,"0")</f>
        <v>0</v>
      </c>
      <c r="BM244" s="83">
        <f>IFERROR(X244*I244,"0")</f>
        <v>0</v>
      </c>
      <c r="BN244" s="83">
        <f>IFERROR(W244/J244,"0")</f>
        <v>0</v>
      </c>
      <c r="BO244" s="83">
        <f>IFERROR(X244/J244,"0")</f>
        <v>0</v>
      </c>
    </row>
    <row r="245" spans="1:67" ht="27" customHeight="1" x14ac:dyDescent="0.25">
      <c r="A245" s="64" t="s">
        <v>319</v>
      </c>
      <c r="B245" s="64" t="s">
        <v>320</v>
      </c>
      <c r="C245" s="37">
        <v>4301070993</v>
      </c>
      <c r="D245" s="206">
        <v>4640242180670</v>
      </c>
      <c r="E245" s="206"/>
      <c r="F245" s="63">
        <v>1</v>
      </c>
      <c r="G245" s="38">
        <v>6</v>
      </c>
      <c r="H245" s="63">
        <v>6</v>
      </c>
      <c r="I245" s="63">
        <v>6.23</v>
      </c>
      <c r="J245" s="38">
        <v>84</v>
      </c>
      <c r="K245" s="38" t="s">
        <v>87</v>
      </c>
      <c r="L245" s="39" t="s">
        <v>86</v>
      </c>
      <c r="M245" s="39"/>
      <c r="N245" s="38">
        <v>180</v>
      </c>
      <c r="O245" s="241" t="s">
        <v>321</v>
      </c>
      <c r="P245" s="208"/>
      <c r="Q245" s="208"/>
      <c r="R245" s="208"/>
      <c r="S245" s="209"/>
      <c r="T245" s="40" t="s">
        <v>49</v>
      </c>
      <c r="U245" s="40" t="s">
        <v>49</v>
      </c>
      <c r="V245" s="41" t="s">
        <v>42</v>
      </c>
      <c r="W245" s="59">
        <v>0</v>
      </c>
      <c r="X245" s="56">
        <f>IFERROR(IF(W245="","",W245),"")</f>
        <v>0</v>
      </c>
      <c r="Y245" s="42">
        <f>IFERROR(IF(W245="","",W245*0.0155),"")</f>
        <v>0</v>
      </c>
      <c r="Z245" s="69" t="s">
        <v>49</v>
      </c>
      <c r="AA245" s="70" t="s">
        <v>49</v>
      </c>
      <c r="AE245" s="83"/>
      <c r="BB245" s="170" t="s">
        <v>71</v>
      </c>
      <c r="BL245" s="83">
        <f>IFERROR(W245*I245,"0")</f>
        <v>0</v>
      </c>
      <c r="BM245" s="83">
        <f>IFERROR(X245*I245,"0")</f>
        <v>0</v>
      </c>
      <c r="BN245" s="83">
        <f>IFERROR(W245/J245,"0")</f>
        <v>0</v>
      </c>
      <c r="BO245" s="83">
        <f>IFERROR(X245/J245,"0")</f>
        <v>0</v>
      </c>
    </row>
    <row r="246" spans="1:67" x14ac:dyDescent="0.2">
      <c r="A246" s="203"/>
      <c r="B246" s="203"/>
      <c r="C246" s="203"/>
      <c r="D246" s="203"/>
      <c r="E246" s="203"/>
      <c r="F246" s="203"/>
      <c r="G246" s="203"/>
      <c r="H246" s="203"/>
      <c r="I246" s="203"/>
      <c r="J246" s="203"/>
      <c r="K246" s="203"/>
      <c r="L246" s="203"/>
      <c r="M246" s="203"/>
      <c r="N246" s="216"/>
      <c r="O246" s="213" t="s">
        <v>43</v>
      </c>
      <c r="P246" s="214"/>
      <c r="Q246" s="214"/>
      <c r="R246" s="214"/>
      <c r="S246" s="214"/>
      <c r="T246" s="214"/>
      <c r="U246" s="215"/>
      <c r="V246" s="43" t="s">
        <v>42</v>
      </c>
      <c r="W246" s="44">
        <f>IFERROR(SUM(W243:W245),"0")</f>
        <v>0</v>
      </c>
      <c r="X246" s="44">
        <f>IFERROR(SUM(X243:X245),"0")</f>
        <v>0</v>
      </c>
      <c r="Y246" s="44">
        <f>IFERROR(IF(Y243="",0,Y243),"0")+IFERROR(IF(Y244="",0,Y244),"0")+IFERROR(IF(Y245="",0,Y245),"0")</f>
        <v>0</v>
      </c>
      <c r="Z246" s="68"/>
      <c r="AA246" s="68"/>
    </row>
    <row r="247" spans="1:67" x14ac:dyDescent="0.2">
      <c r="A247" s="203"/>
      <c r="B247" s="203"/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16"/>
      <c r="O247" s="213" t="s">
        <v>43</v>
      </c>
      <c r="P247" s="214"/>
      <c r="Q247" s="214"/>
      <c r="R247" s="214"/>
      <c r="S247" s="214"/>
      <c r="T247" s="214"/>
      <c r="U247" s="215"/>
      <c r="V247" s="43" t="s">
        <v>0</v>
      </c>
      <c r="W247" s="44">
        <f>IFERROR(SUMPRODUCT(W243:W245*H243:H245),"0")</f>
        <v>0</v>
      </c>
      <c r="X247" s="44">
        <f>IFERROR(SUMPRODUCT(X243:X245*H243:H245),"0")</f>
        <v>0</v>
      </c>
      <c r="Y247" s="43"/>
      <c r="Z247" s="68"/>
      <c r="AA247" s="68"/>
    </row>
    <row r="248" spans="1:67" ht="14.25" customHeight="1" x14ac:dyDescent="0.25">
      <c r="A248" s="228" t="s">
        <v>145</v>
      </c>
      <c r="B248" s="228"/>
      <c r="C248" s="228"/>
      <c r="D248" s="228"/>
      <c r="E248" s="228"/>
      <c r="F248" s="228"/>
      <c r="G248" s="228"/>
      <c r="H248" s="228"/>
      <c r="I248" s="228"/>
      <c r="J248" s="228"/>
      <c r="K248" s="228"/>
      <c r="L248" s="228"/>
      <c r="M248" s="228"/>
      <c r="N248" s="228"/>
      <c r="O248" s="228"/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67"/>
      <c r="AA248" s="67"/>
    </row>
    <row r="249" spans="1:67" ht="27" customHeight="1" x14ac:dyDescent="0.25">
      <c r="A249" s="64" t="s">
        <v>322</v>
      </c>
      <c r="B249" s="64" t="s">
        <v>323</v>
      </c>
      <c r="C249" s="37">
        <v>4301135375</v>
      </c>
      <c r="D249" s="206">
        <v>4640242181486</v>
      </c>
      <c r="E249" s="206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93</v>
      </c>
      <c r="L249" s="39" t="s">
        <v>86</v>
      </c>
      <c r="M249" s="39"/>
      <c r="N249" s="38">
        <v>180</v>
      </c>
      <c r="O249" s="242" t="s">
        <v>324</v>
      </c>
      <c r="P249" s="208"/>
      <c r="Q249" s="208"/>
      <c r="R249" s="208"/>
      <c r="S249" s="209"/>
      <c r="T249" s="40" t="s">
        <v>49</v>
      </c>
      <c r="U249" s="40" t="s">
        <v>49</v>
      </c>
      <c r="V249" s="41" t="s">
        <v>42</v>
      </c>
      <c r="W249" s="59">
        <v>0</v>
      </c>
      <c r="X249" s="56">
        <f>IFERROR(IF(W249="","",W249),"")</f>
        <v>0</v>
      </c>
      <c r="Y249" s="42">
        <f>IFERROR(IF(W249="","",W249*0.00936),"")</f>
        <v>0</v>
      </c>
      <c r="Z249" s="69" t="s">
        <v>49</v>
      </c>
      <c r="AA249" s="70" t="s">
        <v>49</v>
      </c>
      <c r="AE249" s="83"/>
      <c r="BB249" s="171" t="s">
        <v>92</v>
      </c>
      <c r="BL249" s="83">
        <f>IFERROR(W249*I249,"0")</f>
        <v>0</v>
      </c>
      <c r="BM249" s="83">
        <f>IFERROR(X249*I249,"0")</f>
        <v>0</v>
      </c>
      <c r="BN249" s="83">
        <f>IFERROR(W249/J249,"0")</f>
        <v>0</v>
      </c>
      <c r="BO249" s="83">
        <f>IFERROR(X249/J249,"0")</f>
        <v>0</v>
      </c>
    </row>
    <row r="250" spans="1:67" ht="37.5" customHeight="1" x14ac:dyDescent="0.25">
      <c r="A250" s="64" t="s">
        <v>325</v>
      </c>
      <c r="B250" s="64" t="s">
        <v>326</v>
      </c>
      <c r="C250" s="37">
        <v>4301135403</v>
      </c>
      <c r="D250" s="206">
        <v>4640242181509</v>
      </c>
      <c r="E250" s="206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93</v>
      </c>
      <c r="L250" s="39" t="s">
        <v>86</v>
      </c>
      <c r="M250" s="39"/>
      <c r="N250" s="38">
        <v>180</v>
      </c>
      <c r="O250" s="237" t="s">
        <v>327</v>
      </c>
      <c r="P250" s="208"/>
      <c r="Q250" s="208"/>
      <c r="R250" s="208"/>
      <c r="S250" s="209"/>
      <c r="T250" s="40" t="s">
        <v>49</v>
      </c>
      <c r="U250" s="40" t="s">
        <v>49</v>
      </c>
      <c r="V250" s="41" t="s">
        <v>42</v>
      </c>
      <c r="W250" s="59">
        <v>0</v>
      </c>
      <c r="X250" s="56">
        <f>IFERROR(IF(W250="","",W250),"")</f>
        <v>0</v>
      </c>
      <c r="Y250" s="42">
        <f>IFERROR(IF(W250="","",W250*0.00936),"")</f>
        <v>0</v>
      </c>
      <c r="Z250" s="69" t="s">
        <v>49</v>
      </c>
      <c r="AA250" s="70" t="s">
        <v>49</v>
      </c>
      <c r="AE250" s="83"/>
      <c r="BB250" s="172" t="s">
        <v>92</v>
      </c>
      <c r="BL250" s="83">
        <f>IFERROR(W250*I250,"0")</f>
        <v>0</v>
      </c>
      <c r="BM250" s="83">
        <f>IFERROR(X250*I250,"0")</f>
        <v>0</v>
      </c>
      <c r="BN250" s="83">
        <f>IFERROR(W250/J250,"0")</f>
        <v>0</v>
      </c>
      <c r="BO250" s="83">
        <f>IFERROR(X250/J250,"0")</f>
        <v>0</v>
      </c>
    </row>
    <row r="251" spans="1:67" ht="27" customHeight="1" x14ac:dyDescent="0.25">
      <c r="A251" s="64" t="s">
        <v>328</v>
      </c>
      <c r="B251" s="64" t="s">
        <v>329</v>
      </c>
      <c r="C251" s="37">
        <v>4301135394</v>
      </c>
      <c r="D251" s="206">
        <v>4640242181561</v>
      </c>
      <c r="E251" s="206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93</v>
      </c>
      <c r="L251" s="39" t="s">
        <v>86</v>
      </c>
      <c r="M251" s="39"/>
      <c r="N251" s="38">
        <v>180</v>
      </c>
      <c r="O251" s="238" t="s">
        <v>330</v>
      </c>
      <c r="P251" s="208"/>
      <c r="Q251" s="208"/>
      <c r="R251" s="208"/>
      <c r="S251" s="209"/>
      <c r="T251" s="40" t="s">
        <v>49</v>
      </c>
      <c r="U251" s="40" t="s">
        <v>49</v>
      </c>
      <c r="V251" s="41" t="s">
        <v>42</v>
      </c>
      <c r="W251" s="59">
        <v>0</v>
      </c>
      <c r="X251" s="56">
        <f>IFERROR(IF(W251="","",W251),"")</f>
        <v>0</v>
      </c>
      <c r="Y251" s="42">
        <f>IFERROR(IF(W251="","",W251*0.00936),"")</f>
        <v>0</v>
      </c>
      <c r="Z251" s="69" t="s">
        <v>49</v>
      </c>
      <c r="AA251" s="70" t="s">
        <v>49</v>
      </c>
      <c r="AE251" s="83"/>
      <c r="BB251" s="173" t="s">
        <v>92</v>
      </c>
      <c r="BL251" s="83">
        <f>IFERROR(W251*I251,"0")</f>
        <v>0</v>
      </c>
      <c r="BM251" s="83">
        <f>IFERROR(X251*I251,"0")</f>
        <v>0</v>
      </c>
      <c r="BN251" s="83">
        <f>IFERROR(W251/J251,"0")</f>
        <v>0</v>
      </c>
      <c r="BO251" s="83">
        <f>IFERROR(X251/J251,"0")</f>
        <v>0</v>
      </c>
    </row>
    <row r="252" spans="1:67" x14ac:dyDescent="0.2">
      <c r="A252" s="203"/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16"/>
      <c r="O252" s="213" t="s">
        <v>43</v>
      </c>
      <c r="P252" s="214"/>
      <c r="Q252" s="214"/>
      <c r="R252" s="214"/>
      <c r="S252" s="214"/>
      <c r="T252" s="214"/>
      <c r="U252" s="215"/>
      <c r="V252" s="43" t="s">
        <v>42</v>
      </c>
      <c r="W252" s="44">
        <f>IFERROR(SUM(W249:W251),"0")</f>
        <v>0</v>
      </c>
      <c r="X252" s="44">
        <f>IFERROR(SUM(X249:X251),"0")</f>
        <v>0</v>
      </c>
      <c r="Y252" s="44">
        <f>IFERROR(IF(Y249="",0,Y249),"0")+IFERROR(IF(Y250="",0,Y250),"0")+IFERROR(IF(Y251="",0,Y251),"0")</f>
        <v>0</v>
      </c>
      <c r="Z252" s="68"/>
      <c r="AA252" s="68"/>
    </row>
    <row r="253" spans="1:67" x14ac:dyDescent="0.2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16"/>
      <c r="O253" s="213" t="s">
        <v>43</v>
      </c>
      <c r="P253" s="214"/>
      <c r="Q253" s="214"/>
      <c r="R253" s="214"/>
      <c r="S253" s="214"/>
      <c r="T253" s="214"/>
      <c r="U253" s="215"/>
      <c r="V253" s="43" t="s">
        <v>0</v>
      </c>
      <c r="W253" s="44">
        <f>IFERROR(SUMPRODUCT(W249:W251*H249:H251),"0")</f>
        <v>0</v>
      </c>
      <c r="X253" s="44">
        <f>IFERROR(SUMPRODUCT(X249:X251*H249:H251),"0")</f>
        <v>0</v>
      </c>
      <c r="Y253" s="43"/>
      <c r="Z253" s="68"/>
      <c r="AA253" s="68"/>
    </row>
    <row r="254" spans="1:67" ht="16.5" customHeight="1" x14ac:dyDescent="0.25">
      <c r="A254" s="239" t="s">
        <v>331</v>
      </c>
      <c r="B254" s="239"/>
      <c r="C254" s="239"/>
      <c r="D254" s="239"/>
      <c r="E254" s="239"/>
      <c r="F254" s="239"/>
      <c r="G254" s="239"/>
      <c r="H254" s="239"/>
      <c r="I254" s="239"/>
      <c r="J254" s="239"/>
      <c r="K254" s="239"/>
      <c r="L254" s="239"/>
      <c r="M254" s="239"/>
      <c r="N254" s="239"/>
      <c r="O254" s="239"/>
      <c r="P254" s="239"/>
      <c r="Q254" s="239"/>
      <c r="R254" s="239"/>
      <c r="S254" s="239"/>
      <c r="T254" s="239"/>
      <c r="U254" s="239"/>
      <c r="V254" s="239"/>
      <c r="W254" s="239"/>
      <c r="X254" s="239"/>
      <c r="Y254" s="239"/>
      <c r="Z254" s="66"/>
      <c r="AA254" s="66"/>
    </row>
    <row r="255" spans="1:67" ht="14.25" customHeight="1" x14ac:dyDescent="0.25">
      <c r="A255" s="228" t="s">
        <v>149</v>
      </c>
      <c r="B255" s="228"/>
      <c r="C255" s="228"/>
      <c r="D255" s="228"/>
      <c r="E255" s="228"/>
      <c r="F255" s="228"/>
      <c r="G255" s="228"/>
      <c r="H255" s="228"/>
      <c r="I255" s="228"/>
      <c r="J255" s="228"/>
      <c r="K255" s="228"/>
      <c r="L255" s="228"/>
      <c r="M255" s="228"/>
      <c r="N255" s="228"/>
      <c r="O255" s="228"/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67"/>
      <c r="AA255" s="67"/>
    </row>
    <row r="256" spans="1:67" ht="27" customHeight="1" x14ac:dyDescent="0.25">
      <c r="A256" s="64" t="s">
        <v>332</v>
      </c>
      <c r="B256" s="64" t="s">
        <v>333</v>
      </c>
      <c r="C256" s="37">
        <v>4301131019</v>
      </c>
      <c r="D256" s="206">
        <v>4640242180427</v>
      </c>
      <c r="E256" s="206"/>
      <c r="F256" s="63">
        <v>1.8</v>
      </c>
      <c r="G256" s="38">
        <v>1</v>
      </c>
      <c r="H256" s="63">
        <v>1.8</v>
      </c>
      <c r="I256" s="63">
        <v>1.915</v>
      </c>
      <c r="J256" s="38">
        <v>234</v>
      </c>
      <c r="K256" s="38" t="s">
        <v>141</v>
      </c>
      <c r="L256" s="39" t="s">
        <v>86</v>
      </c>
      <c r="M256" s="39"/>
      <c r="N256" s="38">
        <v>180</v>
      </c>
      <c r="O256" s="234" t="s">
        <v>334</v>
      </c>
      <c r="P256" s="208"/>
      <c r="Q256" s="208"/>
      <c r="R256" s="208"/>
      <c r="S256" s="209"/>
      <c r="T256" s="40" t="s">
        <v>49</v>
      </c>
      <c r="U256" s="40" t="s">
        <v>49</v>
      </c>
      <c r="V256" s="41" t="s">
        <v>42</v>
      </c>
      <c r="W256" s="59">
        <v>0</v>
      </c>
      <c r="X256" s="56">
        <f>IFERROR(IF(W256="","",W256),"")</f>
        <v>0</v>
      </c>
      <c r="Y256" s="42">
        <f>IFERROR(IF(W256="","",W256*0.00502),"")</f>
        <v>0</v>
      </c>
      <c r="Z256" s="69" t="s">
        <v>49</v>
      </c>
      <c r="AA256" s="70" t="s">
        <v>49</v>
      </c>
      <c r="AE256" s="83"/>
      <c r="BB256" s="174" t="s">
        <v>92</v>
      </c>
      <c r="BL256" s="83">
        <f>IFERROR(W256*I256,"0")</f>
        <v>0</v>
      </c>
      <c r="BM256" s="83">
        <f>IFERROR(X256*I256,"0")</f>
        <v>0</v>
      </c>
      <c r="BN256" s="83">
        <f>IFERROR(W256/J256,"0")</f>
        <v>0</v>
      </c>
      <c r="BO256" s="83">
        <f>IFERROR(X256/J256,"0")</f>
        <v>0</v>
      </c>
    </row>
    <row r="257" spans="1:67" x14ac:dyDescent="0.2">
      <c r="A257" s="203"/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  <c r="M257" s="203"/>
      <c r="N257" s="216"/>
      <c r="O257" s="213" t="s">
        <v>43</v>
      </c>
      <c r="P257" s="214"/>
      <c r="Q257" s="214"/>
      <c r="R257" s="214"/>
      <c r="S257" s="214"/>
      <c r="T257" s="214"/>
      <c r="U257" s="215"/>
      <c r="V257" s="43" t="s">
        <v>42</v>
      </c>
      <c r="W257" s="44">
        <f>IFERROR(SUM(W256:W256),"0")</f>
        <v>0</v>
      </c>
      <c r="X257" s="44">
        <f>IFERROR(SUM(X256:X256),"0")</f>
        <v>0</v>
      </c>
      <c r="Y257" s="44">
        <f>IFERROR(IF(Y256="",0,Y256),"0")</f>
        <v>0</v>
      </c>
      <c r="Z257" s="68"/>
      <c r="AA257" s="68"/>
    </row>
    <row r="258" spans="1:67" x14ac:dyDescent="0.2">
      <c r="A258" s="203"/>
      <c r="B258" s="203"/>
      <c r="C258" s="203"/>
      <c r="D258" s="203"/>
      <c r="E258" s="203"/>
      <c r="F258" s="203"/>
      <c r="G258" s="203"/>
      <c r="H258" s="203"/>
      <c r="I258" s="203"/>
      <c r="J258" s="203"/>
      <c r="K258" s="203"/>
      <c r="L258" s="203"/>
      <c r="M258" s="203"/>
      <c r="N258" s="216"/>
      <c r="O258" s="213" t="s">
        <v>43</v>
      </c>
      <c r="P258" s="214"/>
      <c r="Q258" s="214"/>
      <c r="R258" s="214"/>
      <c r="S258" s="214"/>
      <c r="T258" s="214"/>
      <c r="U258" s="215"/>
      <c r="V258" s="43" t="s">
        <v>0</v>
      </c>
      <c r="W258" s="44">
        <f>IFERROR(SUMPRODUCT(W256:W256*H256:H256),"0")</f>
        <v>0</v>
      </c>
      <c r="X258" s="44">
        <f>IFERROR(SUMPRODUCT(X256:X256*H256:H256),"0")</f>
        <v>0</v>
      </c>
      <c r="Y258" s="43"/>
      <c r="Z258" s="68"/>
      <c r="AA258" s="68"/>
    </row>
    <row r="259" spans="1:67" ht="14.25" customHeight="1" x14ac:dyDescent="0.25">
      <c r="A259" s="228" t="s">
        <v>89</v>
      </c>
      <c r="B259" s="228"/>
      <c r="C259" s="228"/>
      <c r="D259" s="228"/>
      <c r="E259" s="228"/>
      <c r="F259" s="228"/>
      <c r="G259" s="228"/>
      <c r="H259" s="228"/>
      <c r="I259" s="228"/>
      <c r="J259" s="228"/>
      <c r="K259" s="228"/>
      <c r="L259" s="228"/>
      <c r="M259" s="228"/>
      <c r="N259" s="228"/>
      <c r="O259" s="228"/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  <c r="Z259" s="67"/>
      <c r="AA259" s="67"/>
    </row>
    <row r="260" spans="1:67" ht="27" customHeight="1" x14ac:dyDescent="0.25">
      <c r="A260" s="64" t="s">
        <v>335</v>
      </c>
      <c r="B260" s="64" t="s">
        <v>336</v>
      </c>
      <c r="C260" s="37">
        <v>4301132080</v>
      </c>
      <c r="D260" s="206">
        <v>4640242180397</v>
      </c>
      <c r="E260" s="206"/>
      <c r="F260" s="63">
        <v>1</v>
      </c>
      <c r="G260" s="38">
        <v>6</v>
      </c>
      <c r="H260" s="63">
        <v>6</v>
      </c>
      <c r="I260" s="63">
        <v>6.26</v>
      </c>
      <c r="J260" s="38">
        <v>84</v>
      </c>
      <c r="K260" s="38" t="s">
        <v>87</v>
      </c>
      <c r="L260" s="39" t="s">
        <v>86</v>
      </c>
      <c r="M260" s="39"/>
      <c r="N260" s="38">
        <v>180</v>
      </c>
      <c r="O260" s="235" t="s">
        <v>337</v>
      </c>
      <c r="P260" s="208"/>
      <c r="Q260" s="208"/>
      <c r="R260" s="208"/>
      <c r="S260" s="209"/>
      <c r="T260" s="40" t="s">
        <v>49</v>
      </c>
      <c r="U260" s="40" t="s">
        <v>49</v>
      </c>
      <c r="V260" s="41" t="s">
        <v>42</v>
      </c>
      <c r="W260" s="59">
        <v>0</v>
      </c>
      <c r="X260" s="56">
        <f>IFERROR(IF(W260="","",W260),"")</f>
        <v>0</v>
      </c>
      <c r="Y260" s="42">
        <f>IFERROR(IF(W260="","",W260*0.0155),"")</f>
        <v>0</v>
      </c>
      <c r="Z260" s="69" t="s">
        <v>49</v>
      </c>
      <c r="AA260" s="70" t="s">
        <v>49</v>
      </c>
      <c r="AE260" s="83"/>
      <c r="BB260" s="175" t="s">
        <v>92</v>
      </c>
      <c r="BL260" s="83">
        <f>IFERROR(W260*I260,"0")</f>
        <v>0</v>
      </c>
      <c r="BM260" s="83">
        <f>IFERROR(X260*I260,"0")</f>
        <v>0</v>
      </c>
      <c r="BN260" s="83">
        <f>IFERROR(W260/J260,"0")</f>
        <v>0</v>
      </c>
      <c r="BO260" s="83">
        <f>IFERROR(X260/J260,"0")</f>
        <v>0</v>
      </c>
    </row>
    <row r="261" spans="1:67" ht="27" customHeight="1" x14ac:dyDescent="0.25">
      <c r="A261" s="64" t="s">
        <v>338</v>
      </c>
      <c r="B261" s="64" t="s">
        <v>339</v>
      </c>
      <c r="C261" s="37">
        <v>4301132104</v>
      </c>
      <c r="D261" s="206">
        <v>4640242181219</v>
      </c>
      <c r="E261" s="206"/>
      <c r="F261" s="63">
        <v>0.3</v>
      </c>
      <c r="G261" s="38">
        <v>9</v>
      </c>
      <c r="H261" s="63">
        <v>2.7</v>
      </c>
      <c r="I261" s="63">
        <v>2.8450000000000002</v>
      </c>
      <c r="J261" s="38">
        <v>234</v>
      </c>
      <c r="K261" s="38" t="s">
        <v>141</v>
      </c>
      <c r="L261" s="39" t="s">
        <v>86</v>
      </c>
      <c r="M261" s="39"/>
      <c r="N261" s="38">
        <v>180</v>
      </c>
      <c r="O261" s="236" t="s">
        <v>340</v>
      </c>
      <c r="P261" s="208"/>
      <c r="Q261" s="208"/>
      <c r="R261" s="208"/>
      <c r="S261" s="209"/>
      <c r="T261" s="40" t="s">
        <v>49</v>
      </c>
      <c r="U261" s="40" t="s">
        <v>49</v>
      </c>
      <c r="V261" s="41" t="s">
        <v>42</v>
      </c>
      <c r="W261" s="59">
        <v>0</v>
      </c>
      <c r="X261" s="56">
        <f>IFERROR(IF(W261="","",W261),"")</f>
        <v>0</v>
      </c>
      <c r="Y261" s="42">
        <f>IFERROR(IF(W261="","",W261*0.00502),"")</f>
        <v>0</v>
      </c>
      <c r="Z261" s="69" t="s">
        <v>49</v>
      </c>
      <c r="AA261" s="70" t="s">
        <v>49</v>
      </c>
      <c r="AE261" s="83"/>
      <c r="BB261" s="176" t="s">
        <v>92</v>
      </c>
      <c r="BL261" s="83">
        <f>IFERROR(W261*I261,"0")</f>
        <v>0</v>
      </c>
      <c r="BM261" s="83">
        <f>IFERROR(X261*I261,"0")</f>
        <v>0</v>
      </c>
      <c r="BN261" s="83">
        <f>IFERROR(W261/J261,"0")</f>
        <v>0</v>
      </c>
      <c r="BO261" s="83">
        <f>IFERROR(X261/J261,"0")</f>
        <v>0</v>
      </c>
    </row>
    <row r="262" spans="1:67" x14ac:dyDescent="0.2">
      <c r="A262" s="203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16"/>
      <c r="O262" s="213" t="s">
        <v>43</v>
      </c>
      <c r="P262" s="214"/>
      <c r="Q262" s="214"/>
      <c r="R262" s="214"/>
      <c r="S262" s="214"/>
      <c r="T262" s="214"/>
      <c r="U262" s="215"/>
      <c r="V262" s="43" t="s">
        <v>42</v>
      </c>
      <c r="W262" s="44">
        <f>IFERROR(SUM(W260:W261),"0")</f>
        <v>0</v>
      </c>
      <c r="X262" s="44">
        <f>IFERROR(SUM(X260:X261),"0")</f>
        <v>0</v>
      </c>
      <c r="Y262" s="44">
        <f>IFERROR(IF(Y260="",0,Y260),"0")+IFERROR(IF(Y261="",0,Y261),"0")</f>
        <v>0</v>
      </c>
      <c r="Z262" s="68"/>
      <c r="AA262" s="68"/>
    </row>
    <row r="263" spans="1:67" x14ac:dyDescent="0.2">
      <c r="A263" s="203"/>
      <c r="B263" s="203"/>
      <c r="C263" s="203"/>
      <c r="D263" s="203"/>
      <c r="E263" s="203"/>
      <c r="F263" s="203"/>
      <c r="G263" s="203"/>
      <c r="H263" s="203"/>
      <c r="I263" s="203"/>
      <c r="J263" s="203"/>
      <c r="K263" s="203"/>
      <c r="L263" s="203"/>
      <c r="M263" s="203"/>
      <c r="N263" s="216"/>
      <c r="O263" s="213" t="s">
        <v>43</v>
      </c>
      <c r="P263" s="214"/>
      <c r="Q263" s="214"/>
      <c r="R263" s="214"/>
      <c r="S263" s="214"/>
      <c r="T263" s="214"/>
      <c r="U263" s="215"/>
      <c r="V263" s="43" t="s">
        <v>0</v>
      </c>
      <c r="W263" s="44">
        <f>IFERROR(SUMPRODUCT(W260:W261*H260:H261),"0")</f>
        <v>0</v>
      </c>
      <c r="X263" s="44">
        <f>IFERROR(SUMPRODUCT(X260:X261*H260:H261),"0")</f>
        <v>0</v>
      </c>
      <c r="Y263" s="43"/>
      <c r="Z263" s="68"/>
      <c r="AA263" s="68"/>
    </row>
    <row r="264" spans="1:67" ht="14.25" customHeight="1" x14ac:dyDescent="0.25">
      <c r="A264" s="228" t="s">
        <v>167</v>
      </c>
      <c r="B264" s="228"/>
      <c r="C264" s="228"/>
      <c r="D264" s="228"/>
      <c r="E264" s="228"/>
      <c r="F264" s="228"/>
      <c r="G264" s="228"/>
      <c r="H264" s="228"/>
      <c r="I264" s="228"/>
      <c r="J264" s="228"/>
      <c r="K264" s="228"/>
      <c r="L264" s="228"/>
      <c r="M264" s="228"/>
      <c r="N264" s="228"/>
      <c r="O264" s="228"/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  <c r="Z264" s="67"/>
      <c r="AA264" s="67"/>
    </row>
    <row r="265" spans="1:67" ht="27" customHeight="1" x14ac:dyDescent="0.25">
      <c r="A265" s="64" t="s">
        <v>341</v>
      </c>
      <c r="B265" s="64" t="s">
        <v>342</v>
      </c>
      <c r="C265" s="37">
        <v>4301136028</v>
      </c>
      <c r="D265" s="206">
        <v>4640242180304</v>
      </c>
      <c r="E265" s="206"/>
      <c r="F265" s="63">
        <v>2.7</v>
      </c>
      <c r="G265" s="38">
        <v>1</v>
      </c>
      <c r="H265" s="63">
        <v>2.7</v>
      </c>
      <c r="I265" s="63">
        <v>2.8906000000000001</v>
      </c>
      <c r="J265" s="38">
        <v>126</v>
      </c>
      <c r="K265" s="38" t="s">
        <v>93</v>
      </c>
      <c r="L265" s="39" t="s">
        <v>86</v>
      </c>
      <c r="M265" s="39"/>
      <c r="N265" s="38">
        <v>180</v>
      </c>
      <c r="O265" s="231" t="s">
        <v>343</v>
      </c>
      <c r="P265" s="208"/>
      <c r="Q265" s="208"/>
      <c r="R265" s="208"/>
      <c r="S265" s="209"/>
      <c r="T265" s="40" t="s">
        <v>49</v>
      </c>
      <c r="U265" s="40" t="s">
        <v>49</v>
      </c>
      <c r="V265" s="41" t="s">
        <v>42</v>
      </c>
      <c r="W265" s="59">
        <v>0</v>
      </c>
      <c r="X265" s="56">
        <f>IFERROR(IF(W265="","",W265),"")</f>
        <v>0</v>
      </c>
      <c r="Y265" s="42">
        <f>IFERROR(IF(W265="","",W265*0.00936),"")</f>
        <v>0</v>
      </c>
      <c r="Z265" s="69" t="s">
        <v>49</v>
      </c>
      <c r="AA265" s="70" t="s">
        <v>49</v>
      </c>
      <c r="AE265" s="83"/>
      <c r="BB265" s="177" t="s">
        <v>92</v>
      </c>
      <c r="BL265" s="83">
        <f>IFERROR(W265*I265,"0")</f>
        <v>0</v>
      </c>
      <c r="BM265" s="83">
        <f>IFERROR(X265*I265,"0")</f>
        <v>0</v>
      </c>
      <c r="BN265" s="83">
        <f>IFERROR(W265/J265,"0")</f>
        <v>0</v>
      </c>
      <c r="BO265" s="83">
        <f>IFERROR(X265/J265,"0")</f>
        <v>0</v>
      </c>
    </row>
    <row r="266" spans="1:67" ht="37.5" customHeight="1" x14ac:dyDescent="0.25">
      <c r="A266" s="64" t="s">
        <v>344</v>
      </c>
      <c r="B266" s="64" t="s">
        <v>345</v>
      </c>
      <c r="C266" s="37">
        <v>4301136027</v>
      </c>
      <c r="D266" s="206">
        <v>4640242180298</v>
      </c>
      <c r="E266" s="206"/>
      <c r="F266" s="63">
        <v>2.7</v>
      </c>
      <c r="G266" s="38">
        <v>1</v>
      </c>
      <c r="H266" s="63">
        <v>2.7</v>
      </c>
      <c r="I266" s="63">
        <v>2.8919999999999999</v>
      </c>
      <c r="J266" s="38">
        <v>126</v>
      </c>
      <c r="K266" s="38" t="s">
        <v>93</v>
      </c>
      <c r="L266" s="39" t="s">
        <v>86</v>
      </c>
      <c r="M266" s="39"/>
      <c r="N266" s="38">
        <v>180</v>
      </c>
      <c r="O266" s="232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8"/>
      <c r="Q266" s="208"/>
      <c r="R266" s="208"/>
      <c r="S266" s="209"/>
      <c r="T266" s="40" t="s">
        <v>49</v>
      </c>
      <c r="U266" s="40" t="s">
        <v>49</v>
      </c>
      <c r="V266" s="41" t="s">
        <v>42</v>
      </c>
      <c r="W266" s="59">
        <v>0</v>
      </c>
      <c r="X266" s="56">
        <f>IFERROR(IF(W266="","",W266),"")</f>
        <v>0</v>
      </c>
      <c r="Y266" s="42">
        <f>IFERROR(IF(W266="","",W266*0.00936),"")</f>
        <v>0</v>
      </c>
      <c r="Z266" s="69" t="s">
        <v>49</v>
      </c>
      <c r="AA266" s="70" t="s">
        <v>49</v>
      </c>
      <c r="AE266" s="83"/>
      <c r="BB266" s="178" t="s">
        <v>92</v>
      </c>
      <c r="BL266" s="83">
        <f>IFERROR(W266*I266,"0")</f>
        <v>0</v>
      </c>
      <c r="BM266" s="83">
        <f>IFERROR(X266*I266,"0")</f>
        <v>0</v>
      </c>
      <c r="BN266" s="83">
        <f>IFERROR(W266/J266,"0")</f>
        <v>0</v>
      </c>
      <c r="BO266" s="83">
        <f>IFERROR(X266/J266,"0")</f>
        <v>0</v>
      </c>
    </row>
    <row r="267" spans="1:67" ht="27" customHeight="1" x14ac:dyDescent="0.25">
      <c r="A267" s="64" t="s">
        <v>346</v>
      </c>
      <c r="B267" s="64" t="s">
        <v>347</v>
      </c>
      <c r="C267" s="37">
        <v>4301136026</v>
      </c>
      <c r="D267" s="206">
        <v>4640242180236</v>
      </c>
      <c r="E267" s="206"/>
      <c r="F267" s="63">
        <v>5</v>
      </c>
      <c r="G267" s="38">
        <v>1</v>
      </c>
      <c r="H267" s="63">
        <v>5</v>
      </c>
      <c r="I267" s="63">
        <v>5.2350000000000003</v>
      </c>
      <c r="J267" s="38">
        <v>84</v>
      </c>
      <c r="K267" s="38" t="s">
        <v>87</v>
      </c>
      <c r="L267" s="39" t="s">
        <v>86</v>
      </c>
      <c r="M267" s="39"/>
      <c r="N267" s="38">
        <v>180</v>
      </c>
      <c r="O267" s="233" t="s">
        <v>348</v>
      </c>
      <c r="P267" s="208"/>
      <c r="Q267" s="208"/>
      <c r="R267" s="208"/>
      <c r="S267" s="209"/>
      <c r="T267" s="40" t="s">
        <v>49</v>
      </c>
      <c r="U267" s="40" t="s">
        <v>49</v>
      </c>
      <c r="V267" s="41" t="s">
        <v>42</v>
      </c>
      <c r="W267" s="59">
        <v>0</v>
      </c>
      <c r="X267" s="56">
        <f>IFERROR(IF(W267="","",W267),"")</f>
        <v>0</v>
      </c>
      <c r="Y267" s="42">
        <f>IFERROR(IF(W267="","",W267*0.0155),"")</f>
        <v>0</v>
      </c>
      <c r="Z267" s="69" t="s">
        <v>49</v>
      </c>
      <c r="AA267" s="70" t="s">
        <v>49</v>
      </c>
      <c r="AE267" s="83"/>
      <c r="BB267" s="179" t="s">
        <v>92</v>
      </c>
      <c r="BL267" s="83">
        <f>IFERROR(W267*I267,"0")</f>
        <v>0</v>
      </c>
      <c r="BM267" s="83">
        <f>IFERROR(X267*I267,"0")</f>
        <v>0</v>
      </c>
      <c r="BN267" s="83">
        <f>IFERROR(W267/J267,"0")</f>
        <v>0</v>
      </c>
      <c r="BO267" s="83">
        <f>IFERROR(X267/J267,"0")</f>
        <v>0</v>
      </c>
    </row>
    <row r="268" spans="1:67" ht="27" customHeight="1" x14ac:dyDescent="0.25">
      <c r="A268" s="64" t="s">
        <v>349</v>
      </c>
      <c r="B268" s="64" t="s">
        <v>350</v>
      </c>
      <c r="C268" s="37">
        <v>4301136029</v>
      </c>
      <c r="D268" s="206">
        <v>4640242180410</v>
      </c>
      <c r="E268" s="206"/>
      <c r="F268" s="63">
        <v>2.2400000000000002</v>
      </c>
      <c r="G268" s="38">
        <v>1</v>
      </c>
      <c r="H268" s="63">
        <v>2.2400000000000002</v>
      </c>
      <c r="I268" s="63">
        <v>2.4319999999999999</v>
      </c>
      <c r="J268" s="38">
        <v>126</v>
      </c>
      <c r="K268" s="38" t="s">
        <v>93</v>
      </c>
      <c r="L268" s="39" t="s">
        <v>86</v>
      </c>
      <c r="M268" s="39"/>
      <c r="N268" s="38">
        <v>180</v>
      </c>
      <c r="O268" s="22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8"/>
      <c r="Q268" s="208"/>
      <c r="R268" s="208"/>
      <c r="S268" s="209"/>
      <c r="T268" s="40" t="s">
        <v>49</v>
      </c>
      <c r="U268" s="40" t="s">
        <v>49</v>
      </c>
      <c r="V268" s="41" t="s">
        <v>42</v>
      </c>
      <c r="W268" s="59">
        <v>0</v>
      </c>
      <c r="X268" s="56">
        <f>IFERROR(IF(W268="","",W268),"")</f>
        <v>0</v>
      </c>
      <c r="Y268" s="42">
        <f>IFERROR(IF(W268="","",W268*0.00936),"")</f>
        <v>0</v>
      </c>
      <c r="Z268" s="69" t="s">
        <v>49</v>
      </c>
      <c r="AA268" s="70" t="s">
        <v>49</v>
      </c>
      <c r="AE268" s="83"/>
      <c r="BB268" s="180" t="s">
        <v>92</v>
      </c>
      <c r="BL268" s="83">
        <f>IFERROR(W268*I268,"0")</f>
        <v>0</v>
      </c>
      <c r="BM268" s="83">
        <f>IFERROR(X268*I268,"0")</f>
        <v>0</v>
      </c>
      <c r="BN268" s="83">
        <f>IFERROR(W268/J268,"0")</f>
        <v>0</v>
      </c>
      <c r="BO268" s="83">
        <f>IFERROR(X268/J268,"0")</f>
        <v>0</v>
      </c>
    </row>
    <row r="269" spans="1:67" x14ac:dyDescent="0.2">
      <c r="A269" s="203"/>
      <c r="B269" s="203"/>
      <c r="C269" s="203"/>
      <c r="D269" s="203"/>
      <c r="E269" s="203"/>
      <c r="F269" s="203"/>
      <c r="G269" s="203"/>
      <c r="H269" s="203"/>
      <c r="I269" s="203"/>
      <c r="J269" s="203"/>
      <c r="K269" s="203"/>
      <c r="L269" s="203"/>
      <c r="M269" s="203"/>
      <c r="N269" s="216"/>
      <c r="O269" s="213" t="s">
        <v>43</v>
      </c>
      <c r="P269" s="214"/>
      <c r="Q269" s="214"/>
      <c r="R269" s="214"/>
      <c r="S269" s="214"/>
      <c r="T269" s="214"/>
      <c r="U269" s="215"/>
      <c r="V269" s="43" t="s">
        <v>42</v>
      </c>
      <c r="W269" s="44">
        <f>IFERROR(SUM(W265:W268),"0")</f>
        <v>0</v>
      </c>
      <c r="X269" s="44">
        <f>IFERROR(SUM(X265:X268),"0")</f>
        <v>0</v>
      </c>
      <c r="Y269" s="44">
        <f>IFERROR(IF(Y265="",0,Y265),"0")+IFERROR(IF(Y266="",0,Y266),"0")+IFERROR(IF(Y267="",0,Y267),"0")+IFERROR(IF(Y268="",0,Y268),"0")</f>
        <v>0</v>
      </c>
      <c r="Z269" s="68"/>
      <c r="AA269" s="68"/>
    </row>
    <row r="270" spans="1:67" x14ac:dyDescent="0.2">
      <c r="A270" s="203"/>
      <c r="B270" s="203"/>
      <c r="C270" s="203"/>
      <c r="D270" s="203"/>
      <c r="E270" s="203"/>
      <c r="F270" s="203"/>
      <c r="G270" s="203"/>
      <c r="H270" s="203"/>
      <c r="I270" s="203"/>
      <c r="J270" s="203"/>
      <c r="K270" s="203"/>
      <c r="L270" s="203"/>
      <c r="M270" s="203"/>
      <c r="N270" s="216"/>
      <c r="O270" s="213" t="s">
        <v>43</v>
      </c>
      <c r="P270" s="214"/>
      <c r="Q270" s="214"/>
      <c r="R270" s="214"/>
      <c r="S270" s="214"/>
      <c r="T270" s="214"/>
      <c r="U270" s="215"/>
      <c r="V270" s="43" t="s">
        <v>0</v>
      </c>
      <c r="W270" s="44">
        <f>IFERROR(SUMPRODUCT(W265:W268*H265:H268),"0")</f>
        <v>0</v>
      </c>
      <c r="X270" s="44">
        <f>IFERROR(SUMPRODUCT(X265:X268*H265:H268),"0")</f>
        <v>0</v>
      </c>
      <c r="Y270" s="43"/>
      <c r="Z270" s="68"/>
      <c r="AA270" s="68"/>
    </row>
    <row r="271" spans="1:67" ht="14.25" customHeight="1" x14ac:dyDescent="0.25">
      <c r="A271" s="228" t="s">
        <v>145</v>
      </c>
      <c r="B271" s="228"/>
      <c r="C271" s="228"/>
      <c r="D271" s="228"/>
      <c r="E271" s="228"/>
      <c r="F271" s="228"/>
      <c r="G271" s="228"/>
      <c r="H271" s="228"/>
      <c r="I271" s="228"/>
      <c r="J271" s="228"/>
      <c r="K271" s="228"/>
      <c r="L271" s="228"/>
      <c r="M271" s="228"/>
      <c r="N271" s="228"/>
      <c r="O271" s="228"/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  <c r="Z271" s="67"/>
      <c r="AA271" s="67"/>
    </row>
    <row r="272" spans="1:67" ht="27" customHeight="1" x14ac:dyDescent="0.25">
      <c r="A272" s="64" t="s">
        <v>351</v>
      </c>
      <c r="B272" s="64" t="s">
        <v>352</v>
      </c>
      <c r="C272" s="37">
        <v>4301135191</v>
      </c>
      <c r="D272" s="206">
        <v>4640242180373</v>
      </c>
      <c r="E272" s="206"/>
      <c r="F272" s="63">
        <v>3</v>
      </c>
      <c r="G272" s="38">
        <v>1</v>
      </c>
      <c r="H272" s="63">
        <v>3</v>
      </c>
      <c r="I272" s="63">
        <v>3.1920000000000002</v>
      </c>
      <c r="J272" s="38">
        <v>126</v>
      </c>
      <c r="K272" s="38" t="s">
        <v>93</v>
      </c>
      <c r="L272" s="39" t="s">
        <v>86</v>
      </c>
      <c r="M272" s="39"/>
      <c r="N272" s="38">
        <v>180</v>
      </c>
      <c r="O272" s="229" t="s">
        <v>353</v>
      </c>
      <c r="P272" s="208"/>
      <c r="Q272" s="208"/>
      <c r="R272" s="208"/>
      <c r="S272" s="209"/>
      <c r="T272" s="40" t="s">
        <v>49</v>
      </c>
      <c r="U272" s="40" t="s">
        <v>49</v>
      </c>
      <c r="V272" s="41" t="s">
        <v>42</v>
      </c>
      <c r="W272" s="59">
        <v>0</v>
      </c>
      <c r="X272" s="56">
        <f t="shared" ref="X272:X287" si="24">IFERROR(IF(W272="","",W272),"")</f>
        <v>0</v>
      </c>
      <c r="Y272" s="42">
        <f>IFERROR(IF(W272="","",W272*0.00936),"")</f>
        <v>0</v>
      </c>
      <c r="Z272" s="69" t="s">
        <v>49</v>
      </c>
      <c r="AA272" s="70" t="s">
        <v>49</v>
      </c>
      <c r="AE272" s="83"/>
      <c r="BB272" s="181" t="s">
        <v>92</v>
      </c>
      <c r="BL272" s="83">
        <f t="shared" ref="BL272:BL287" si="25">IFERROR(W272*I272,"0")</f>
        <v>0</v>
      </c>
      <c r="BM272" s="83">
        <f t="shared" ref="BM272:BM287" si="26">IFERROR(X272*I272,"0")</f>
        <v>0</v>
      </c>
      <c r="BN272" s="83">
        <f t="shared" ref="BN272:BN287" si="27">IFERROR(W272/J272,"0")</f>
        <v>0</v>
      </c>
      <c r="BO272" s="83">
        <f t="shared" ref="BO272:BO287" si="28">IFERROR(X272/J272,"0")</f>
        <v>0</v>
      </c>
    </row>
    <row r="273" spans="1:67" ht="27" customHeight="1" x14ac:dyDescent="0.25">
      <c r="A273" s="64" t="s">
        <v>354</v>
      </c>
      <c r="B273" s="64" t="s">
        <v>355</v>
      </c>
      <c r="C273" s="37">
        <v>4301135195</v>
      </c>
      <c r="D273" s="206">
        <v>4640242180366</v>
      </c>
      <c r="E273" s="206"/>
      <c r="F273" s="63">
        <v>3.7</v>
      </c>
      <c r="G273" s="38">
        <v>1</v>
      </c>
      <c r="H273" s="63">
        <v>3.7</v>
      </c>
      <c r="I273" s="63">
        <v>3.8919999999999999</v>
      </c>
      <c r="J273" s="38">
        <v>126</v>
      </c>
      <c r="K273" s="38" t="s">
        <v>93</v>
      </c>
      <c r="L273" s="39" t="s">
        <v>86</v>
      </c>
      <c r="M273" s="39"/>
      <c r="N273" s="38">
        <v>180</v>
      </c>
      <c r="O273" s="230" t="s">
        <v>356</v>
      </c>
      <c r="P273" s="208"/>
      <c r="Q273" s="208"/>
      <c r="R273" s="208"/>
      <c r="S273" s="209"/>
      <c r="T273" s="40" t="s">
        <v>49</v>
      </c>
      <c r="U273" s="40" t="s">
        <v>49</v>
      </c>
      <c r="V273" s="41" t="s">
        <v>42</v>
      </c>
      <c r="W273" s="59">
        <v>0</v>
      </c>
      <c r="X273" s="56">
        <f t="shared" si="24"/>
        <v>0</v>
      </c>
      <c r="Y273" s="42">
        <f>IFERROR(IF(W273="","",W273*0.00936),"")</f>
        <v>0</v>
      </c>
      <c r="Z273" s="69" t="s">
        <v>49</v>
      </c>
      <c r="AA273" s="70" t="s">
        <v>49</v>
      </c>
      <c r="AE273" s="83"/>
      <c r="BB273" s="182" t="s">
        <v>92</v>
      </c>
      <c r="BL273" s="83">
        <f t="shared" si="25"/>
        <v>0</v>
      </c>
      <c r="BM273" s="83">
        <f t="shared" si="26"/>
        <v>0</v>
      </c>
      <c r="BN273" s="83">
        <f t="shared" si="27"/>
        <v>0</v>
      </c>
      <c r="BO273" s="83">
        <f t="shared" si="28"/>
        <v>0</v>
      </c>
    </row>
    <row r="274" spans="1:67" ht="37.5" customHeight="1" x14ac:dyDescent="0.25">
      <c r="A274" s="64" t="s">
        <v>357</v>
      </c>
      <c r="B274" s="64" t="s">
        <v>358</v>
      </c>
      <c r="C274" s="37">
        <v>4301135189</v>
      </c>
      <c r="D274" s="206">
        <v>4640242180342</v>
      </c>
      <c r="E274" s="206"/>
      <c r="F274" s="63">
        <v>3.7</v>
      </c>
      <c r="G274" s="38">
        <v>1</v>
      </c>
      <c r="H274" s="63">
        <v>3.7</v>
      </c>
      <c r="I274" s="63">
        <v>3.8919999999999999</v>
      </c>
      <c r="J274" s="38">
        <v>126</v>
      </c>
      <c r="K274" s="38" t="s">
        <v>93</v>
      </c>
      <c r="L274" s="39" t="s">
        <v>86</v>
      </c>
      <c r="M274" s="39"/>
      <c r="N274" s="38">
        <v>180</v>
      </c>
      <c r="O274" s="222" t="str">
        <f>HYPERLINK("https://abi.ru/products/Замороженные/Зареченские продукты/Зареченские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4" s="208"/>
      <c r="Q274" s="208"/>
      <c r="R274" s="208"/>
      <c r="S274" s="209"/>
      <c r="T274" s="40" t="s">
        <v>49</v>
      </c>
      <c r="U274" s="40" t="s">
        <v>49</v>
      </c>
      <c r="V274" s="41" t="s">
        <v>42</v>
      </c>
      <c r="W274" s="59">
        <v>0</v>
      </c>
      <c r="X274" s="56">
        <f t="shared" si="24"/>
        <v>0</v>
      </c>
      <c r="Y274" s="42">
        <f>IFERROR(IF(W274="","",W274*0.00936),"")</f>
        <v>0</v>
      </c>
      <c r="Z274" s="69" t="s">
        <v>49</v>
      </c>
      <c r="AA274" s="70" t="s">
        <v>49</v>
      </c>
      <c r="AE274" s="83"/>
      <c r="BB274" s="183" t="s">
        <v>92</v>
      </c>
      <c r="BL274" s="83">
        <f t="shared" si="25"/>
        <v>0</v>
      </c>
      <c r="BM274" s="83">
        <f t="shared" si="26"/>
        <v>0</v>
      </c>
      <c r="BN274" s="83">
        <f t="shared" si="27"/>
        <v>0</v>
      </c>
      <c r="BO274" s="83">
        <f t="shared" si="28"/>
        <v>0</v>
      </c>
    </row>
    <row r="275" spans="1:67" ht="37.5" customHeight="1" x14ac:dyDescent="0.25">
      <c r="A275" s="64" t="s">
        <v>359</v>
      </c>
      <c r="B275" s="64" t="s">
        <v>360</v>
      </c>
      <c r="C275" s="37">
        <v>4301135187</v>
      </c>
      <c r="D275" s="206">
        <v>4640242180328</v>
      </c>
      <c r="E275" s="206"/>
      <c r="F275" s="63">
        <v>3.5</v>
      </c>
      <c r="G275" s="38">
        <v>1</v>
      </c>
      <c r="H275" s="63">
        <v>3.5</v>
      </c>
      <c r="I275" s="63">
        <v>3.6920000000000002</v>
      </c>
      <c r="J275" s="38">
        <v>126</v>
      </c>
      <c r="K275" s="38" t="s">
        <v>93</v>
      </c>
      <c r="L275" s="39" t="s">
        <v>86</v>
      </c>
      <c r="M275" s="39"/>
      <c r="N275" s="38">
        <v>180</v>
      </c>
      <c r="O275" s="223" t="s">
        <v>361</v>
      </c>
      <c r="P275" s="208"/>
      <c r="Q275" s="208"/>
      <c r="R275" s="208"/>
      <c r="S275" s="209"/>
      <c r="T275" s="40" t="s">
        <v>49</v>
      </c>
      <c r="U275" s="40" t="s">
        <v>49</v>
      </c>
      <c r="V275" s="41" t="s">
        <v>42</v>
      </c>
      <c r="W275" s="59">
        <v>0</v>
      </c>
      <c r="X275" s="56">
        <f t="shared" si="24"/>
        <v>0</v>
      </c>
      <c r="Y275" s="42">
        <f>IFERROR(IF(W275="","",W275*0.00936),"")</f>
        <v>0</v>
      </c>
      <c r="Z275" s="69" t="s">
        <v>49</v>
      </c>
      <c r="AA275" s="70" t="s">
        <v>49</v>
      </c>
      <c r="AE275" s="83"/>
      <c r="BB275" s="184" t="s">
        <v>92</v>
      </c>
      <c r="BL275" s="83">
        <f t="shared" si="25"/>
        <v>0</v>
      </c>
      <c r="BM275" s="83">
        <f t="shared" si="26"/>
        <v>0</v>
      </c>
      <c r="BN275" s="83">
        <f t="shared" si="27"/>
        <v>0</v>
      </c>
      <c r="BO275" s="83">
        <f t="shared" si="28"/>
        <v>0</v>
      </c>
    </row>
    <row r="276" spans="1:67" ht="27" customHeight="1" x14ac:dyDescent="0.25">
      <c r="A276" s="64" t="s">
        <v>362</v>
      </c>
      <c r="B276" s="64" t="s">
        <v>363</v>
      </c>
      <c r="C276" s="37">
        <v>4301135186</v>
      </c>
      <c r="D276" s="206">
        <v>4640242180311</v>
      </c>
      <c r="E276" s="206"/>
      <c r="F276" s="63">
        <v>5.5</v>
      </c>
      <c r="G276" s="38">
        <v>1</v>
      </c>
      <c r="H276" s="63">
        <v>5.5</v>
      </c>
      <c r="I276" s="63">
        <v>5.7350000000000003</v>
      </c>
      <c r="J276" s="38">
        <v>84</v>
      </c>
      <c r="K276" s="38" t="s">
        <v>87</v>
      </c>
      <c r="L276" s="39" t="s">
        <v>86</v>
      </c>
      <c r="M276" s="39"/>
      <c r="N276" s="38">
        <v>180</v>
      </c>
      <c r="O276" s="224" t="s">
        <v>364</v>
      </c>
      <c r="P276" s="208"/>
      <c r="Q276" s="208"/>
      <c r="R276" s="208"/>
      <c r="S276" s="209"/>
      <c r="T276" s="40" t="s">
        <v>49</v>
      </c>
      <c r="U276" s="40" t="s">
        <v>49</v>
      </c>
      <c r="V276" s="41" t="s">
        <v>42</v>
      </c>
      <c r="W276" s="59">
        <v>0</v>
      </c>
      <c r="X276" s="56">
        <f t="shared" si="24"/>
        <v>0</v>
      </c>
      <c r="Y276" s="42">
        <f>IFERROR(IF(W276="","",W276*0.0155),"")</f>
        <v>0</v>
      </c>
      <c r="Z276" s="69" t="s">
        <v>49</v>
      </c>
      <c r="AA276" s="70" t="s">
        <v>49</v>
      </c>
      <c r="AE276" s="83"/>
      <c r="BB276" s="185" t="s">
        <v>92</v>
      </c>
      <c r="BL276" s="83">
        <f t="shared" si="25"/>
        <v>0</v>
      </c>
      <c r="BM276" s="83">
        <f t="shared" si="26"/>
        <v>0</v>
      </c>
      <c r="BN276" s="83">
        <f t="shared" si="27"/>
        <v>0</v>
      </c>
      <c r="BO276" s="83">
        <f t="shared" si="28"/>
        <v>0</v>
      </c>
    </row>
    <row r="277" spans="1:67" ht="27" customHeight="1" x14ac:dyDescent="0.25">
      <c r="A277" s="64" t="s">
        <v>365</v>
      </c>
      <c r="B277" s="64" t="s">
        <v>366</v>
      </c>
      <c r="C277" s="37">
        <v>4301135320</v>
      </c>
      <c r="D277" s="206">
        <v>4640242181592</v>
      </c>
      <c r="E277" s="206"/>
      <c r="F277" s="63">
        <v>3.5</v>
      </c>
      <c r="G277" s="38">
        <v>1</v>
      </c>
      <c r="H277" s="63">
        <v>3.5</v>
      </c>
      <c r="I277" s="63">
        <v>3.6850000000000001</v>
      </c>
      <c r="J277" s="38">
        <v>126</v>
      </c>
      <c r="K277" s="38" t="s">
        <v>93</v>
      </c>
      <c r="L277" s="39" t="s">
        <v>86</v>
      </c>
      <c r="M277" s="39"/>
      <c r="N277" s="38">
        <v>180</v>
      </c>
      <c r="O277" s="225" t="s">
        <v>367</v>
      </c>
      <c r="P277" s="208"/>
      <c r="Q277" s="208"/>
      <c r="R277" s="208"/>
      <c r="S277" s="209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si="24"/>
        <v>0</v>
      </c>
      <c r="Y277" s="42">
        <f>IFERROR(IF(W277="","",W277*0.00936),"")</f>
        <v>0</v>
      </c>
      <c r="Z277" s="69" t="s">
        <v>49</v>
      </c>
      <c r="AA277" s="70" t="s">
        <v>49</v>
      </c>
      <c r="AE277" s="83"/>
      <c r="BB277" s="186" t="s">
        <v>92</v>
      </c>
      <c r="BL277" s="83">
        <f t="shared" si="25"/>
        <v>0</v>
      </c>
      <c r="BM277" s="83">
        <f t="shared" si="26"/>
        <v>0</v>
      </c>
      <c r="BN277" s="83">
        <f t="shared" si="27"/>
        <v>0</v>
      </c>
      <c r="BO277" s="83">
        <f t="shared" si="28"/>
        <v>0</v>
      </c>
    </row>
    <row r="278" spans="1:67" ht="27" customHeight="1" x14ac:dyDescent="0.25">
      <c r="A278" s="64" t="s">
        <v>368</v>
      </c>
      <c r="B278" s="64" t="s">
        <v>369</v>
      </c>
      <c r="C278" s="37">
        <v>4301135193</v>
      </c>
      <c r="D278" s="206">
        <v>4640242180403</v>
      </c>
      <c r="E278" s="206"/>
      <c r="F278" s="63">
        <v>3</v>
      </c>
      <c r="G278" s="38">
        <v>1</v>
      </c>
      <c r="H278" s="63">
        <v>3</v>
      </c>
      <c r="I278" s="63">
        <v>3.1920000000000002</v>
      </c>
      <c r="J278" s="38">
        <v>126</v>
      </c>
      <c r="K278" s="38" t="s">
        <v>93</v>
      </c>
      <c r="L278" s="39" t="s">
        <v>86</v>
      </c>
      <c r="M278" s="39"/>
      <c r="N278" s="38">
        <v>180</v>
      </c>
      <c r="O278" s="226" t="s">
        <v>370</v>
      </c>
      <c r="P278" s="208"/>
      <c r="Q278" s="208"/>
      <c r="R278" s="208"/>
      <c r="S278" s="209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24"/>
        <v>0</v>
      </c>
      <c r="Y278" s="42">
        <f>IFERROR(IF(W278="","",W278*0.00936),"")</f>
        <v>0</v>
      </c>
      <c r="Z278" s="69" t="s">
        <v>49</v>
      </c>
      <c r="AA278" s="70" t="s">
        <v>49</v>
      </c>
      <c r="AE278" s="83"/>
      <c r="BB278" s="187" t="s">
        <v>92</v>
      </c>
      <c r="BL278" s="83">
        <f t="shared" si="25"/>
        <v>0</v>
      </c>
      <c r="BM278" s="83">
        <f t="shared" si="26"/>
        <v>0</v>
      </c>
      <c r="BN278" s="83">
        <f t="shared" si="27"/>
        <v>0</v>
      </c>
      <c r="BO278" s="83">
        <f t="shared" si="28"/>
        <v>0</v>
      </c>
    </row>
    <row r="279" spans="1:67" ht="27" customHeight="1" x14ac:dyDescent="0.25">
      <c r="A279" s="64" t="s">
        <v>371</v>
      </c>
      <c r="B279" s="64" t="s">
        <v>372</v>
      </c>
      <c r="C279" s="37">
        <v>4301135304</v>
      </c>
      <c r="D279" s="206">
        <v>4640242181240</v>
      </c>
      <c r="E279" s="206"/>
      <c r="F279" s="63">
        <v>0.3</v>
      </c>
      <c r="G279" s="38">
        <v>9</v>
      </c>
      <c r="H279" s="63">
        <v>2.7</v>
      </c>
      <c r="I279" s="63">
        <v>2.88</v>
      </c>
      <c r="J279" s="38">
        <v>126</v>
      </c>
      <c r="K279" s="38" t="s">
        <v>93</v>
      </c>
      <c r="L279" s="39" t="s">
        <v>86</v>
      </c>
      <c r="M279" s="39"/>
      <c r="N279" s="38">
        <v>180</v>
      </c>
      <c r="O279" s="217" t="s">
        <v>373</v>
      </c>
      <c r="P279" s="208"/>
      <c r="Q279" s="208"/>
      <c r="R279" s="208"/>
      <c r="S279" s="209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24"/>
        <v>0</v>
      </c>
      <c r="Y279" s="42">
        <f>IFERROR(IF(W279="","",W279*0.00936),"")</f>
        <v>0</v>
      </c>
      <c r="Z279" s="69" t="s">
        <v>49</v>
      </c>
      <c r="AA279" s="70" t="s">
        <v>49</v>
      </c>
      <c r="AE279" s="83"/>
      <c r="BB279" s="188" t="s">
        <v>92</v>
      </c>
      <c r="BL279" s="83">
        <f t="shared" si="25"/>
        <v>0</v>
      </c>
      <c r="BM279" s="83">
        <f t="shared" si="26"/>
        <v>0</v>
      </c>
      <c r="BN279" s="83">
        <f t="shared" si="27"/>
        <v>0</v>
      </c>
      <c r="BO279" s="83">
        <f t="shared" si="28"/>
        <v>0</v>
      </c>
    </row>
    <row r="280" spans="1:67" ht="27" customHeight="1" x14ac:dyDescent="0.25">
      <c r="A280" s="64" t="s">
        <v>374</v>
      </c>
      <c r="B280" s="64" t="s">
        <v>375</v>
      </c>
      <c r="C280" s="37">
        <v>4301135310</v>
      </c>
      <c r="D280" s="206">
        <v>4640242181318</v>
      </c>
      <c r="E280" s="206"/>
      <c r="F280" s="63">
        <v>0.3</v>
      </c>
      <c r="G280" s="38">
        <v>9</v>
      </c>
      <c r="H280" s="63">
        <v>2.7</v>
      </c>
      <c r="I280" s="63">
        <v>2.988</v>
      </c>
      <c r="J280" s="38">
        <v>126</v>
      </c>
      <c r="K280" s="38" t="s">
        <v>93</v>
      </c>
      <c r="L280" s="39" t="s">
        <v>86</v>
      </c>
      <c r="M280" s="39"/>
      <c r="N280" s="38">
        <v>180</v>
      </c>
      <c r="O280" s="218" t="s">
        <v>376</v>
      </c>
      <c r="P280" s="208"/>
      <c r="Q280" s="208"/>
      <c r="R280" s="208"/>
      <c r="S280" s="209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24"/>
        <v>0</v>
      </c>
      <c r="Y280" s="42">
        <f>IFERROR(IF(W280="","",W280*0.00936),"")</f>
        <v>0</v>
      </c>
      <c r="Z280" s="69" t="s">
        <v>49</v>
      </c>
      <c r="AA280" s="70" t="s">
        <v>49</v>
      </c>
      <c r="AE280" s="83"/>
      <c r="BB280" s="189" t="s">
        <v>92</v>
      </c>
      <c r="BL280" s="83">
        <f t="shared" si="25"/>
        <v>0</v>
      </c>
      <c r="BM280" s="83">
        <f t="shared" si="26"/>
        <v>0</v>
      </c>
      <c r="BN280" s="83">
        <f t="shared" si="27"/>
        <v>0</v>
      </c>
      <c r="BO280" s="83">
        <f t="shared" si="28"/>
        <v>0</v>
      </c>
    </row>
    <row r="281" spans="1:67" ht="27" customHeight="1" x14ac:dyDescent="0.25">
      <c r="A281" s="64" t="s">
        <v>377</v>
      </c>
      <c r="B281" s="64" t="s">
        <v>378</v>
      </c>
      <c r="C281" s="37">
        <v>4301135306</v>
      </c>
      <c r="D281" s="206">
        <v>4640242181578</v>
      </c>
      <c r="E281" s="206"/>
      <c r="F281" s="63">
        <v>0.3</v>
      </c>
      <c r="G281" s="38">
        <v>9</v>
      </c>
      <c r="H281" s="63">
        <v>2.7</v>
      </c>
      <c r="I281" s="63">
        <v>2.8450000000000002</v>
      </c>
      <c r="J281" s="38">
        <v>234</v>
      </c>
      <c r="K281" s="38" t="s">
        <v>141</v>
      </c>
      <c r="L281" s="39" t="s">
        <v>86</v>
      </c>
      <c r="M281" s="39"/>
      <c r="N281" s="38">
        <v>180</v>
      </c>
      <c r="O281" s="219" t="s">
        <v>379</v>
      </c>
      <c r="P281" s="208"/>
      <c r="Q281" s="208"/>
      <c r="R281" s="208"/>
      <c r="S281" s="209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24"/>
        <v>0</v>
      </c>
      <c r="Y281" s="42">
        <f>IFERROR(IF(W281="","",W281*0.00502),"")</f>
        <v>0</v>
      </c>
      <c r="Z281" s="69" t="s">
        <v>49</v>
      </c>
      <c r="AA281" s="70" t="s">
        <v>49</v>
      </c>
      <c r="AE281" s="83"/>
      <c r="BB281" s="190" t="s">
        <v>92</v>
      </c>
      <c r="BL281" s="83">
        <f t="shared" si="25"/>
        <v>0</v>
      </c>
      <c r="BM281" s="83">
        <f t="shared" si="26"/>
        <v>0</v>
      </c>
      <c r="BN281" s="83">
        <f t="shared" si="27"/>
        <v>0</v>
      </c>
      <c r="BO281" s="83">
        <f t="shared" si="28"/>
        <v>0</v>
      </c>
    </row>
    <row r="282" spans="1:67" ht="27" customHeight="1" x14ac:dyDescent="0.25">
      <c r="A282" s="64" t="s">
        <v>380</v>
      </c>
      <c r="B282" s="64" t="s">
        <v>381</v>
      </c>
      <c r="C282" s="37">
        <v>4301135305</v>
      </c>
      <c r="D282" s="206">
        <v>4640242181394</v>
      </c>
      <c r="E282" s="206"/>
      <c r="F282" s="63">
        <v>0.3</v>
      </c>
      <c r="G282" s="38">
        <v>9</v>
      </c>
      <c r="H282" s="63">
        <v>2.7</v>
      </c>
      <c r="I282" s="63">
        <v>2.8450000000000002</v>
      </c>
      <c r="J282" s="38">
        <v>234</v>
      </c>
      <c r="K282" s="38" t="s">
        <v>141</v>
      </c>
      <c r="L282" s="39" t="s">
        <v>86</v>
      </c>
      <c r="M282" s="39"/>
      <c r="N282" s="38">
        <v>180</v>
      </c>
      <c r="O282" s="220" t="s">
        <v>382</v>
      </c>
      <c r="P282" s="208"/>
      <c r="Q282" s="208"/>
      <c r="R282" s="208"/>
      <c r="S282" s="209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24"/>
        <v>0</v>
      </c>
      <c r="Y282" s="42">
        <f>IFERROR(IF(W282="","",W282*0.00502),"")</f>
        <v>0</v>
      </c>
      <c r="Z282" s="69" t="s">
        <v>49</v>
      </c>
      <c r="AA282" s="70" t="s">
        <v>49</v>
      </c>
      <c r="AE282" s="83"/>
      <c r="BB282" s="191" t="s">
        <v>92</v>
      </c>
      <c r="BL282" s="83">
        <f t="shared" si="25"/>
        <v>0</v>
      </c>
      <c r="BM282" s="83">
        <f t="shared" si="26"/>
        <v>0</v>
      </c>
      <c r="BN282" s="83">
        <f t="shared" si="27"/>
        <v>0</v>
      </c>
      <c r="BO282" s="83">
        <f t="shared" si="28"/>
        <v>0</v>
      </c>
    </row>
    <row r="283" spans="1:67" ht="27" customHeight="1" x14ac:dyDescent="0.25">
      <c r="A283" s="64" t="s">
        <v>383</v>
      </c>
      <c r="B283" s="64" t="s">
        <v>384</v>
      </c>
      <c r="C283" s="37">
        <v>4301135309</v>
      </c>
      <c r="D283" s="206">
        <v>4640242181332</v>
      </c>
      <c r="E283" s="206"/>
      <c r="F283" s="63">
        <v>0.3</v>
      </c>
      <c r="G283" s="38">
        <v>9</v>
      </c>
      <c r="H283" s="63">
        <v>2.7</v>
      </c>
      <c r="I283" s="63">
        <v>2.9079999999999999</v>
      </c>
      <c r="J283" s="38">
        <v>234</v>
      </c>
      <c r="K283" s="38" t="s">
        <v>141</v>
      </c>
      <c r="L283" s="39" t="s">
        <v>86</v>
      </c>
      <c r="M283" s="39"/>
      <c r="N283" s="38">
        <v>180</v>
      </c>
      <c r="O283" s="221" t="s">
        <v>385</v>
      </c>
      <c r="P283" s="208"/>
      <c r="Q283" s="208"/>
      <c r="R283" s="208"/>
      <c r="S283" s="209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24"/>
        <v>0</v>
      </c>
      <c r="Y283" s="42">
        <f>IFERROR(IF(W283="","",W283*0.00502),"")</f>
        <v>0</v>
      </c>
      <c r="Z283" s="69" t="s">
        <v>49</v>
      </c>
      <c r="AA283" s="70" t="s">
        <v>49</v>
      </c>
      <c r="AE283" s="83"/>
      <c r="BB283" s="192" t="s">
        <v>92</v>
      </c>
      <c r="BL283" s="83">
        <f t="shared" si="25"/>
        <v>0</v>
      </c>
      <c r="BM283" s="83">
        <f t="shared" si="26"/>
        <v>0</v>
      </c>
      <c r="BN283" s="83">
        <f t="shared" si="27"/>
        <v>0</v>
      </c>
      <c r="BO283" s="83">
        <f t="shared" si="28"/>
        <v>0</v>
      </c>
    </row>
    <row r="284" spans="1:67" ht="27" customHeight="1" x14ac:dyDescent="0.25">
      <c r="A284" s="64" t="s">
        <v>386</v>
      </c>
      <c r="B284" s="64" t="s">
        <v>387</v>
      </c>
      <c r="C284" s="37">
        <v>4301135308</v>
      </c>
      <c r="D284" s="206">
        <v>4640242181349</v>
      </c>
      <c r="E284" s="206"/>
      <c r="F284" s="63">
        <v>0.3</v>
      </c>
      <c r="G284" s="38">
        <v>9</v>
      </c>
      <c r="H284" s="63">
        <v>2.7</v>
      </c>
      <c r="I284" s="63">
        <v>2.9079999999999999</v>
      </c>
      <c r="J284" s="38">
        <v>234</v>
      </c>
      <c r="K284" s="38" t="s">
        <v>141</v>
      </c>
      <c r="L284" s="39" t="s">
        <v>86</v>
      </c>
      <c r="M284" s="39"/>
      <c r="N284" s="38">
        <v>180</v>
      </c>
      <c r="O284" s="207" t="s">
        <v>388</v>
      </c>
      <c r="P284" s="208"/>
      <c r="Q284" s="208"/>
      <c r="R284" s="208"/>
      <c r="S284" s="209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24"/>
        <v>0</v>
      </c>
      <c r="Y284" s="42">
        <f>IFERROR(IF(W284="","",W284*0.00502),"")</f>
        <v>0</v>
      </c>
      <c r="Z284" s="69" t="s">
        <v>49</v>
      </c>
      <c r="AA284" s="70" t="s">
        <v>49</v>
      </c>
      <c r="AE284" s="83"/>
      <c r="BB284" s="193" t="s">
        <v>92</v>
      </c>
      <c r="BL284" s="83">
        <f t="shared" si="25"/>
        <v>0</v>
      </c>
      <c r="BM284" s="83">
        <f t="shared" si="26"/>
        <v>0</v>
      </c>
      <c r="BN284" s="83">
        <f t="shared" si="27"/>
        <v>0</v>
      </c>
      <c r="BO284" s="83">
        <f t="shared" si="28"/>
        <v>0</v>
      </c>
    </row>
    <row r="285" spans="1:67" ht="27" customHeight="1" x14ac:dyDescent="0.25">
      <c r="A285" s="64" t="s">
        <v>389</v>
      </c>
      <c r="B285" s="64" t="s">
        <v>390</v>
      </c>
      <c r="C285" s="37">
        <v>4301135307</v>
      </c>
      <c r="D285" s="206">
        <v>4640242181370</v>
      </c>
      <c r="E285" s="206"/>
      <c r="F285" s="63">
        <v>0.3</v>
      </c>
      <c r="G285" s="38">
        <v>9</v>
      </c>
      <c r="H285" s="63">
        <v>2.7</v>
      </c>
      <c r="I285" s="63">
        <v>2.9079999999999999</v>
      </c>
      <c r="J285" s="38">
        <v>234</v>
      </c>
      <c r="K285" s="38" t="s">
        <v>141</v>
      </c>
      <c r="L285" s="39" t="s">
        <v>86</v>
      </c>
      <c r="M285" s="39"/>
      <c r="N285" s="38">
        <v>180</v>
      </c>
      <c r="O285" s="210" t="s">
        <v>391</v>
      </c>
      <c r="P285" s="208"/>
      <c r="Q285" s="208"/>
      <c r="R285" s="208"/>
      <c r="S285" s="209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24"/>
        <v>0</v>
      </c>
      <c r="Y285" s="42">
        <f>IFERROR(IF(W285="","",W285*0.00502),"")</f>
        <v>0</v>
      </c>
      <c r="Z285" s="69" t="s">
        <v>49</v>
      </c>
      <c r="AA285" s="70" t="s">
        <v>49</v>
      </c>
      <c r="AE285" s="83"/>
      <c r="BB285" s="194" t="s">
        <v>92</v>
      </c>
      <c r="BL285" s="83">
        <f t="shared" si="25"/>
        <v>0</v>
      </c>
      <c r="BM285" s="83">
        <f t="shared" si="26"/>
        <v>0</v>
      </c>
      <c r="BN285" s="83">
        <f t="shared" si="27"/>
        <v>0</v>
      </c>
      <c r="BO285" s="83">
        <f t="shared" si="28"/>
        <v>0</v>
      </c>
    </row>
    <row r="286" spans="1:67" ht="27" customHeight="1" x14ac:dyDescent="0.25">
      <c r="A286" s="64" t="s">
        <v>392</v>
      </c>
      <c r="B286" s="64" t="s">
        <v>393</v>
      </c>
      <c r="C286" s="37">
        <v>4301135319</v>
      </c>
      <c r="D286" s="206">
        <v>4607111037473</v>
      </c>
      <c r="E286" s="206"/>
      <c r="F286" s="63">
        <v>1</v>
      </c>
      <c r="G286" s="38">
        <v>4</v>
      </c>
      <c r="H286" s="63">
        <v>4</v>
      </c>
      <c r="I286" s="63">
        <v>4.2300000000000004</v>
      </c>
      <c r="J286" s="38">
        <v>84</v>
      </c>
      <c r="K286" s="38" t="s">
        <v>87</v>
      </c>
      <c r="L286" s="39" t="s">
        <v>86</v>
      </c>
      <c r="M286" s="39"/>
      <c r="N286" s="38">
        <v>180</v>
      </c>
      <c r="O286" s="211" t="s">
        <v>394</v>
      </c>
      <c r="P286" s="208"/>
      <c r="Q286" s="208"/>
      <c r="R286" s="208"/>
      <c r="S286" s="209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24"/>
        <v>0</v>
      </c>
      <c r="Y286" s="42">
        <f>IFERROR(IF(W286="","",W286*0.0155),"")</f>
        <v>0</v>
      </c>
      <c r="Z286" s="69" t="s">
        <v>49</v>
      </c>
      <c r="AA286" s="70" t="s">
        <v>49</v>
      </c>
      <c r="AE286" s="83"/>
      <c r="BB286" s="195" t="s">
        <v>92</v>
      </c>
      <c r="BL286" s="83">
        <f t="shared" si="25"/>
        <v>0</v>
      </c>
      <c r="BM286" s="83">
        <f t="shared" si="26"/>
        <v>0</v>
      </c>
      <c r="BN286" s="83">
        <f t="shared" si="27"/>
        <v>0</v>
      </c>
      <c r="BO286" s="83">
        <f t="shared" si="28"/>
        <v>0</v>
      </c>
    </row>
    <row r="287" spans="1:67" ht="27" customHeight="1" x14ac:dyDescent="0.25">
      <c r="A287" s="64" t="s">
        <v>395</v>
      </c>
      <c r="B287" s="64" t="s">
        <v>396</v>
      </c>
      <c r="C287" s="37">
        <v>4301135198</v>
      </c>
      <c r="D287" s="206">
        <v>4640242180663</v>
      </c>
      <c r="E287" s="206"/>
      <c r="F287" s="63">
        <v>0.9</v>
      </c>
      <c r="G287" s="38">
        <v>4</v>
      </c>
      <c r="H287" s="63">
        <v>3.6</v>
      </c>
      <c r="I287" s="63">
        <v>3.83</v>
      </c>
      <c r="J287" s="38">
        <v>84</v>
      </c>
      <c r="K287" s="38" t="s">
        <v>87</v>
      </c>
      <c r="L287" s="39" t="s">
        <v>86</v>
      </c>
      <c r="M287" s="39"/>
      <c r="N287" s="38">
        <v>180</v>
      </c>
      <c r="O287" s="212" t="s">
        <v>397</v>
      </c>
      <c r="P287" s="208"/>
      <c r="Q287" s="208"/>
      <c r="R287" s="208"/>
      <c r="S287" s="209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24"/>
        <v>0</v>
      </c>
      <c r="Y287" s="42">
        <f>IFERROR(IF(W287="","",W287*0.0155),"")</f>
        <v>0</v>
      </c>
      <c r="Z287" s="69" t="s">
        <v>49</v>
      </c>
      <c r="AA287" s="70" t="s">
        <v>49</v>
      </c>
      <c r="AE287" s="83"/>
      <c r="BB287" s="196" t="s">
        <v>92</v>
      </c>
      <c r="BL287" s="83">
        <f t="shared" si="25"/>
        <v>0</v>
      </c>
      <c r="BM287" s="83">
        <f t="shared" si="26"/>
        <v>0</v>
      </c>
      <c r="BN287" s="83">
        <f t="shared" si="27"/>
        <v>0</v>
      </c>
      <c r="BO287" s="83">
        <f t="shared" si="28"/>
        <v>0</v>
      </c>
    </row>
    <row r="288" spans="1:67" x14ac:dyDescent="0.2">
      <c r="A288" s="203"/>
      <c r="B288" s="203"/>
      <c r="C288" s="203"/>
      <c r="D288" s="203"/>
      <c r="E288" s="203"/>
      <c r="F288" s="203"/>
      <c r="G288" s="203"/>
      <c r="H288" s="203"/>
      <c r="I288" s="203"/>
      <c r="J288" s="203"/>
      <c r="K288" s="203"/>
      <c r="L288" s="203"/>
      <c r="M288" s="203"/>
      <c r="N288" s="216"/>
      <c r="O288" s="213" t="s">
        <v>43</v>
      </c>
      <c r="P288" s="214"/>
      <c r="Q288" s="214"/>
      <c r="R288" s="214"/>
      <c r="S288" s="214"/>
      <c r="T288" s="214"/>
      <c r="U288" s="215"/>
      <c r="V288" s="43" t="s">
        <v>42</v>
      </c>
      <c r="W288" s="44">
        <f>IFERROR(SUM(W272:W287),"0")</f>
        <v>0</v>
      </c>
      <c r="X288" s="44">
        <f>IFERROR(SUM(X272:X287),"0")</f>
        <v>0</v>
      </c>
      <c r="Y288" s="44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0</v>
      </c>
      <c r="Z288" s="68"/>
      <c r="AA288" s="68"/>
    </row>
    <row r="289" spans="1:36" x14ac:dyDescent="0.2">
      <c r="A289" s="203"/>
      <c r="B289" s="203"/>
      <c r="C289" s="203"/>
      <c r="D289" s="203"/>
      <c r="E289" s="203"/>
      <c r="F289" s="203"/>
      <c r="G289" s="203"/>
      <c r="H289" s="203"/>
      <c r="I289" s="203"/>
      <c r="J289" s="203"/>
      <c r="K289" s="203"/>
      <c r="L289" s="203"/>
      <c r="M289" s="203"/>
      <c r="N289" s="216"/>
      <c r="O289" s="213" t="s">
        <v>43</v>
      </c>
      <c r="P289" s="214"/>
      <c r="Q289" s="214"/>
      <c r="R289" s="214"/>
      <c r="S289" s="214"/>
      <c r="T289" s="214"/>
      <c r="U289" s="215"/>
      <c r="V289" s="43" t="s">
        <v>0</v>
      </c>
      <c r="W289" s="44">
        <f>IFERROR(SUMPRODUCT(W272:W287*H272:H287),"0")</f>
        <v>0</v>
      </c>
      <c r="X289" s="44">
        <f>IFERROR(SUMPRODUCT(X272:X287*H272:H287),"0")</f>
        <v>0</v>
      </c>
      <c r="Y289" s="43"/>
      <c r="Z289" s="68"/>
      <c r="AA289" s="68"/>
    </row>
    <row r="290" spans="1:36" ht="15" customHeight="1" x14ac:dyDescent="0.2">
      <c r="A290" s="203"/>
      <c r="B290" s="203"/>
      <c r="C290" s="203"/>
      <c r="D290" s="203"/>
      <c r="E290" s="203"/>
      <c r="F290" s="203"/>
      <c r="G290" s="203"/>
      <c r="H290" s="203"/>
      <c r="I290" s="203"/>
      <c r="J290" s="203"/>
      <c r="K290" s="203"/>
      <c r="L290" s="203"/>
      <c r="M290" s="203"/>
      <c r="N290" s="204"/>
      <c r="O290" s="200" t="s">
        <v>36</v>
      </c>
      <c r="P290" s="201"/>
      <c r="Q290" s="201"/>
      <c r="R290" s="201"/>
      <c r="S290" s="201"/>
      <c r="T290" s="201"/>
      <c r="U290" s="202"/>
      <c r="V290" s="43" t="s">
        <v>0</v>
      </c>
      <c r="W290" s="44">
        <f>IFERROR(W24+W33+W40+W50+W61+W67+W72+W78+W88+W95+W104+W110+W116+W122+W127+W134+W139+W145+W150+W158+W163+W170+W175+W180+W185+W191+W198+W208+W216+W221+W227+W233+W239+W247+W253+W258+W263+W270+W289,"0")</f>
        <v>0</v>
      </c>
      <c r="X290" s="44">
        <f>IFERROR(X24+X33+X40+X50+X61+X67+X72+X78+X88+X95+X104+X110+X116+X122+X127+X134+X139+X145+X150+X158+X163+X170+X175+X180+X185+X191+X198+X208+X216+X221+X227+X233+X239+X247+X253+X258+X263+X270+X289,"0")</f>
        <v>0</v>
      </c>
      <c r="Y290" s="43"/>
      <c r="Z290" s="68"/>
      <c r="AA290" s="68"/>
    </row>
    <row r="291" spans="1:36" x14ac:dyDescent="0.2">
      <c r="A291" s="203"/>
      <c r="B291" s="203"/>
      <c r="C291" s="203"/>
      <c r="D291" s="203"/>
      <c r="E291" s="203"/>
      <c r="F291" s="203"/>
      <c r="G291" s="203"/>
      <c r="H291" s="203"/>
      <c r="I291" s="203"/>
      <c r="J291" s="203"/>
      <c r="K291" s="203"/>
      <c r="L291" s="203"/>
      <c r="M291" s="203"/>
      <c r="N291" s="204"/>
      <c r="O291" s="200" t="s">
        <v>37</v>
      </c>
      <c r="P291" s="201"/>
      <c r="Q291" s="201"/>
      <c r="R291" s="201"/>
      <c r="S291" s="201"/>
      <c r="T291" s="201"/>
      <c r="U291" s="202"/>
      <c r="V291" s="43" t="s">
        <v>0</v>
      </c>
      <c r="W291" s="44">
        <f>IFERROR(SUM(BL22:BL287),"0")</f>
        <v>0</v>
      </c>
      <c r="X291" s="44">
        <f>IFERROR(SUM(BM22:BM287),"0")</f>
        <v>0</v>
      </c>
      <c r="Y291" s="43"/>
      <c r="Z291" s="68"/>
      <c r="AA291" s="68"/>
    </row>
    <row r="292" spans="1:36" x14ac:dyDescent="0.2">
      <c r="A292" s="203"/>
      <c r="B292" s="203"/>
      <c r="C292" s="203"/>
      <c r="D292" s="203"/>
      <c r="E292" s="203"/>
      <c r="F292" s="203"/>
      <c r="G292" s="203"/>
      <c r="H292" s="203"/>
      <c r="I292" s="203"/>
      <c r="J292" s="203"/>
      <c r="K292" s="203"/>
      <c r="L292" s="203"/>
      <c r="M292" s="203"/>
      <c r="N292" s="204"/>
      <c r="O292" s="200" t="s">
        <v>38</v>
      </c>
      <c r="P292" s="201"/>
      <c r="Q292" s="201"/>
      <c r="R292" s="201"/>
      <c r="S292" s="201"/>
      <c r="T292" s="201"/>
      <c r="U292" s="202"/>
      <c r="V292" s="43" t="s">
        <v>23</v>
      </c>
      <c r="W292" s="45">
        <f>ROUNDUP(SUM(BN22:BN287),0)</f>
        <v>0</v>
      </c>
      <c r="X292" s="45">
        <f>ROUNDUP(SUM(BO22:BO287),0)</f>
        <v>0</v>
      </c>
      <c r="Y292" s="43"/>
      <c r="Z292" s="68"/>
      <c r="AA292" s="68"/>
    </row>
    <row r="293" spans="1:36" x14ac:dyDescent="0.2">
      <c r="A293" s="203"/>
      <c r="B293" s="203"/>
      <c r="C293" s="203"/>
      <c r="D293" s="203"/>
      <c r="E293" s="203"/>
      <c r="F293" s="203"/>
      <c r="G293" s="203"/>
      <c r="H293" s="203"/>
      <c r="I293" s="203"/>
      <c r="J293" s="203"/>
      <c r="K293" s="203"/>
      <c r="L293" s="203"/>
      <c r="M293" s="203"/>
      <c r="N293" s="204"/>
      <c r="O293" s="200" t="s">
        <v>39</v>
      </c>
      <c r="P293" s="201"/>
      <c r="Q293" s="201"/>
      <c r="R293" s="201"/>
      <c r="S293" s="201"/>
      <c r="T293" s="201"/>
      <c r="U293" s="202"/>
      <c r="V293" s="43" t="s">
        <v>0</v>
      </c>
      <c r="W293" s="44">
        <f>GrossWeightTotal+PalletQtyTotal*25</f>
        <v>0</v>
      </c>
      <c r="X293" s="44">
        <f>GrossWeightTotalR+PalletQtyTotalR*25</f>
        <v>0</v>
      </c>
      <c r="Y293" s="43"/>
      <c r="Z293" s="68"/>
      <c r="AA293" s="68"/>
    </row>
    <row r="294" spans="1:36" x14ac:dyDescent="0.2">
      <c r="A294" s="203"/>
      <c r="B294" s="203"/>
      <c r="C294" s="203"/>
      <c r="D294" s="203"/>
      <c r="E294" s="203"/>
      <c r="F294" s="203"/>
      <c r="G294" s="203"/>
      <c r="H294" s="203"/>
      <c r="I294" s="203"/>
      <c r="J294" s="203"/>
      <c r="K294" s="203"/>
      <c r="L294" s="203"/>
      <c r="M294" s="203"/>
      <c r="N294" s="204"/>
      <c r="O294" s="200" t="s">
        <v>40</v>
      </c>
      <c r="P294" s="201"/>
      <c r="Q294" s="201"/>
      <c r="R294" s="201"/>
      <c r="S294" s="201"/>
      <c r="T294" s="201"/>
      <c r="U294" s="202"/>
      <c r="V294" s="43" t="s">
        <v>23</v>
      </c>
      <c r="W294" s="44">
        <f>IFERROR(W23+W32+W39+W49+W60+W66+W71+W77+W87+W94+W103+W109+W115+W121+W126+W133+W138+W144+W149+W157+W162+W169+W174+W179+W184+W190+W197+W207+W215+W220+W226+W232+W238+W246+W252+W257+W262+W269+W288,"0")</f>
        <v>0</v>
      </c>
      <c r="X294" s="44">
        <f>IFERROR(X23+X32+X39+X49+X60+X66+X71+X77+X87+X94+X103+X109+X115+X121+X126+X133+X138+X144+X149+X157+X162+X169+X174+X179+X184+X190+X197+X207+X215+X220+X226+X232+X238+X246+X252+X257+X262+X269+X288,"0")</f>
        <v>0</v>
      </c>
      <c r="Y294" s="43"/>
      <c r="Z294" s="68"/>
      <c r="AA294" s="68"/>
    </row>
    <row r="295" spans="1:36" ht="14.25" x14ac:dyDescent="0.2">
      <c r="A295" s="203"/>
      <c r="B295" s="203"/>
      <c r="C295" s="203"/>
      <c r="D295" s="203"/>
      <c r="E295" s="203"/>
      <c r="F295" s="203"/>
      <c r="G295" s="203"/>
      <c r="H295" s="203"/>
      <c r="I295" s="203"/>
      <c r="J295" s="203"/>
      <c r="K295" s="203"/>
      <c r="L295" s="203"/>
      <c r="M295" s="203"/>
      <c r="N295" s="204"/>
      <c r="O295" s="200" t="s">
        <v>41</v>
      </c>
      <c r="P295" s="201"/>
      <c r="Q295" s="201"/>
      <c r="R295" s="201"/>
      <c r="S295" s="201"/>
      <c r="T295" s="201"/>
      <c r="U295" s="202"/>
      <c r="V295" s="46" t="s">
        <v>55</v>
      </c>
      <c r="W295" s="43"/>
      <c r="X295" s="43"/>
      <c r="Y295" s="43">
        <f>IFERROR(Y23+Y32+Y39+Y49+Y60+Y66+Y71+Y77+Y87+Y94+Y103+Y109+Y115+Y121+Y126+Y133+Y138+Y144+Y149+Y157+Y162+Y169+Y174+Y179+Y184+Y190+Y197+Y207+Y215+Y220+Y226+Y232+Y238+Y246+Y252+Y257+Y262+Y269+Y288,"0")</f>
        <v>0</v>
      </c>
      <c r="Z295" s="68"/>
      <c r="AA295" s="68"/>
    </row>
    <row r="296" spans="1:36" ht="13.5" thickBot="1" x14ac:dyDescent="0.25"/>
    <row r="297" spans="1:36" ht="27" thickTop="1" thickBot="1" x14ac:dyDescent="0.25">
      <c r="A297" s="47" t="s">
        <v>9</v>
      </c>
      <c r="B297" s="82" t="s">
        <v>82</v>
      </c>
      <c r="C297" s="197" t="s">
        <v>48</v>
      </c>
      <c r="D297" s="197" t="s">
        <v>48</v>
      </c>
      <c r="E297" s="197" t="s">
        <v>48</v>
      </c>
      <c r="F297" s="197" t="s">
        <v>48</v>
      </c>
      <c r="G297" s="197" t="s">
        <v>48</v>
      </c>
      <c r="H297" s="197" t="s">
        <v>48</v>
      </c>
      <c r="I297" s="197" t="s">
        <v>48</v>
      </c>
      <c r="J297" s="197" t="s">
        <v>48</v>
      </c>
      <c r="K297" s="197" t="s">
        <v>48</v>
      </c>
      <c r="L297" s="197" t="s">
        <v>48</v>
      </c>
      <c r="M297" s="205"/>
      <c r="N297" s="197" t="s">
        <v>48</v>
      </c>
      <c r="O297" s="197" t="s">
        <v>48</v>
      </c>
      <c r="P297" s="197" t="s">
        <v>48</v>
      </c>
      <c r="Q297" s="197" t="s">
        <v>48</v>
      </c>
      <c r="R297" s="197" t="s">
        <v>48</v>
      </c>
      <c r="S297" s="197" t="s">
        <v>48</v>
      </c>
      <c r="T297" s="197" t="s">
        <v>217</v>
      </c>
      <c r="U297" s="197" t="s">
        <v>217</v>
      </c>
      <c r="V297" s="197" t="s">
        <v>217</v>
      </c>
      <c r="W297" s="197" t="s">
        <v>242</v>
      </c>
      <c r="X297" s="197" t="s">
        <v>242</v>
      </c>
      <c r="Y297" s="197" t="s">
        <v>242</v>
      </c>
      <c r="Z297" s="197" t="s">
        <v>242</v>
      </c>
      <c r="AA297" s="197" t="s">
        <v>259</v>
      </c>
      <c r="AB297" s="197" t="s">
        <v>259</v>
      </c>
      <c r="AC297" s="197" t="s">
        <v>259</v>
      </c>
      <c r="AD297" s="197" t="s">
        <v>259</v>
      </c>
      <c r="AE297" s="197" t="s">
        <v>259</v>
      </c>
      <c r="AF297" s="197" t="s">
        <v>259</v>
      </c>
      <c r="AG297" s="197" t="s">
        <v>301</v>
      </c>
      <c r="AH297" s="197" t="s">
        <v>301</v>
      </c>
      <c r="AI297" s="197" t="s">
        <v>312</v>
      </c>
      <c r="AJ297" s="197" t="s">
        <v>312</v>
      </c>
    </row>
    <row r="298" spans="1:36" ht="14.25" customHeight="1" thickTop="1" x14ac:dyDescent="0.2">
      <c r="A298" s="198" t="s">
        <v>10</v>
      </c>
      <c r="B298" s="197" t="s">
        <v>82</v>
      </c>
      <c r="C298" s="197" t="s">
        <v>88</v>
      </c>
      <c r="D298" s="197" t="s">
        <v>100</v>
      </c>
      <c r="E298" s="197" t="s">
        <v>108</v>
      </c>
      <c r="F298" s="197" t="s">
        <v>123</v>
      </c>
      <c r="G298" s="197" t="s">
        <v>138</v>
      </c>
      <c r="H298" s="197" t="s">
        <v>144</v>
      </c>
      <c r="I298" s="197" t="s">
        <v>148</v>
      </c>
      <c r="J298" s="197" t="s">
        <v>154</v>
      </c>
      <c r="K298" s="197" t="s">
        <v>167</v>
      </c>
      <c r="L298" s="197" t="s">
        <v>174</v>
      </c>
      <c r="M298" s="1"/>
      <c r="N298" s="197" t="s">
        <v>185</v>
      </c>
      <c r="O298" s="197" t="s">
        <v>190</v>
      </c>
      <c r="P298" s="197" t="s">
        <v>196</v>
      </c>
      <c r="Q298" s="197" t="s">
        <v>201</v>
      </c>
      <c r="R298" s="197" t="s">
        <v>204</v>
      </c>
      <c r="S298" s="197" t="s">
        <v>214</v>
      </c>
      <c r="T298" s="197" t="s">
        <v>218</v>
      </c>
      <c r="U298" s="197" t="s">
        <v>222</v>
      </c>
      <c r="V298" s="197" t="s">
        <v>225</v>
      </c>
      <c r="W298" s="197" t="s">
        <v>243</v>
      </c>
      <c r="X298" s="197" t="s">
        <v>248</v>
      </c>
      <c r="Y298" s="197" t="s">
        <v>242</v>
      </c>
      <c r="Z298" s="197" t="s">
        <v>256</v>
      </c>
      <c r="AA298" s="197" t="s">
        <v>260</v>
      </c>
      <c r="AB298" s="197" t="s">
        <v>263</v>
      </c>
      <c r="AC298" s="197" t="s">
        <v>270</v>
      </c>
      <c r="AD298" s="197" t="s">
        <v>283</v>
      </c>
      <c r="AE298" s="197" t="s">
        <v>292</v>
      </c>
      <c r="AF298" s="197" t="s">
        <v>295</v>
      </c>
      <c r="AG298" s="197" t="s">
        <v>302</v>
      </c>
      <c r="AH298" s="197" t="s">
        <v>306</v>
      </c>
      <c r="AI298" s="197" t="s">
        <v>312</v>
      </c>
      <c r="AJ298" s="197" t="s">
        <v>331</v>
      </c>
    </row>
    <row r="299" spans="1:36" ht="13.5" thickBot="1" x14ac:dyDescent="0.25">
      <c r="A299" s="199"/>
      <c r="B299" s="197"/>
      <c r="C299" s="197"/>
      <c r="D299" s="197"/>
      <c r="E299" s="197"/>
      <c r="F299" s="197"/>
      <c r="G299" s="197"/>
      <c r="H299" s="197"/>
      <c r="I299" s="197"/>
      <c r="J299" s="197"/>
      <c r="K299" s="197"/>
      <c r="L299" s="197"/>
      <c r="M299" s="1"/>
      <c r="N299" s="197"/>
      <c r="O299" s="197"/>
      <c r="P299" s="197"/>
      <c r="Q299" s="197"/>
      <c r="R299" s="197"/>
      <c r="S299" s="197"/>
      <c r="T299" s="197"/>
      <c r="U299" s="197"/>
      <c r="V299" s="197"/>
      <c r="W299" s="197"/>
      <c r="X299" s="197"/>
      <c r="Y299" s="197"/>
      <c r="Z299" s="197"/>
      <c r="AA299" s="197"/>
      <c r="AB299" s="197"/>
      <c r="AC299" s="197"/>
      <c r="AD299" s="197"/>
      <c r="AE299" s="197"/>
      <c r="AF299" s="197"/>
      <c r="AG299" s="197"/>
      <c r="AH299" s="197"/>
      <c r="AI299" s="197"/>
      <c r="AJ299" s="197"/>
    </row>
    <row r="300" spans="1:36" ht="18" thickTop="1" thickBot="1" x14ac:dyDescent="0.25">
      <c r="A300" s="47" t="s">
        <v>13</v>
      </c>
      <c r="B300" s="53">
        <f>IFERROR(W22*H22,"0")</f>
        <v>0</v>
      </c>
      <c r="C300" s="53">
        <f>IFERROR(W28*H28,"0")+IFERROR(W29*H29,"0")+IFERROR(W30*H30,"0")+IFERROR(W31*H31,"0")</f>
        <v>0</v>
      </c>
      <c r="D300" s="53">
        <f>IFERROR(W36*H36,"0")+IFERROR(W37*H37,"0")+IFERROR(W38*H38,"0")</f>
        <v>0</v>
      </c>
      <c r="E300" s="53">
        <f>IFERROR(W43*H43,"0")+IFERROR(W44*H44,"0")+IFERROR(W45*H45,"0")+IFERROR(W46*H46,"0")+IFERROR(W47*H47,"0")+IFERROR(W48*H48,"0")</f>
        <v>0</v>
      </c>
      <c r="F300" s="53">
        <f>IFERROR(W53*H53,"0")+IFERROR(W54*H54,"0")+IFERROR(W55*H55,"0")+IFERROR(W56*H56,"0")+IFERROR(W57*H57,"0")+IFERROR(W58*H58,"0")+IFERROR(W59*H59,"0")</f>
        <v>0</v>
      </c>
      <c r="G300" s="53">
        <f>IFERROR(W64*H64,"0")+IFERROR(W65*H65,"0")</f>
        <v>0</v>
      </c>
      <c r="H300" s="53">
        <f>IFERROR(W70*H70,"0")</f>
        <v>0</v>
      </c>
      <c r="I300" s="53">
        <f>IFERROR(W75*H75,"0")+IFERROR(W76*H76,"0")</f>
        <v>0</v>
      </c>
      <c r="J300" s="53">
        <f>IFERROR(W81*H81,"0")+IFERROR(W82*H82,"0")+IFERROR(W83*H83,"0")+IFERROR(W84*H84,"0")+IFERROR(W85*H85,"0")+IFERROR(W86*H86,"0")</f>
        <v>0</v>
      </c>
      <c r="K300" s="53">
        <f>IFERROR(W91*H91,"0")+IFERROR(W92*H92,"0")+IFERROR(W93*H93,"0")</f>
        <v>0</v>
      </c>
      <c r="L300" s="53">
        <f>IFERROR(W98*H98,"0")+IFERROR(W99*H99,"0")+IFERROR(W100*H100,"0")+IFERROR(W101*H101,"0")+IFERROR(W102*H102,"0")</f>
        <v>0</v>
      </c>
      <c r="M300" s="1"/>
      <c r="N300" s="53">
        <f>IFERROR(W107*H107,"0")+IFERROR(W108*H108,"0")</f>
        <v>0</v>
      </c>
      <c r="O300" s="53">
        <f>IFERROR(W113*H113,"0")+IFERROR(W114*H114,"0")</f>
        <v>0</v>
      </c>
      <c r="P300" s="53">
        <f>IFERROR(W119*H119,"0")+IFERROR(W120*H120,"0")</f>
        <v>0</v>
      </c>
      <c r="Q300" s="53">
        <f>IFERROR(W125*H125,"0")</f>
        <v>0</v>
      </c>
      <c r="R300" s="53">
        <f>IFERROR(W130*H130,"0")+IFERROR(W131*H131,"0")+IFERROR(W132*H132,"0")</f>
        <v>0</v>
      </c>
      <c r="S300" s="53">
        <f>IFERROR(W137*H137,"0")</f>
        <v>0</v>
      </c>
      <c r="T300" s="53">
        <f>IFERROR(W143*H143,"0")</f>
        <v>0</v>
      </c>
      <c r="U300" s="53">
        <f>IFERROR(W148*H148,"0")</f>
        <v>0</v>
      </c>
      <c r="V300" s="53">
        <f>IFERROR(W153*H153,"0")+IFERROR(W154*H154,"0")+IFERROR(W155*H155,"0")+IFERROR(W156*H156,"0")+IFERROR(W160*H160,"0")+IFERROR(W161*H161,"0")</f>
        <v>0</v>
      </c>
      <c r="W300" s="53">
        <f>IFERROR(W167*H167,"0")+IFERROR(W168*H168,"0")</f>
        <v>0</v>
      </c>
      <c r="X300" s="53">
        <f>IFERROR(W173*H173,"0")</f>
        <v>0</v>
      </c>
      <c r="Y300" s="53">
        <f>IFERROR(W178*H178,"0")</f>
        <v>0</v>
      </c>
      <c r="Z300" s="53">
        <f>IFERROR(W183*H183,"0")</f>
        <v>0</v>
      </c>
      <c r="AA300" s="53">
        <f>IFERROR(W189*H189,"0")</f>
        <v>0</v>
      </c>
      <c r="AB300" s="53">
        <f>IFERROR(W194*H194,"0")+IFERROR(W195*H195,"0")+IFERROR(W196*H196,"0")</f>
        <v>0</v>
      </c>
      <c r="AC300" s="53">
        <f>IFERROR(W201*H201,"0")+IFERROR(W202*H202,"0")+IFERROR(W203*H203,"0")+IFERROR(W204*H204,"0")+IFERROR(W205*H205,"0")+IFERROR(W206*H206,"0")</f>
        <v>0</v>
      </c>
      <c r="AD300" s="53">
        <f>IFERROR(W211*H211,"0")+IFERROR(W212*H212,"0")+IFERROR(W213*H213,"0")+IFERROR(W214*H214,"0")</f>
        <v>0</v>
      </c>
      <c r="AE300" s="53">
        <f>IFERROR(W219*H219,"0")</f>
        <v>0</v>
      </c>
      <c r="AF300" s="53">
        <f>IFERROR(W224*H224,"0")+IFERROR(W225*H225,"0")</f>
        <v>0</v>
      </c>
      <c r="AG300" s="53">
        <f>IFERROR(W231*H231,"0")</f>
        <v>0</v>
      </c>
      <c r="AH300" s="53">
        <f>IFERROR(W236*H236,"0")+IFERROR(W237*H237,"0")</f>
        <v>0</v>
      </c>
      <c r="AI300" s="53">
        <f>IFERROR(W243*H243,"0")+IFERROR(W244*H244,"0")+IFERROR(W245*H245,"0")+IFERROR(W249*H249,"0")+IFERROR(W250*H250,"0")+IFERROR(W251*H251,"0")</f>
        <v>0</v>
      </c>
      <c r="AJ300" s="53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0</v>
      </c>
    </row>
    <row r="301" spans="1:36" ht="13.5" thickTop="1" x14ac:dyDescent="0.2">
      <c r="C301" s="1"/>
    </row>
    <row r="302" spans="1:36" ht="19.5" customHeight="1" x14ac:dyDescent="0.2">
      <c r="A302" s="71" t="s">
        <v>65</v>
      </c>
      <c r="B302" s="71" t="s">
        <v>66</v>
      </c>
      <c r="C302" s="71" t="s">
        <v>68</v>
      </c>
    </row>
    <row r="303" spans="1:36" x14ac:dyDescent="0.2">
      <c r="A303" s="72">
        <f>SUMPRODUCT(--(BB:BB="ЗПФ"),--(V:V="кор"),H:H,X:X)+SUMPRODUCT(--(BB:BB="ЗПФ"),--(V:V="кг"),X:X)</f>
        <v>0</v>
      </c>
      <c r="B303" s="73">
        <f>SUMPRODUCT(--(BB:BB="ПГП"),--(V:V="кор"),H:H,X:X)+SUMPRODUCT(--(BB:BB="ПГП"),--(V:V="кг"),X:X)</f>
        <v>0</v>
      </c>
      <c r="C303" s="73">
        <f>SUMPRODUCT(--(BB:BB="КИЗ"),--(V:V="кор"),H:H,X:X)+SUMPRODUCT(--(BB:BB="КИЗ"),--(V:V="кг"),X:X)</f>
        <v>0</v>
      </c>
    </row>
  </sheetData>
  <sheetProtection algorithmName="SHA-512" hashValue="1BRP4v3W8Hkou9zVj02LWEhwFZUCzg1rNoNixeLEdbbr3COBydkahSAFh6L3ej7ZgVAiQsUeHAK1Ycb5Uk5zOg==" saltValue="F+6KjDwYdwWYjPYv8dVIXw==" spinCount="100000" sheet="1" objects="1" scenarios="1" sort="0" autoFilter="0" pivotTables="0"/>
  <autoFilter ref="B18:Y29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37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D38:E38"/>
    <mergeCell ref="O38:S38"/>
    <mergeCell ref="O39:U39"/>
    <mergeCell ref="A39:N40"/>
    <mergeCell ref="O40:U40"/>
    <mergeCell ref="A41:Y41"/>
    <mergeCell ref="A42:Y42"/>
    <mergeCell ref="D43:E43"/>
    <mergeCell ref="O43:S43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O66:U66"/>
    <mergeCell ref="A66:N67"/>
    <mergeCell ref="O67:U67"/>
    <mergeCell ref="A68:Y68"/>
    <mergeCell ref="A69:Y69"/>
    <mergeCell ref="D70:E70"/>
    <mergeCell ref="O70:S70"/>
    <mergeCell ref="O71:U71"/>
    <mergeCell ref="A71:N72"/>
    <mergeCell ref="O72:U72"/>
    <mergeCell ref="A73:Y73"/>
    <mergeCell ref="A74:Y74"/>
    <mergeCell ref="D75:E75"/>
    <mergeCell ref="O75:S75"/>
    <mergeCell ref="D76:E76"/>
    <mergeCell ref="O76:S76"/>
    <mergeCell ref="O77:U77"/>
    <mergeCell ref="A77:N78"/>
    <mergeCell ref="O78:U78"/>
    <mergeCell ref="A79:Y79"/>
    <mergeCell ref="A80:Y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O87:U87"/>
    <mergeCell ref="A87:N88"/>
    <mergeCell ref="O88:U88"/>
    <mergeCell ref="A89:Y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A106:Y106"/>
    <mergeCell ref="D107:E107"/>
    <mergeCell ref="O107:S107"/>
    <mergeCell ref="D108:E108"/>
    <mergeCell ref="O108:S108"/>
    <mergeCell ref="O109:U109"/>
    <mergeCell ref="A109:N110"/>
    <mergeCell ref="O110:U110"/>
    <mergeCell ref="A111:Y111"/>
    <mergeCell ref="A112:Y112"/>
    <mergeCell ref="D113:E113"/>
    <mergeCell ref="O113:S113"/>
    <mergeCell ref="D114:E114"/>
    <mergeCell ref="O114:S114"/>
    <mergeCell ref="O115:U115"/>
    <mergeCell ref="A115:N116"/>
    <mergeCell ref="O116:U116"/>
    <mergeCell ref="A117:Y117"/>
    <mergeCell ref="A118:Y118"/>
    <mergeCell ref="D119:E119"/>
    <mergeCell ref="O119:S119"/>
    <mergeCell ref="D120:E120"/>
    <mergeCell ref="O120:S120"/>
    <mergeCell ref="O121:U121"/>
    <mergeCell ref="A121:N122"/>
    <mergeCell ref="O122:U122"/>
    <mergeCell ref="A123:Y123"/>
    <mergeCell ref="A124:Y124"/>
    <mergeCell ref="D125:E125"/>
    <mergeCell ref="O125:S125"/>
    <mergeCell ref="O126:U126"/>
    <mergeCell ref="A126:N127"/>
    <mergeCell ref="O127:U127"/>
    <mergeCell ref="A128:Y128"/>
    <mergeCell ref="A129:Y129"/>
    <mergeCell ref="D130:E130"/>
    <mergeCell ref="O130:S130"/>
    <mergeCell ref="D131:E131"/>
    <mergeCell ref="O131:S131"/>
    <mergeCell ref="D132:E132"/>
    <mergeCell ref="O132:S132"/>
    <mergeCell ref="O133:U133"/>
    <mergeCell ref="A133:N134"/>
    <mergeCell ref="O134:U134"/>
    <mergeCell ref="A135:Y135"/>
    <mergeCell ref="A136:Y136"/>
    <mergeCell ref="D137:E137"/>
    <mergeCell ref="O137:S137"/>
    <mergeCell ref="O138:U138"/>
    <mergeCell ref="A138:N139"/>
    <mergeCell ref="O139:U139"/>
    <mergeCell ref="A140:Y140"/>
    <mergeCell ref="A141:Y141"/>
    <mergeCell ref="A142:Y142"/>
    <mergeCell ref="D143:E143"/>
    <mergeCell ref="O143:S143"/>
    <mergeCell ref="O144:U144"/>
    <mergeCell ref="A144:N145"/>
    <mergeCell ref="O145:U145"/>
    <mergeCell ref="A146:Y146"/>
    <mergeCell ref="A147:Y147"/>
    <mergeCell ref="D148:E148"/>
    <mergeCell ref="O148:S148"/>
    <mergeCell ref="O149:U149"/>
    <mergeCell ref="A149:N150"/>
    <mergeCell ref="O150:U150"/>
    <mergeCell ref="A151:Y151"/>
    <mergeCell ref="A152:Y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O157:U157"/>
    <mergeCell ref="A157:N158"/>
    <mergeCell ref="O158:U158"/>
    <mergeCell ref="A159:Y159"/>
    <mergeCell ref="D160:E160"/>
    <mergeCell ref="O160:S160"/>
    <mergeCell ref="D161:E161"/>
    <mergeCell ref="O161:S161"/>
    <mergeCell ref="O162:U162"/>
    <mergeCell ref="A162:N163"/>
    <mergeCell ref="O163:U163"/>
    <mergeCell ref="A164:Y164"/>
    <mergeCell ref="A165:Y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71:Y171"/>
    <mergeCell ref="A172:Y172"/>
    <mergeCell ref="D173:E173"/>
    <mergeCell ref="O173:S173"/>
    <mergeCell ref="O174:U174"/>
    <mergeCell ref="A174:N175"/>
    <mergeCell ref="O175:U175"/>
    <mergeCell ref="A176:Y176"/>
    <mergeCell ref="A177:Y177"/>
    <mergeCell ref="D178:E178"/>
    <mergeCell ref="O178:S178"/>
    <mergeCell ref="O179:U179"/>
    <mergeCell ref="A179:N180"/>
    <mergeCell ref="O180:U180"/>
    <mergeCell ref="A181:Y181"/>
    <mergeCell ref="A182:Y182"/>
    <mergeCell ref="D183:E183"/>
    <mergeCell ref="O183:S183"/>
    <mergeCell ref="O184:U184"/>
    <mergeCell ref="A184:N185"/>
    <mergeCell ref="O185:U185"/>
    <mergeCell ref="A186:Y186"/>
    <mergeCell ref="A187:Y187"/>
    <mergeCell ref="A188:Y188"/>
    <mergeCell ref="D189:E189"/>
    <mergeCell ref="O189:S189"/>
    <mergeCell ref="O190:U190"/>
    <mergeCell ref="A190:N191"/>
    <mergeCell ref="O191:U191"/>
    <mergeCell ref="A192:Y192"/>
    <mergeCell ref="A193:Y193"/>
    <mergeCell ref="D194:E194"/>
    <mergeCell ref="O194:S194"/>
    <mergeCell ref="D195:E195"/>
    <mergeCell ref="O195:S195"/>
    <mergeCell ref="D196:E196"/>
    <mergeCell ref="O196:S196"/>
    <mergeCell ref="O197:U197"/>
    <mergeCell ref="A197:N198"/>
    <mergeCell ref="O198:U198"/>
    <mergeCell ref="A199:Y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D206:E206"/>
    <mergeCell ref="O206:S206"/>
    <mergeCell ref="O207:U207"/>
    <mergeCell ref="A207:N208"/>
    <mergeCell ref="O208:U208"/>
    <mergeCell ref="A209:Y209"/>
    <mergeCell ref="A210:Y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A218:Y218"/>
    <mergeCell ref="D219:E219"/>
    <mergeCell ref="O219:S219"/>
    <mergeCell ref="O220:U220"/>
    <mergeCell ref="A220:N221"/>
    <mergeCell ref="O221:U221"/>
    <mergeCell ref="A222:Y222"/>
    <mergeCell ref="A223:Y223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A230:Y230"/>
    <mergeCell ref="D231:E231"/>
    <mergeCell ref="O231:S231"/>
    <mergeCell ref="O232:U232"/>
    <mergeCell ref="A232:N233"/>
    <mergeCell ref="O233:U233"/>
    <mergeCell ref="A234:Y234"/>
    <mergeCell ref="A235:Y235"/>
    <mergeCell ref="D236:E236"/>
    <mergeCell ref="O236:S236"/>
    <mergeCell ref="D237:E237"/>
    <mergeCell ref="O237:S237"/>
    <mergeCell ref="O238:U238"/>
    <mergeCell ref="A238:N239"/>
    <mergeCell ref="O239:U239"/>
    <mergeCell ref="A240:Y240"/>
    <mergeCell ref="A241:Y241"/>
    <mergeCell ref="A242:Y242"/>
    <mergeCell ref="D243:E243"/>
    <mergeCell ref="O243:S243"/>
    <mergeCell ref="D244:E244"/>
    <mergeCell ref="O244:S244"/>
    <mergeCell ref="D245:E245"/>
    <mergeCell ref="O245:S245"/>
    <mergeCell ref="O246:U246"/>
    <mergeCell ref="A246:N247"/>
    <mergeCell ref="O247:U247"/>
    <mergeCell ref="A248:Y248"/>
    <mergeCell ref="D249:E249"/>
    <mergeCell ref="O249:S249"/>
    <mergeCell ref="D250:E250"/>
    <mergeCell ref="O250:S250"/>
    <mergeCell ref="D251:E251"/>
    <mergeCell ref="O251:S251"/>
    <mergeCell ref="O252:U252"/>
    <mergeCell ref="A252:N253"/>
    <mergeCell ref="O253:U253"/>
    <mergeCell ref="A254:Y254"/>
    <mergeCell ref="A255:Y255"/>
    <mergeCell ref="D256:E256"/>
    <mergeCell ref="O256:S256"/>
    <mergeCell ref="O257:U257"/>
    <mergeCell ref="A257:N258"/>
    <mergeCell ref="O258:U258"/>
    <mergeCell ref="A259:Y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O269:U269"/>
    <mergeCell ref="A269:N270"/>
    <mergeCell ref="O270:U270"/>
    <mergeCell ref="A271:Y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83:E283"/>
    <mergeCell ref="O283:S283"/>
    <mergeCell ref="D284:E284"/>
    <mergeCell ref="O284:S284"/>
    <mergeCell ref="D285:E285"/>
    <mergeCell ref="O285:S285"/>
    <mergeCell ref="D286:E286"/>
    <mergeCell ref="O286:S286"/>
    <mergeCell ref="D287:E287"/>
    <mergeCell ref="O287:S287"/>
    <mergeCell ref="O288:U288"/>
    <mergeCell ref="A288:N289"/>
    <mergeCell ref="O289:U289"/>
    <mergeCell ref="O290:U290"/>
    <mergeCell ref="A290:N295"/>
    <mergeCell ref="O291:U291"/>
    <mergeCell ref="O292:U292"/>
    <mergeCell ref="O293:U293"/>
    <mergeCell ref="O294:U294"/>
    <mergeCell ref="O295:U295"/>
    <mergeCell ref="C297:S297"/>
    <mergeCell ref="T297:V297"/>
    <mergeCell ref="W297:Z297"/>
    <mergeCell ref="AA297:AF297"/>
    <mergeCell ref="AG297:AH297"/>
    <mergeCell ref="AI297:AJ297"/>
    <mergeCell ref="A298:A299"/>
    <mergeCell ref="B298:B299"/>
    <mergeCell ref="C298:C299"/>
    <mergeCell ref="D298:D299"/>
    <mergeCell ref="E298:E299"/>
    <mergeCell ref="F298:F299"/>
    <mergeCell ref="G298:G299"/>
    <mergeCell ref="H298:H299"/>
    <mergeCell ref="I298:I299"/>
    <mergeCell ref="J298:J299"/>
    <mergeCell ref="K298:K299"/>
    <mergeCell ref="L298:L299"/>
    <mergeCell ref="N298:N299"/>
    <mergeCell ref="O298:O299"/>
    <mergeCell ref="P298:P299"/>
    <mergeCell ref="Q298:Q299"/>
    <mergeCell ref="R298:R299"/>
    <mergeCell ref="S298:S299"/>
    <mergeCell ref="T298:T299"/>
    <mergeCell ref="U298:U299"/>
    <mergeCell ref="AE298:AE299"/>
    <mergeCell ref="AF298:AF299"/>
    <mergeCell ref="AG298:AG299"/>
    <mergeCell ref="AH298:AH299"/>
    <mergeCell ref="AI298:AI299"/>
    <mergeCell ref="AJ298:AJ299"/>
    <mergeCell ref="V298:V299"/>
    <mergeCell ref="W298:W299"/>
    <mergeCell ref="X298:X299"/>
    <mergeCell ref="Y298:Y299"/>
    <mergeCell ref="Z298:Z299"/>
    <mergeCell ref="AA298:AA299"/>
    <mergeCell ref="AB298:AB299"/>
    <mergeCell ref="AC298:AC299"/>
    <mergeCell ref="AD298:AD299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398</v>
      </c>
      <c r="H1" s="9"/>
    </row>
    <row r="3" spans="2:8" x14ac:dyDescent="0.2">
      <c r="B3" s="54" t="s">
        <v>399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400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80</v>
      </c>
      <c r="C6" s="54" t="s">
        <v>401</v>
      </c>
      <c r="D6" s="54" t="s">
        <v>402</v>
      </c>
      <c r="E6" s="54" t="s">
        <v>49</v>
      </c>
    </row>
    <row r="8" spans="2:8" x14ac:dyDescent="0.2">
      <c r="B8" s="54" t="s">
        <v>81</v>
      </c>
      <c r="C8" s="54" t="s">
        <v>401</v>
      </c>
      <c r="D8" s="54" t="s">
        <v>49</v>
      </c>
      <c r="E8" s="54" t="s">
        <v>49</v>
      </c>
    </row>
    <row r="10" spans="2:8" x14ac:dyDescent="0.2">
      <c r="B10" s="54" t="s">
        <v>403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404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405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406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407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408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409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410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411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412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413</v>
      </c>
      <c r="C20" s="54" t="s">
        <v>49</v>
      </c>
      <c r="D20" s="54" t="s">
        <v>49</v>
      </c>
      <c r="E20" s="54" t="s">
        <v>49</v>
      </c>
    </row>
  </sheetData>
  <sheetProtection algorithmName="SHA-512" hashValue="wJGtcPDt7MCLvwPYBaBHCcNlLsla5VwNRe08zjbHsO0u5slqilLAOEHcrAitAJ0K8qEu5RcvvWOgLkx5X7p+FQ==" saltValue="HACRt3VpqXoyQV6Co5ay0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493</vt:i4>
      </vt:variant>
    </vt:vector>
  </HeadingPairs>
  <TitlesOfParts>
    <vt:vector size="4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2024-07-31T09:04:44Z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