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110" windowHeight="1222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заказа'!$V$256:$V$256</definedName>
    <definedName name="GrossWeightTotalR">'Бланк заказа'!$W$256:$W$256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заказа'!$V$257:$V$257</definedName>
    <definedName name="PalletQtyTotalR">'Бланк заказа'!$W$257:$W$257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заказа'!$B$180:$B$180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заказа'!$B$194:$B$194</definedName>
    <definedName name="ProductId67">'Бланк заказа'!$B$199:$B$199</definedName>
    <definedName name="ProductId68">'Бланк заказа'!$B$204:$B$204</definedName>
    <definedName name="ProductId69">'Бланк заказа'!$B$205:$B$205</definedName>
    <definedName name="ProductId7">'Бланк заказа'!$B$37:$B$37</definedName>
    <definedName name="ProductId70">'Бланк заказа'!$B$211:$B$211</definedName>
    <definedName name="ProductId71">'Бланк заказа'!$B$217:$B$217</definedName>
    <definedName name="ProductId72">'Бланк заказа'!$B$222:$B$222</definedName>
    <definedName name="ProductId73">'Бланк заказа'!$B$228:$B$228</definedName>
    <definedName name="ProductId74">'Бланк заказа'!$B$232:$B$232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заказа'!$B$239:$B$239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заказа'!$V$180:$V$180</definedName>
    <definedName name="SalesQty61">'Бланк заказа'!$V$185:$V$185</definedName>
    <definedName name="SalesQty62">'Бланк заказа'!$V$186:$V$186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заказа'!$V$194:$V$194</definedName>
    <definedName name="SalesQty67">'Бланк заказа'!$V$199:$V$199</definedName>
    <definedName name="SalesQty68">'Бланк заказа'!$V$204:$V$204</definedName>
    <definedName name="SalesQty69">'Бланк заказа'!$V$205:$V$205</definedName>
    <definedName name="SalesQty7">'Бланк заказа'!$V$37:$V$37</definedName>
    <definedName name="SalesQty70">'Бланк заказа'!$V$211:$V$211</definedName>
    <definedName name="SalesQty71">'Бланк заказа'!$V$217:$V$217</definedName>
    <definedName name="SalesQty72">'Бланк заказа'!$V$222:$V$222</definedName>
    <definedName name="SalesQty73">'Бланк заказа'!$V$228:$V$228</definedName>
    <definedName name="SalesQty74">'Бланк заказа'!$V$232:$V$232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заказа'!$V$239:$V$239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заказа'!$W$180:$W$180</definedName>
    <definedName name="SalesRoundBox61">'Бланк заказа'!$W$185:$W$185</definedName>
    <definedName name="SalesRoundBox62">'Бланк заказа'!$W$186:$W$186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заказа'!$W$194:$W$194</definedName>
    <definedName name="SalesRoundBox67">'Бланк заказа'!$W$199:$W$199</definedName>
    <definedName name="SalesRoundBox68">'Бланк заказа'!$W$204:$W$204</definedName>
    <definedName name="SalesRoundBox69">'Бланк заказа'!$W$205:$W$205</definedName>
    <definedName name="SalesRoundBox7">'Бланк заказа'!$W$37:$W$37</definedName>
    <definedName name="SalesRoundBox70">'Бланк заказа'!$W$211:$W$211</definedName>
    <definedName name="SalesRoundBox71">'Бланк заказа'!$W$217:$W$217</definedName>
    <definedName name="SalesRoundBox72">'Бланк заказа'!$W$222:$W$222</definedName>
    <definedName name="SalesRoundBox73">'Бланк заказа'!$W$228:$W$228</definedName>
    <definedName name="SalesRoundBox74">'Бланк заказа'!$W$232:$W$232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заказа'!$W$239:$W$239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заказа'!$U$180:$U$180</definedName>
    <definedName name="UnitOfMeasure61">'Бланк заказа'!$U$185:$U$185</definedName>
    <definedName name="UnitOfMeasure62">'Бланк заказа'!$U$186:$U$186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заказа'!$U$194:$U$194</definedName>
    <definedName name="UnitOfMeasure67">'Бланк заказа'!$U$199:$U$199</definedName>
    <definedName name="UnitOfMeasure68">'Бланк заказа'!$U$204:$U$204</definedName>
    <definedName name="UnitOfMeasure69">'Бланк заказа'!$U$205:$U$205</definedName>
    <definedName name="UnitOfMeasure7">'Бланк заказа'!$U$37:$U$37</definedName>
    <definedName name="UnitOfMeasure70">'Бланк заказа'!$U$211:$U$211</definedName>
    <definedName name="UnitOfMeasure71">'Бланк заказа'!$U$217:$U$217</definedName>
    <definedName name="UnitOfMeasure72">'Бланк заказа'!$U$222:$U$222</definedName>
    <definedName name="UnitOfMeasure73">'Бланк заказа'!$U$228:$U$228</definedName>
    <definedName name="UnitOfMeasure74">'Бланк заказа'!$U$232:$U$232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заказа'!$U$239:$U$239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9">'Бланк заказа'!$U$39:$U$39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G265" i="2" l="1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V257" i="2"/>
  <c r="V256" i="2"/>
  <c r="V258" i="2" s="1"/>
  <c r="V254" i="2"/>
  <c r="V253" i="2"/>
  <c r="X252" i="2"/>
  <c r="W252" i="2"/>
  <c r="X251" i="2"/>
  <c r="W251" i="2"/>
  <c r="X250" i="2"/>
  <c r="W250" i="2"/>
  <c r="X249" i="2"/>
  <c r="W249" i="2"/>
  <c r="X248" i="2"/>
  <c r="W248" i="2"/>
  <c r="X247" i="2"/>
  <c r="X253" i="2" s="1"/>
  <c r="W247" i="2"/>
  <c r="W253" i="2" s="1"/>
  <c r="X246" i="2"/>
  <c r="W246" i="2"/>
  <c r="X245" i="2"/>
  <c r="W245" i="2"/>
  <c r="X244" i="2"/>
  <c r="W244" i="2"/>
  <c r="X243" i="2"/>
  <c r="W243" i="2"/>
  <c r="W254" i="2" s="1"/>
  <c r="V241" i="2"/>
  <c r="X240" i="2"/>
  <c r="W240" i="2"/>
  <c r="V240" i="2"/>
  <c r="X239" i="2"/>
  <c r="W239" i="2"/>
  <c r="X238" i="2"/>
  <c r="W238" i="2"/>
  <c r="X237" i="2"/>
  <c r="W237" i="2"/>
  <c r="X236" i="2"/>
  <c r="W236" i="2"/>
  <c r="W241" i="2" s="1"/>
  <c r="W234" i="2"/>
  <c r="V234" i="2"/>
  <c r="X233" i="2"/>
  <c r="V233" i="2"/>
  <c r="X232" i="2"/>
  <c r="W232" i="2"/>
  <c r="W233" i="2" s="1"/>
  <c r="V230" i="2"/>
  <c r="V229" i="2"/>
  <c r="X228" i="2"/>
  <c r="X229" i="2" s="1"/>
  <c r="W228" i="2"/>
  <c r="W230" i="2" s="1"/>
  <c r="W224" i="2"/>
  <c r="V224" i="2"/>
  <c r="X223" i="2"/>
  <c r="V223" i="2"/>
  <c r="X222" i="2"/>
  <c r="W222" i="2"/>
  <c r="W223" i="2" s="1"/>
  <c r="N222" i="2"/>
  <c r="W219" i="2"/>
  <c r="V219" i="2"/>
  <c r="W218" i="2"/>
  <c r="V218" i="2"/>
  <c r="X217" i="2"/>
  <c r="X218" i="2" s="1"/>
  <c r="W217" i="2"/>
  <c r="V213" i="2"/>
  <c r="V212" i="2"/>
  <c r="X211" i="2"/>
  <c r="X212" i="2" s="1"/>
  <c r="W211" i="2"/>
  <c r="W213" i="2" s="1"/>
  <c r="N211" i="2"/>
  <c r="W207" i="2"/>
  <c r="V207" i="2"/>
  <c r="X206" i="2"/>
  <c r="V206" i="2"/>
  <c r="X205" i="2"/>
  <c r="W205" i="2"/>
  <c r="N205" i="2"/>
  <c r="X204" i="2"/>
  <c r="W204" i="2"/>
  <c r="W206" i="2" s="1"/>
  <c r="N204" i="2"/>
  <c r="W201" i="2"/>
  <c r="V201" i="2"/>
  <c r="X200" i="2"/>
  <c r="W200" i="2"/>
  <c r="V200" i="2"/>
  <c r="X199" i="2"/>
  <c r="W199" i="2"/>
  <c r="V196" i="2"/>
  <c r="V195" i="2"/>
  <c r="X194" i="2"/>
  <c r="W194" i="2"/>
  <c r="N194" i="2"/>
  <c r="X193" i="2"/>
  <c r="W193" i="2"/>
  <c r="N193" i="2"/>
  <c r="X192" i="2"/>
  <c r="W192" i="2"/>
  <c r="N192" i="2"/>
  <c r="X191" i="2"/>
  <c r="X195" i="2" s="1"/>
  <c r="W191" i="2"/>
  <c r="W196" i="2" s="1"/>
  <c r="N191" i="2"/>
  <c r="W188" i="2"/>
  <c r="V188" i="2"/>
  <c r="X187" i="2"/>
  <c r="W187" i="2"/>
  <c r="V187" i="2"/>
  <c r="X186" i="2"/>
  <c r="W186" i="2"/>
  <c r="X185" i="2"/>
  <c r="W185" i="2"/>
  <c r="V182" i="2"/>
  <c r="V181" i="2"/>
  <c r="X180" i="2"/>
  <c r="X181" i="2" s="1"/>
  <c r="W180" i="2"/>
  <c r="W182" i="2" s="1"/>
  <c r="N180" i="2"/>
  <c r="V176" i="2"/>
  <c r="W175" i="2"/>
  <c r="V175" i="2"/>
  <c r="X174" i="2"/>
  <c r="X175" i="2" s="1"/>
  <c r="W174" i="2"/>
  <c r="W176" i="2" s="1"/>
  <c r="W171" i="2"/>
  <c r="V171" i="2"/>
  <c r="X170" i="2"/>
  <c r="W170" i="2"/>
  <c r="V170" i="2"/>
  <c r="X169" i="2"/>
  <c r="W169" i="2"/>
  <c r="V166" i="2"/>
  <c r="V165" i="2"/>
  <c r="X164" i="2"/>
  <c r="X165" i="2" s="1"/>
  <c r="W164" i="2"/>
  <c r="W166" i="2" s="1"/>
  <c r="N164" i="2"/>
  <c r="W161" i="2"/>
  <c r="V161" i="2"/>
  <c r="V160" i="2"/>
  <c r="X159" i="2"/>
  <c r="W159" i="2"/>
  <c r="N159" i="2"/>
  <c r="X158" i="2"/>
  <c r="X160" i="2" s="1"/>
  <c r="W158" i="2"/>
  <c r="W160" i="2" s="1"/>
  <c r="N158" i="2"/>
  <c r="W154" i="2"/>
  <c r="V154" i="2"/>
  <c r="V153" i="2"/>
  <c r="X152" i="2"/>
  <c r="W152" i="2"/>
  <c r="N152" i="2"/>
  <c r="X151" i="2"/>
  <c r="X153" i="2" s="1"/>
  <c r="W151" i="2"/>
  <c r="W153" i="2" s="1"/>
  <c r="N151" i="2"/>
  <c r="V149" i="2"/>
  <c r="V148" i="2"/>
  <c r="X147" i="2"/>
  <c r="W147" i="2"/>
  <c r="N147" i="2"/>
  <c r="X146" i="2"/>
  <c r="W146" i="2"/>
  <c r="X145" i="2"/>
  <c r="W145" i="2"/>
  <c r="X144" i="2"/>
  <c r="X148" i="2" s="1"/>
  <c r="W144" i="2"/>
  <c r="W148" i="2" s="1"/>
  <c r="W141" i="2"/>
  <c r="V141" i="2"/>
  <c r="W140" i="2"/>
  <c r="V140" i="2"/>
  <c r="X139" i="2"/>
  <c r="X140" i="2" s="1"/>
  <c r="W139" i="2"/>
  <c r="N139" i="2"/>
  <c r="W135" i="2"/>
  <c r="V135" i="2"/>
  <c r="X134" i="2"/>
  <c r="W134" i="2"/>
  <c r="V134" i="2"/>
  <c r="X133" i="2"/>
  <c r="W133" i="2"/>
  <c r="N133" i="2"/>
  <c r="V130" i="2"/>
  <c r="V129" i="2"/>
  <c r="X128" i="2"/>
  <c r="W128" i="2"/>
  <c r="W130" i="2" s="1"/>
  <c r="N128" i="2"/>
  <c r="X127" i="2"/>
  <c r="X129" i="2" s="1"/>
  <c r="W127" i="2"/>
  <c r="N127" i="2"/>
  <c r="V124" i="2"/>
  <c r="X123" i="2"/>
  <c r="V123" i="2"/>
  <c r="X122" i="2"/>
  <c r="W122" i="2"/>
  <c r="W124" i="2" s="1"/>
  <c r="N122" i="2"/>
  <c r="V119" i="2"/>
  <c r="V118" i="2"/>
  <c r="X117" i="2"/>
  <c r="W117" i="2"/>
  <c r="N117" i="2"/>
  <c r="X116" i="2"/>
  <c r="W116" i="2"/>
  <c r="N116" i="2"/>
  <c r="X115" i="2"/>
  <c r="W115" i="2"/>
  <c r="W119" i="2" s="1"/>
  <c r="X114" i="2"/>
  <c r="X118" i="2" s="1"/>
  <c r="W114" i="2"/>
  <c r="W118" i="2" s="1"/>
  <c r="N114" i="2"/>
  <c r="V111" i="2"/>
  <c r="X110" i="2"/>
  <c r="V110" i="2"/>
  <c r="X109" i="2"/>
  <c r="W109" i="2"/>
  <c r="W111" i="2" s="1"/>
  <c r="N109" i="2"/>
  <c r="W106" i="2"/>
  <c r="V106" i="2"/>
  <c r="V105" i="2"/>
  <c r="X104" i="2"/>
  <c r="W104" i="2"/>
  <c r="N104" i="2"/>
  <c r="X103" i="2"/>
  <c r="X105" i="2" s="1"/>
  <c r="W103" i="2"/>
  <c r="W105" i="2" s="1"/>
  <c r="N103" i="2"/>
  <c r="V100" i="2"/>
  <c r="V99" i="2"/>
  <c r="X98" i="2"/>
  <c r="W98" i="2"/>
  <c r="X97" i="2"/>
  <c r="W97" i="2"/>
  <c r="X96" i="2"/>
  <c r="W96" i="2"/>
  <c r="X95" i="2"/>
  <c r="W95" i="2"/>
  <c r="X94" i="2"/>
  <c r="X99" i="2" s="1"/>
  <c r="W94" i="2"/>
  <c r="W99" i="2" s="1"/>
  <c r="V91" i="2"/>
  <c r="V90" i="2"/>
  <c r="X89" i="2"/>
  <c r="W89" i="2"/>
  <c r="N89" i="2"/>
  <c r="X88" i="2"/>
  <c r="W88" i="2"/>
  <c r="W90" i="2" s="1"/>
  <c r="N88" i="2"/>
  <c r="X87" i="2"/>
  <c r="X90" i="2" s="1"/>
  <c r="W87" i="2"/>
  <c r="W91" i="2" s="1"/>
  <c r="N87" i="2"/>
  <c r="V84" i="2"/>
  <c r="V83" i="2"/>
  <c r="X82" i="2"/>
  <c r="W82" i="2"/>
  <c r="N82" i="2"/>
  <c r="X81" i="2"/>
  <c r="W81" i="2"/>
  <c r="N81" i="2"/>
  <c r="X80" i="2"/>
  <c r="W80" i="2"/>
  <c r="N80" i="2"/>
  <c r="X79" i="2"/>
  <c r="W79" i="2"/>
  <c r="N79" i="2"/>
  <c r="X78" i="2"/>
  <c r="W78" i="2"/>
  <c r="N78" i="2"/>
  <c r="X77" i="2"/>
  <c r="X83" i="2" s="1"/>
  <c r="W77" i="2"/>
  <c r="W84" i="2" s="1"/>
  <c r="N77" i="2"/>
  <c r="V74" i="2"/>
  <c r="V73" i="2"/>
  <c r="X72" i="2"/>
  <c r="W72" i="2"/>
  <c r="N72" i="2"/>
  <c r="X71" i="2"/>
  <c r="X73" i="2" s="1"/>
  <c r="W71" i="2"/>
  <c r="W74" i="2" s="1"/>
  <c r="N71" i="2"/>
  <c r="V68" i="2"/>
  <c r="X67" i="2"/>
  <c r="W67" i="2"/>
  <c r="V67" i="2"/>
  <c r="X66" i="2"/>
  <c r="W66" i="2"/>
  <c r="W68" i="2" s="1"/>
  <c r="N66" i="2"/>
  <c r="W63" i="2"/>
  <c r="V63" i="2"/>
  <c r="X62" i="2"/>
  <c r="W62" i="2"/>
  <c r="V62" i="2"/>
  <c r="X61" i="2"/>
  <c r="W61" i="2"/>
  <c r="X60" i="2"/>
  <c r="W60" i="2"/>
  <c r="V57" i="2"/>
  <c r="V56" i="2"/>
  <c r="X55" i="2"/>
  <c r="W55" i="2"/>
  <c r="X54" i="2"/>
  <c r="W54" i="2"/>
  <c r="X53" i="2"/>
  <c r="W53" i="2"/>
  <c r="X52" i="2"/>
  <c r="W52" i="2"/>
  <c r="X51" i="2"/>
  <c r="W51" i="2"/>
  <c r="X50" i="2"/>
  <c r="X56" i="2" s="1"/>
  <c r="W50" i="2"/>
  <c r="W57" i="2" s="1"/>
  <c r="W47" i="2"/>
  <c r="V47" i="2"/>
  <c r="V46" i="2"/>
  <c r="X45" i="2"/>
  <c r="W45" i="2"/>
  <c r="N45" i="2"/>
  <c r="X44" i="2"/>
  <c r="X46" i="2" s="1"/>
  <c r="W44" i="2"/>
  <c r="W46" i="2" s="1"/>
  <c r="N44" i="2"/>
  <c r="V41" i="2"/>
  <c r="V40" i="2"/>
  <c r="X39" i="2"/>
  <c r="W39" i="2"/>
  <c r="N39" i="2"/>
  <c r="X38" i="2"/>
  <c r="W38" i="2"/>
  <c r="N38" i="2"/>
  <c r="X37" i="2"/>
  <c r="W37" i="2"/>
  <c r="X36" i="2"/>
  <c r="X40" i="2" s="1"/>
  <c r="W36" i="2"/>
  <c r="W40" i="2" s="1"/>
  <c r="N36" i="2"/>
  <c r="V33" i="2"/>
  <c r="V32" i="2"/>
  <c r="X31" i="2"/>
  <c r="W31" i="2"/>
  <c r="N31" i="2"/>
  <c r="X30" i="2"/>
  <c r="W30" i="2"/>
  <c r="N30" i="2"/>
  <c r="X29" i="2"/>
  <c r="W29" i="2"/>
  <c r="N29" i="2"/>
  <c r="X28" i="2"/>
  <c r="X32" i="2" s="1"/>
  <c r="W28" i="2"/>
  <c r="W33" i="2" s="1"/>
  <c r="N28" i="2"/>
  <c r="W24" i="2"/>
  <c r="V24" i="2"/>
  <c r="V255" i="2" s="1"/>
  <c r="W23" i="2"/>
  <c r="V23" i="2"/>
  <c r="V259" i="2" s="1"/>
  <c r="X22" i="2"/>
  <c r="X23" i="2" s="1"/>
  <c r="W22" i="2"/>
  <c r="W257" i="2" s="1"/>
  <c r="H10" i="2"/>
  <c r="A9" i="2"/>
  <c r="F10" i="2" s="1"/>
  <c r="D7" i="2"/>
  <c r="O6" i="2"/>
  <c r="N2" i="2"/>
  <c r="X260" i="2" l="1"/>
  <c r="W149" i="2"/>
  <c r="W56" i="2"/>
  <c r="W181" i="2"/>
  <c r="F9" i="2"/>
  <c r="W165" i="2"/>
  <c r="W195" i="2"/>
  <c r="W229" i="2"/>
  <c r="H9" i="2"/>
  <c r="W83" i="2"/>
  <c r="W110" i="2"/>
  <c r="W123" i="2"/>
  <c r="W129" i="2"/>
  <c r="J9" i="2"/>
  <c r="W32" i="2"/>
  <c r="W259" i="2" s="1"/>
  <c r="W73" i="2"/>
  <c r="W212" i="2"/>
  <c r="W41" i="2"/>
  <c r="W255" i="2" s="1"/>
  <c r="A10" i="2"/>
  <c r="W256" i="2"/>
  <c r="W258" i="2" s="1"/>
  <c r="W100" i="2"/>
  <c r="C268" i="2" l="1"/>
  <c r="B268" i="2"/>
  <c r="A268" i="2"/>
</calcChain>
</file>

<file path=xl/sharedStrings.xml><?xml version="1.0" encoding="utf-8"?>
<sst xmlns="http://schemas.openxmlformats.org/spreadsheetml/2006/main" count="1350" uniqueCount="370">
  <si>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</si>
  <si>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</si>
  <si>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</si>
  <si>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</si>
  <si>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</si>
  <si>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</si>
  <si>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</si>
  <si>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</si>
  <si>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</si>
  <si>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</si>
  <si>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</si>
  <si>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</si>
  <si>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</si>
  <si>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</si>
  <si>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</si>
  <si>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</si>
  <si>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</si>
  <si>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</si>
  <si>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</si>
  <si>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</si>
  <si>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</si>
  <si>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</si>
  <si>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</si>
  <si>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</si>
  <si>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</si>
  <si>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</si>
  <si>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</si>
  <si>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</si>
  <si>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</si>
  <si>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</si>
  <si>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</si>
  <si>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</si>
  <si>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</si>
  <si>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</si>
  <si>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</si>
  <si>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</si>
  <si>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</si>
  <si>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</si>
  <si>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</si>
  <si>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</si>
  <si>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</si>
  <si>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</si>
  <si>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</si>
  <si>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</si>
  <si>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</si>
  <si>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</si>
  <si>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</si>
  <si>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</si>
  <si>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</si>
  <si>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</si>
  <si>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</si>
  <si>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</si>
  <si>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</si>
  <si>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</si>
  <si>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</si>
  <si>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</si>
  <si>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</si>
  <si>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</si>
  <si>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</si>
  <si>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</si>
  <si>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</si>
  <si>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</si>
  <si>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</si>
  <si>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</si>
  <si>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</si>
  <si>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</si>
  <si>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</si>
  <si>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</si>
  <si>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</si>
  <si>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</si>
  <si>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</si>
  <si>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11.01.2024</t>
  </si>
  <si>
    <t>09.01.2024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</si>
  <si>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</si>
  <si>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</si>
  <si>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</si>
  <si>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</si>
  <si>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</si>
  <si>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</si>
  <si>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</si>
  <si>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</si>
  <si>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</si>
  <si>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</si>
  <si>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</si>
  <si>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</si>
  <si>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Пельмени «С мясом и копченостями» 0,43 сфера ТМ «Ядрена копоть»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</si>
  <si>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</si>
  <si>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</si>
  <si>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</si>
  <si>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</si>
  <si>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</si>
  <si>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</si>
  <si>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</si>
  <si>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</si>
  <si>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</si>
  <si>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</si>
  <si>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</si>
  <si>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</si>
  <si>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</si>
  <si>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</si>
  <si>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</si>
  <si>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</si>
  <si>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</si>
  <si>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</si>
  <si>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</si>
  <si>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</si>
  <si>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</si>
  <si>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</si>
  <si>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</si>
  <si>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</si>
  <si>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</si>
  <si>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</si>
  <si>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</si>
  <si>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</si>
  <si>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</si>
  <si>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</si>
  <si>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</si>
  <si>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</si>
  <si>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</si>
  <si>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</si>
  <si>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</si>
  <si>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</si>
  <si>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</si>
  <si>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</si>
  <si>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</si>
  <si>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</si>
  <si>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</si>
  <si>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</si>
  <si>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</si>
  <si>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</si>
  <si>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</si>
  <si>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</si>
  <si>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</si>
  <si>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</si>
  <si>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</si>
  <si>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</si>
  <si>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</si>
  <si>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</si>
  <si>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</si>
  <si>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</si>
  <si>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</si>
  <si>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</si>
  <si>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</si>
  <si>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</si>
  <si>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</si>
  <si>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</si>
  <si>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</si>
  <si>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</si>
  <si>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</si>
  <si>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</si>
  <si>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</si>
  <si>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</si>
  <si>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</si>
  <si>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</si>
  <si>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</si>
  <si>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</si>
  <si>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</si>
  <si>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</si>
  <si>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</si>
  <si>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</si>
  <si>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</si>
  <si>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</si>
  <si>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</si>
  <si>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</si>
  <si>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</si>
  <si>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</si>
  <si>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</si>
  <si>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</si>
  <si>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</si>
  <si>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</si>
  <si>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</si>
  <si>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</si>
  <si>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</si>
  <si>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</si>
  <si>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</si>
  <si>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</si>
  <si>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</si>
  <si>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</si>
  <si>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</si>
  <si>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</si>
  <si>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</si>
  <si>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</si>
  <si>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</si>
  <si>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</si>
  <si>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</si>
  <si>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</si>
  <si>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</si>
  <si>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</si>
  <si>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</si>
  <si>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</si>
  <si>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</si>
  <si>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</si>
  <si>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</si>
  <si>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</si>
  <si>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</si>
  <si>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</si>
  <si>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</si>
  <si>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</si>
  <si>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</si>
  <si>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</si>
  <si>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</si>
  <si>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</si>
  <si>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</si>
  <si>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</si>
  <si>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</si>
  <si>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</si>
  <si>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</si>
  <si>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</si>
  <si>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</si>
  <si>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</si>
  <si>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</si>
  <si>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</si>
  <si>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</si>
  <si>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</si>
  <si>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</si>
  <si>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</si>
  <si>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</si>
  <si>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</si>
  <si>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</si>
  <si>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</si>
  <si>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</si>
  <si>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</si>
  <si>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</si>
  <si>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</si>
  <si>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</si>
  <si>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</si>
  <si>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</si>
  <si>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</si>
  <si>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</si>
  <si>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</si>
  <si>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</si>
  <si>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</si>
  <si>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</si>
  <si>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</si>
  <si>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</si>
  <si>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</si>
  <si>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</si>
  <si>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</si>
  <si>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</si>
  <si>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</si>
  <si>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</si>
  <si>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</si>
  <si>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</si>
  <si>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</si>
  <si>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</si>
  <si>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</si>
  <si>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</si>
  <si>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</si>
  <si>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</si>
  <si>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</si>
  <si>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</si>
  <si>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</si>
  <si>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</si>
  <si>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</si>
  <si>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</si>
  <si>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</si>
  <si>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</si>
  <si>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</si>
  <si>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</si>
  <si>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Сливушки</t>
  </si>
  <si>
    <t>SU003001</t>
  </si>
  <si>
    <t>P003470</t>
  </si>
  <si>
    <t>Наггетсы «с куриным филе и сыром» ф/в 0,25 ТМ «Вязанка»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</si>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</sst>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8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164" t="s">
        <v>29</v>
      </c>
      <c r="E1" s="164"/>
      <c r="F1" s="164"/>
      <c r="G1" s="14" t="s">
        <v>70</v>
      </c>
      <c r="H1" s="164" t="s">
        <v>50</v>
      </c>
      <c r="I1" s="164"/>
      <c r="J1" s="164"/>
      <c r="K1" s="164"/>
      <c r="L1" s="164"/>
      <c r="M1" s="164"/>
      <c r="N1" s="164"/>
      <c r="O1" s="164"/>
      <c r="P1" s="165" t="s">
        <v>71</v>
      </c>
      <c r="Q1" s="166"/>
      <c r="R1" s="166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7"/>
      <c r="P2" s="167"/>
      <c r="Q2" s="167"/>
      <c r="R2" s="167"/>
      <c r="S2" s="167"/>
      <c r="T2" s="167"/>
      <c r="U2" s="167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67"/>
      <c r="O3" s="167"/>
      <c r="P3" s="167"/>
      <c r="Q3" s="167"/>
      <c r="R3" s="167"/>
      <c r="S3" s="167"/>
      <c r="T3" s="167"/>
      <c r="U3" s="167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168" t="s">
        <v>8</v>
      </c>
      <c r="B5" s="168"/>
      <c r="C5" s="168"/>
      <c r="D5" s="169"/>
      <c r="E5" s="169"/>
      <c r="F5" s="170" t="s">
        <v>14</v>
      </c>
      <c r="G5" s="170"/>
      <c r="H5" s="169"/>
      <c r="I5" s="169"/>
      <c r="J5" s="169"/>
      <c r="K5" s="169"/>
      <c r="L5" s="169"/>
      <c r="N5" s="27" t="s">
        <v>4</v>
      </c>
      <c r="O5" s="171">
        <v>45303</v>
      </c>
      <c r="P5" s="171"/>
      <c r="R5" s="172" t="s">
        <v>3</v>
      </c>
      <c r="S5" s="173"/>
      <c r="T5" s="174" t="s">
        <v>356</v>
      </c>
      <c r="U5" s="175"/>
      <c r="Z5" s="60"/>
      <c r="AA5" s="60"/>
      <c r="AB5" s="60"/>
    </row>
    <row r="6" spans="1:29" s="17" customFormat="1" ht="24" customHeight="1" x14ac:dyDescent="0.2">
      <c r="A6" s="168" t="s">
        <v>1</v>
      </c>
      <c r="B6" s="168"/>
      <c r="C6" s="168"/>
      <c r="D6" s="176" t="s">
        <v>79</v>
      </c>
      <c r="E6" s="176"/>
      <c r="F6" s="176"/>
      <c r="G6" s="176"/>
      <c r="H6" s="176"/>
      <c r="I6" s="176"/>
      <c r="J6" s="176"/>
      <c r="K6" s="176"/>
      <c r="L6" s="176"/>
      <c r="N6" s="27" t="s">
        <v>30</v>
      </c>
      <c r="O6" s="177" t="str">
        <f>IF(O5=0," ",CHOOSE(WEEKDAY(O5,2),"Понедельник","Вторник","Среда","Четверг","Пятница","Суббота","Воскресенье"))</f>
        <v>Пятница</v>
      </c>
      <c r="P6" s="177"/>
      <c r="R6" s="178" t="s">
        <v>5</v>
      </c>
      <c r="S6" s="179"/>
      <c r="T6" s="180" t="s">
        <v>73</v>
      </c>
      <c r="U6" s="181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186" t="str">
        <f>IFERROR(VLOOKUP(DeliveryAddress,Table,3,0),1)</f>
        <v>1</v>
      </c>
      <c r="E7" s="187"/>
      <c r="F7" s="187"/>
      <c r="G7" s="187"/>
      <c r="H7" s="187"/>
      <c r="I7" s="187"/>
      <c r="J7" s="187"/>
      <c r="K7" s="187"/>
      <c r="L7" s="188"/>
      <c r="N7" s="29"/>
      <c r="O7" s="49"/>
      <c r="P7" s="49"/>
      <c r="R7" s="178"/>
      <c r="S7" s="179"/>
      <c r="T7" s="182"/>
      <c r="U7" s="183"/>
      <c r="Z7" s="60"/>
      <c r="AA7" s="60"/>
      <c r="AB7" s="60"/>
    </row>
    <row r="8" spans="1:29" s="17" customFormat="1" ht="25.5" customHeight="1" x14ac:dyDescent="0.2">
      <c r="A8" s="189" t="s">
        <v>61</v>
      </c>
      <c r="B8" s="189"/>
      <c r="C8" s="189"/>
      <c r="D8" s="190" t="s">
        <v>80</v>
      </c>
      <c r="E8" s="190"/>
      <c r="F8" s="190"/>
      <c r="G8" s="190"/>
      <c r="H8" s="190"/>
      <c r="I8" s="190"/>
      <c r="J8" s="190"/>
      <c r="K8" s="190"/>
      <c r="L8" s="190"/>
      <c r="N8" s="27" t="s">
        <v>11</v>
      </c>
      <c r="O8" s="191">
        <v>0.33333333333333331</v>
      </c>
      <c r="P8" s="191"/>
      <c r="R8" s="178"/>
      <c r="S8" s="179"/>
      <c r="T8" s="182"/>
      <c r="U8" s="183"/>
      <c r="Z8" s="60"/>
      <c r="AA8" s="60"/>
      <c r="AB8" s="60"/>
    </row>
    <row r="9" spans="1:29" s="17" customFormat="1" ht="39.950000000000003" customHeight="1" x14ac:dyDescent="0.2">
      <c r="A9" s="1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2"/>
      <c r="C9" s="192"/>
      <c r="D9" s="193" t="s">
        <v>49</v>
      </c>
      <c r="E9" s="194"/>
      <c r="F9" s="1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2"/>
      <c r="H9" s="195" t="str">
        <f>IF(AND($A$9="Тип доверенности/получателя при получении в адресе перегруза:",$D$9="Разовая доверенность"),"Введите ФИО","")</f>
        <v/>
      </c>
      <c r="I9" s="195"/>
      <c r="J9" s="1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5"/>
      <c r="L9" s="195"/>
      <c r="N9" s="31" t="s">
        <v>15</v>
      </c>
      <c r="O9" s="171"/>
      <c r="P9" s="171"/>
      <c r="R9" s="178"/>
      <c r="S9" s="179"/>
      <c r="T9" s="184"/>
      <c r="U9" s="185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1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2"/>
      <c r="C10" s="192"/>
      <c r="D10" s="193"/>
      <c r="E10" s="194"/>
      <c r="F10" s="1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2"/>
      <c r="H10" s="196" t="str">
        <f>IFERROR(VLOOKUP($D$10,Proxy,2,FALSE),"")</f>
        <v/>
      </c>
      <c r="I10" s="196"/>
      <c r="J10" s="196"/>
      <c r="K10" s="196"/>
      <c r="L10" s="196"/>
      <c r="N10" s="31" t="s">
        <v>35</v>
      </c>
      <c r="O10" s="191"/>
      <c r="P10" s="191"/>
      <c r="S10" s="29" t="s">
        <v>12</v>
      </c>
      <c r="T10" s="197" t="s">
        <v>74</v>
      </c>
      <c r="U10" s="198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191"/>
      <c r="P11" s="191"/>
      <c r="S11" s="29" t="s">
        <v>31</v>
      </c>
      <c r="T11" s="199" t="s">
        <v>58</v>
      </c>
      <c r="U11" s="199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200" t="s">
        <v>75</v>
      </c>
      <c r="B12" s="200"/>
      <c r="C12" s="200"/>
      <c r="D12" s="200"/>
      <c r="E12" s="200"/>
      <c r="F12" s="200"/>
      <c r="G12" s="200"/>
      <c r="H12" s="200"/>
      <c r="I12" s="200"/>
      <c r="J12" s="200"/>
      <c r="K12" s="200"/>
      <c r="L12" s="200"/>
      <c r="N12" s="27" t="s">
        <v>33</v>
      </c>
      <c r="O12" s="201"/>
      <c r="P12" s="201"/>
      <c r="Q12" s="28"/>
      <c r="R12"/>
      <c r="S12" s="29" t="s">
        <v>49</v>
      </c>
      <c r="T12" s="202"/>
      <c r="U12" s="202"/>
      <c r="V12"/>
      <c r="Z12" s="60"/>
      <c r="AA12" s="60"/>
      <c r="AB12" s="60"/>
    </row>
    <row r="13" spans="1:29" s="17" customFormat="1" ht="23.25" customHeight="1" x14ac:dyDescent="0.2">
      <c r="A13" s="200" t="s">
        <v>76</v>
      </c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200"/>
      <c r="M13" s="31"/>
      <c r="N13" s="31" t="s">
        <v>34</v>
      </c>
      <c r="O13" s="199"/>
      <c r="P13" s="199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200" t="s">
        <v>77</v>
      </c>
      <c r="B14" s="200"/>
      <c r="C14" s="200"/>
      <c r="D14" s="200"/>
      <c r="E14" s="200"/>
      <c r="F14" s="200"/>
      <c r="G14" s="200"/>
      <c r="H14" s="200"/>
      <c r="I14" s="200"/>
      <c r="J14" s="200"/>
      <c r="K14" s="200"/>
      <c r="L14" s="20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03" t="s">
        <v>78</v>
      </c>
      <c r="B15" s="203"/>
      <c r="C15" s="203"/>
      <c r="D15" s="203"/>
      <c r="E15" s="203"/>
      <c r="F15" s="203"/>
      <c r="G15" s="203"/>
      <c r="H15" s="203"/>
      <c r="I15" s="203"/>
      <c r="J15" s="203"/>
      <c r="K15" s="203"/>
      <c r="L15" s="203"/>
      <c r="M15"/>
      <c r="N15" s="204" t="s">
        <v>64</v>
      </c>
      <c r="O15" s="204"/>
      <c r="P15" s="204"/>
      <c r="Q15" s="204"/>
      <c r="R15" s="204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05"/>
      <c r="O16" s="205"/>
      <c r="P16" s="205"/>
      <c r="Q16" s="205"/>
      <c r="R16" s="205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07" t="s">
        <v>62</v>
      </c>
      <c r="B17" s="207" t="s">
        <v>52</v>
      </c>
      <c r="C17" s="208" t="s">
        <v>51</v>
      </c>
      <c r="D17" s="207" t="s">
        <v>53</v>
      </c>
      <c r="E17" s="207"/>
      <c r="F17" s="207" t="s">
        <v>24</v>
      </c>
      <c r="G17" s="207" t="s">
        <v>27</v>
      </c>
      <c r="H17" s="207" t="s">
        <v>25</v>
      </c>
      <c r="I17" s="207" t="s">
        <v>26</v>
      </c>
      <c r="J17" s="209" t="s">
        <v>16</v>
      </c>
      <c r="K17" s="209" t="s">
        <v>69</v>
      </c>
      <c r="L17" s="209" t="s">
        <v>2</v>
      </c>
      <c r="M17" s="207" t="s">
        <v>28</v>
      </c>
      <c r="N17" s="207" t="s">
        <v>17</v>
      </c>
      <c r="O17" s="207"/>
      <c r="P17" s="207"/>
      <c r="Q17" s="207"/>
      <c r="R17" s="207"/>
      <c r="S17" s="206" t="s">
        <v>59</v>
      </c>
      <c r="T17" s="207"/>
      <c r="U17" s="207" t="s">
        <v>6</v>
      </c>
      <c r="V17" s="207" t="s">
        <v>44</v>
      </c>
      <c r="W17" s="211" t="s">
        <v>57</v>
      </c>
      <c r="X17" s="207" t="s">
        <v>18</v>
      </c>
      <c r="Y17" s="213" t="s">
        <v>63</v>
      </c>
      <c r="Z17" s="213" t="s">
        <v>19</v>
      </c>
      <c r="AA17" s="214" t="s">
        <v>60</v>
      </c>
      <c r="AB17" s="215"/>
      <c r="AC17" s="216"/>
      <c r="AD17" s="220"/>
      <c r="BA17" s="221" t="s">
        <v>67</v>
      </c>
    </row>
    <row r="18" spans="1:53" ht="14.25" customHeight="1" x14ac:dyDescent="0.2">
      <c r="A18" s="207"/>
      <c r="B18" s="207"/>
      <c r="C18" s="208"/>
      <c r="D18" s="207"/>
      <c r="E18" s="207"/>
      <c r="F18" s="207" t="s">
        <v>20</v>
      </c>
      <c r="G18" s="207" t="s">
        <v>21</v>
      </c>
      <c r="H18" s="207" t="s">
        <v>22</v>
      </c>
      <c r="I18" s="207" t="s">
        <v>22</v>
      </c>
      <c r="J18" s="210"/>
      <c r="K18" s="210"/>
      <c r="L18" s="210"/>
      <c r="M18" s="207"/>
      <c r="N18" s="207"/>
      <c r="O18" s="207"/>
      <c r="P18" s="207"/>
      <c r="Q18" s="207"/>
      <c r="R18" s="207"/>
      <c r="S18" s="36" t="s">
        <v>47</v>
      </c>
      <c r="T18" s="36" t="s">
        <v>46</v>
      </c>
      <c r="U18" s="207"/>
      <c r="V18" s="207"/>
      <c r="W18" s="212"/>
      <c r="X18" s="207"/>
      <c r="Y18" s="213"/>
      <c r="Z18" s="213"/>
      <c r="AA18" s="217"/>
      <c r="AB18" s="218"/>
      <c r="AC18" s="219"/>
      <c r="AD18" s="220"/>
      <c r="BA18" s="221"/>
    </row>
    <row r="19" spans="1:53" ht="27.75" customHeight="1" x14ac:dyDescent="0.2">
      <c r="A19" s="222" t="s">
        <v>81</v>
      </c>
      <c r="B19" s="222"/>
      <c r="C19" s="222"/>
      <c r="D19" s="222"/>
      <c r="E19" s="222"/>
      <c r="F19" s="222"/>
      <c r="G19" s="222"/>
      <c r="H19" s="222"/>
      <c r="I19" s="222"/>
      <c r="J19" s="222"/>
      <c r="K19" s="222"/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222"/>
      <c r="W19" s="222"/>
      <c r="X19" s="222"/>
      <c r="Y19" s="55"/>
      <c r="Z19" s="55"/>
    </row>
    <row r="20" spans="1:53" ht="16.5" customHeight="1" x14ac:dyDescent="0.25">
      <c r="A20" s="223" t="s">
        <v>81</v>
      </c>
      <c r="B20" s="223"/>
      <c r="C20" s="223"/>
      <c r="D20" s="223"/>
      <c r="E20" s="223"/>
      <c r="F20" s="223"/>
      <c r="G20" s="223"/>
      <c r="H20" s="223"/>
      <c r="I20" s="223"/>
      <c r="J20" s="223"/>
      <c r="K20" s="223"/>
      <c r="L20" s="223"/>
      <c r="M20" s="223"/>
      <c r="N20" s="223"/>
      <c r="O20" s="223"/>
      <c r="P20" s="223"/>
      <c r="Q20" s="223"/>
      <c r="R20" s="223"/>
      <c r="S20" s="223"/>
      <c r="T20" s="223"/>
      <c r="U20" s="223"/>
      <c r="V20" s="223"/>
      <c r="W20" s="223"/>
      <c r="X20" s="223"/>
      <c r="Y20" s="66"/>
      <c r="Z20" s="66"/>
    </row>
    <row r="21" spans="1:53" ht="14.25" customHeight="1" x14ac:dyDescent="0.25">
      <c r="A21" s="224" t="s">
        <v>82</v>
      </c>
      <c r="B21" s="224"/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224"/>
      <c r="R21" s="224"/>
      <c r="S21" s="224"/>
      <c r="T21" s="224"/>
      <c r="U21" s="224"/>
      <c r="V21" s="224"/>
      <c r="W21" s="224"/>
      <c r="X21" s="224"/>
      <c r="Y21" s="67"/>
      <c r="Z21" s="67"/>
    </row>
    <row r="22" spans="1:53" ht="27" customHeight="1" x14ac:dyDescent="0.25">
      <c r="A22" s="64" t="s">
        <v>83</v>
      </c>
      <c r="B22" s="64" t="s">
        <v>84</v>
      </c>
      <c r="C22" s="37">
        <v>4301070899</v>
      </c>
      <c r="D22" s="225">
        <v>4607111035752</v>
      </c>
      <c r="E22" s="225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87</v>
      </c>
      <c r="L22" s="39" t="s">
        <v>86</v>
      </c>
      <c r="M22" s="38">
        <v>180</v>
      </c>
      <c r="N22" s="226" t="s">
        <v>85</v>
      </c>
      <c r="O22" s="227"/>
      <c r="P22" s="227"/>
      <c r="Q22" s="227"/>
      <c r="R22" s="228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232"/>
      <c r="B23" s="232"/>
      <c r="C23" s="232"/>
      <c r="D23" s="232"/>
      <c r="E23" s="232"/>
      <c r="F23" s="232"/>
      <c r="G23" s="232"/>
      <c r="H23" s="232"/>
      <c r="I23" s="232"/>
      <c r="J23" s="232"/>
      <c r="K23" s="232"/>
      <c r="L23" s="232"/>
      <c r="M23" s="233"/>
      <c r="N23" s="229" t="s">
        <v>43</v>
      </c>
      <c r="O23" s="230"/>
      <c r="P23" s="230"/>
      <c r="Q23" s="230"/>
      <c r="R23" s="230"/>
      <c r="S23" s="230"/>
      <c r="T23" s="231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232"/>
      <c r="B24" s="232"/>
      <c r="C24" s="232"/>
      <c r="D24" s="232"/>
      <c r="E24" s="232"/>
      <c r="F24" s="232"/>
      <c r="G24" s="232"/>
      <c r="H24" s="232"/>
      <c r="I24" s="232"/>
      <c r="J24" s="232"/>
      <c r="K24" s="232"/>
      <c r="L24" s="232"/>
      <c r="M24" s="233"/>
      <c r="N24" s="229" t="s">
        <v>43</v>
      </c>
      <c r="O24" s="230"/>
      <c r="P24" s="230"/>
      <c r="Q24" s="230"/>
      <c r="R24" s="230"/>
      <c r="S24" s="230"/>
      <c r="T24" s="231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222" t="s">
        <v>48</v>
      </c>
      <c r="B25" s="222"/>
      <c r="C25" s="222"/>
      <c r="D25" s="222"/>
      <c r="E25" s="222"/>
      <c r="F25" s="222"/>
      <c r="G25" s="222"/>
      <c r="H25" s="222"/>
      <c r="I25" s="222"/>
      <c r="J25" s="222"/>
      <c r="K25" s="222"/>
      <c r="L25" s="222"/>
      <c r="M25" s="222"/>
      <c r="N25" s="222"/>
      <c r="O25" s="222"/>
      <c r="P25" s="222"/>
      <c r="Q25" s="222"/>
      <c r="R25" s="222"/>
      <c r="S25" s="222"/>
      <c r="T25" s="222"/>
      <c r="U25" s="222"/>
      <c r="V25" s="222"/>
      <c r="W25" s="222"/>
      <c r="X25" s="222"/>
      <c r="Y25" s="55"/>
      <c r="Z25" s="55"/>
    </row>
    <row r="26" spans="1:53" ht="16.5" customHeight="1" x14ac:dyDescent="0.25">
      <c r="A26" s="223" t="s">
        <v>88</v>
      </c>
      <c r="B26" s="223"/>
      <c r="C26" s="223"/>
      <c r="D26" s="223"/>
      <c r="E26" s="223"/>
      <c r="F26" s="223"/>
      <c r="G26" s="223"/>
      <c r="H26" s="223"/>
      <c r="I26" s="223"/>
      <c r="J26" s="223"/>
      <c r="K26" s="223"/>
      <c r="L26" s="223"/>
      <c r="M26" s="223"/>
      <c r="N26" s="223"/>
      <c r="O26" s="223"/>
      <c r="P26" s="223"/>
      <c r="Q26" s="223"/>
      <c r="R26" s="223"/>
      <c r="S26" s="223"/>
      <c r="T26" s="223"/>
      <c r="U26" s="223"/>
      <c r="V26" s="223"/>
      <c r="W26" s="223"/>
      <c r="X26" s="223"/>
      <c r="Y26" s="66"/>
      <c r="Z26" s="66"/>
    </row>
    <row r="27" spans="1:53" ht="14.25" customHeight="1" x14ac:dyDescent="0.25">
      <c r="A27" s="224" t="s">
        <v>89</v>
      </c>
      <c r="B27" s="224"/>
      <c r="C27" s="224"/>
      <c r="D27" s="224"/>
      <c r="E27" s="224"/>
      <c r="F27" s="224"/>
      <c r="G27" s="224"/>
      <c r="H27" s="224"/>
      <c r="I27" s="224"/>
      <c r="J27" s="224"/>
      <c r="K27" s="224"/>
      <c r="L27" s="224"/>
      <c r="M27" s="224"/>
      <c r="N27" s="224"/>
      <c r="O27" s="224"/>
      <c r="P27" s="224"/>
      <c r="Q27" s="224"/>
      <c r="R27" s="224"/>
      <c r="S27" s="224"/>
      <c r="T27" s="224"/>
      <c r="U27" s="224"/>
      <c r="V27" s="224"/>
      <c r="W27" s="224"/>
      <c r="X27" s="224"/>
      <c r="Y27" s="67"/>
      <c r="Z27" s="67"/>
    </row>
    <row r="28" spans="1:53" ht="27" customHeight="1" x14ac:dyDescent="0.25">
      <c r="A28" s="64" t="s">
        <v>90</v>
      </c>
      <c r="B28" s="64" t="s">
        <v>91</v>
      </c>
      <c r="C28" s="37">
        <v>4301132066</v>
      </c>
      <c r="D28" s="225">
        <v>4607111036520</v>
      </c>
      <c r="E28" s="225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93</v>
      </c>
      <c r="L28" s="39" t="s">
        <v>86</v>
      </c>
      <c r="M28" s="38">
        <v>180</v>
      </c>
      <c r="N28" s="234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227"/>
      <c r="P28" s="227"/>
      <c r="Q28" s="227"/>
      <c r="R28" s="228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92</v>
      </c>
    </row>
    <row r="29" spans="1:53" ht="27" customHeight="1" x14ac:dyDescent="0.25">
      <c r="A29" s="64" t="s">
        <v>94</v>
      </c>
      <c r="B29" s="64" t="s">
        <v>95</v>
      </c>
      <c r="C29" s="37">
        <v>4301132063</v>
      </c>
      <c r="D29" s="225">
        <v>4607111036605</v>
      </c>
      <c r="E29" s="225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93</v>
      </c>
      <c r="L29" s="39" t="s">
        <v>86</v>
      </c>
      <c r="M29" s="38">
        <v>180</v>
      </c>
      <c r="N29" s="23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227"/>
      <c r="P29" s="227"/>
      <c r="Q29" s="227"/>
      <c r="R29" s="228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92</v>
      </c>
    </row>
    <row r="30" spans="1:53" ht="27" customHeight="1" x14ac:dyDescent="0.25">
      <c r="A30" s="64" t="s">
        <v>96</v>
      </c>
      <c r="B30" s="64" t="s">
        <v>97</v>
      </c>
      <c r="C30" s="37">
        <v>4301132064</v>
      </c>
      <c r="D30" s="225">
        <v>4607111036537</v>
      </c>
      <c r="E30" s="225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93</v>
      </c>
      <c r="L30" s="39" t="s">
        <v>86</v>
      </c>
      <c r="M30" s="38">
        <v>180</v>
      </c>
      <c r="N30" s="23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227"/>
      <c r="P30" s="227"/>
      <c r="Q30" s="227"/>
      <c r="R30" s="228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92</v>
      </c>
    </row>
    <row r="31" spans="1:53" ht="27" customHeight="1" x14ac:dyDescent="0.25">
      <c r="A31" s="64" t="s">
        <v>98</v>
      </c>
      <c r="B31" s="64" t="s">
        <v>99</v>
      </c>
      <c r="C31" s="37">
        <v>4301132065</v>
      </c>
      <c r="D31" s="225">
        <v>4607111036599</v>
      </c>
      <c r="E31" s="225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93</v>
      </c>
      <c r="L31" s="39" t="s">
        <v>86</v>
      </c>
      <c r="M31" s="38">
        <v>180</v>
      </c>
      <c r="N31" s="23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227"/>
      <c r="P31" s="227"/>
      <c r="Q31" s="227"/>
      <c r="R31" s="228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92</v>
      </c>
    </row>
    <row r="32" spans="1:53" x14ac:dyDescent="0.2">
      <c r="A32" s="232"/>
      <c r="B32" s="232"/>
      <c r="C32" s="232"/>
      <c r="D32" s="232"/>
      <c r="E32" s="232"/>
      <c r="F32" s="232"/>
      <c r="G32" s="232"/>
      <c r="H32" s="232"/>
      <c r="I32" s="232"/>
      <c r="J32" s="232"/>
      <c r="K32" s="232"/>
      <c r="L32" s="232"/>
      <c r="M32" s="233"/>
      <c r="N32" s="229" t="s">
        <v>43</v>
      </c>
      <c r="O32" s="230"/>
      <c r="P32" s="230"/>
      <c r="Q32" s="230"/>
      <c r="R32" s="230"/>
      <c r="S32" s="230"/>
      <c r="T32" s="231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232"/>
      <c r="B33" s="232"/>
      <c r="C33" s="232"/>
      <c r="D33" s="232"/>
      <c r="E33" s="232"/>
      <c r="F33" s="232"/>
      <c r="G33" s="232"/>
      <c r="H33" s="232"/>
      <c r="I33" s="232"/>
      <c r="J33" s="232"/>
      <c r="K33" s="232"/>
      <c r="L33" s="232"/>
      <c r="M33" s="233"/>
      <c r="N33" s="229" t="s">
        <v>43</v>
      </c>
      <c r="O33" s="230"/>
      <c r="P33" s="230"/>
      <c r="Q33" s="230"/>
      <c r="R33" s="230"/>
      <c r="S33" s="230"/>
      <c r="T33" s="231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223" t="s">
        <v>100</v>
      </c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  <c r="P34" s="223"/>
      <c r="Q34" s="223"/>
      <c r="R34" s="223"/>
      <c r="S34" s="223"/>
      <c r="T34" s="223"/>
      <c r="U34" s="223"/>
      <c r="V34" s="223"/>
      <c r="W34" s="223"/>
      <c r="X34" s="223"/>
      <c r="Y34" s="66"/>
      <c r="Z34" s="66"/>
    </row>
    <row r="35" spans="1:53" ht="14.25" customHeight="1" x14ac:dyDescent="0.25">
      <c r="A35" s="224" t="s">
        <v>82</v>
      </c>
      <c r="B35" s="224"/>
      <c r="C35" s="224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4"/>
      <c r="R35" s="224"/>
      <c r="S35" s="224"/>
      <c r="T35" s="224"/>
      <c r="U35" s="224"/>
      <c r="V35" s="224"/>
      <c r="W35" s="224"/>
      <c r="X35" s="224"/>
      <c r="Y35" s="67"/>
      <c r="Z35" s="67"/>
    </row>
    <row r="36" spans="1:53" ht="27" customHeight="1" x14ac:dyDescent="0.25">
      <c r="A36" s="64" t="s">
        <v>101</v>
      </c>
      <c r="B36" s="64" t="s">
        <v>102</v>
      </c>
      <c r="C36" s="37">
        <v>4301070865</v>
      </c>
      <c r="D36" s="225">
        <v>4607111036285</v>
      </c>
      <c r="E36" s="225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87</v>
      </c>
      <c r="L36" s="39" t="s">
        <v>86</v>
      </c>
      <c r="M36" s="38">
        <v>180</v>
      </c>
      <c r="N36" s="23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227"/>
      <c r="P36" s="227"/>
      <c r="Q36" s="227"/>
      <c r="R36" s="228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103</v>
      </c>
      <c r="B37" s="64" t="s">
        <v>104</v>
      </c>
      <c r="C37" s="37">
        <v>4301070861</v>
      </c>
      <c r="D37" s="225">
        <v>4607111036308</v>
      </c>
      <c r="E37" s="225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87</v>
      </c>
      <c r="L37" s="39" t="s">
        <v>86</v>
      </c>
      <c r="M37" s="38">
        <v>180</v>
      </c>
      <c r="N37" s="239" t="s">
        <v>105</v>
      </c>
      <c r="O37" s="227"/>
      <c r="P37" s="227"/>
      <c r="Q37" s="227"/>
      <c r="R37" s="228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106</v>
      </c>
      <c r="B38" s="64" t="s">
        <v>107</v>
      </c>
      <c r="C38" s="37">
        <v>4301070884</v>
      </c>
      <c r="D38" s="225">
        <v>4607111036315</v>
      </c>
      <c r="E38" s="225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87</v>
      </c>
      <c r="L38" s="39" t="s">
        <v>86</v>
      </c>
      <c r="M38" s="38">
        <v>180</v>
      </c>
      <c r="N38" s="24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227"/>
      <c r="P38" s="227"/>
      <c r="Q38" s="227"/>
      <c r="R38" s="228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108</v>
      </c>
      <c r="B39" s="64" t="s">
        <v>109</v>
      </c>
      <c r="C39" s="37">
        <v>4301070864</v>
      </c>
      <c r="D39" s="225">
        <v>4607111036292</v>
      </c>
      <c r="E39" s="225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87</v>
      </c>
      <c r="L39" s="39" t="s">
        <v>86</v>
      </c>
      <c r="M39" s="38">
        <v>180</v>
      </c>
      <c r="N39" s="24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227"/>
      <c r="P39" s="227"/>
      <c r="Q39" s="227"/>
      <c r="R39" s="228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232"/>
      <c r="B40" s="232"/>
      <c r="C40" s="232"/>
      <c r="D40" s="232"/>
      <c r="E40" s="232"/>
      <c r="F40" s="232"/>
      <c r="G40" s="232"/>
      <c r="H40" s="232"/>
      <c r="I40" s="232"/>
      <c r="J40" s="232"/>
      <c r="K40" s="232"/>
      <c r="L40" s="232"/>
      <c r="M40" s="233"/>
      <c r="N40" s="229" t="s">
        <v>43</v>
      </c>
      <c r="O40" s="230"/>
      <c r="P40" s="230"/>
      <c r="Q40" s="230"/>
      <c r="R40" s="230"/>
      <c r="S40" s="230"/>
      <c r="T40" s="231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232"/>
      <c r="B41" s="232"/>
      <c r="C41" s="232"/>
      <c r="D41" s="232"/>
      <c r="E41" s="232"/>
      <c r="F41" s="232"/>
      <c r="G41" s="232"/>
      <c r="H41" s="232"/>
      <c r="I41" s="232"/>
      <c r="J41" s="232"/>
      <c r="K41" s="232"/>
      <c r="L41" s="232"/>
      <c r="M41" s="233"/>
      <c r="N41" s="229" t="s">
        <v>43</v>
      </c>
      <c r="O41" s="230"/>
      <c r="P41" s="230"/>
      <c r="Q41" s="230"/>
      <c r="R41" s="230"/>
      <c r="S41" s="230"/>
      <c r="T41" s="231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223" t="s">
        <v>110</v>
      </c>
      <c r="B42" s="223"/>
      <c r="C42" s="223"/>
      <c r="D42" s="223"/>
      <c r="E42" s="223"/>
      <c r="F42" s="223"/>
      <c r="G42" s="223"/>
      <c r="H42" s="223"/>
      <c r="I42" s="223"/>
      <c r="J42" s="223"/>
      <c r="K42" s="223"/>
      <c r="L42" s="223"/>
      <c r="M42" s="223"/>
      <c r="N42" s="223"/>
      <c r="O42" s="223"/>
      <c r="P42" s="223"/>
      <c r="Q42" s="223"/>
      <c r="R42" s="223"/>
      <c r="S42" s="223"/>
      <c r="T42" s="223"/>
      <c r="U42" s="223"/>
      <c r="V42" s="223"/>
      <c r="W42" s="223"/>
      <c r="X42" s="223"/>
      <c r="Y42" s="66"/>
      <c r="Z42" s="66"/>
    </row>
    <row r="43" spans="1:53" ht="14.25" customHeight="1" x14ac:dyDescent="0.25">
      <c r="A43" s="224" t="s">
        <v>111</v>
      </c>
      <c r="B43" s="224"/>
      <c r="C43" s="224"/>
      <c r="D43" s="224"/>
      <c r="E43" s="224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24"/>
      <c r="Q43" s="224"/>
      <c r="R43" s="224"/>
      <c r="S43" s="224"/>
      <c r="T43" s="224"/>
      <c r="U43" s="224"/>
      <c r="V43" s="224"/>
      <c r="W43" s="224"/>
      <c r="X43" s="224"/>
      <c r="Y43" s="67"/>
      <c r="Z43" s="67"/>
    </row>
    <row r="44" spans="1:53" ht="27" customHeight="1" x14ac:dyDescent="0.25">
      <c r="A44" s="64" t="s">
        <v>112</v>
      </c>
      <c r="B44" s="64" t="s">
        <v>113</v>
      </c>
      <c r="C44" s="37">
        <v>4301190014</v>
      </c>
      <c r="D44" s="225">
        <v>4607111037053</v>
      </c>
      <c r="E44" s="225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114</v>
      </c>
      <c r="L44" s="39" t="s">
        <v>86</v>
      </c>
      <c r="M44" s="38">
        <v>365</v>
      </c>
      <c r="N44" s="242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227"/>
      <c r="P44" s="227"/>
      <c r="Q44" s="227"/>
      <c r="R44" s="228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92</v>
      </c>
    </row>
    <row r="45" spans="1:53" ht="27" customHeight="1" x14ac:dyDescent="0.25">
      <c r="A45" s="64" t="s">
        <v>115</v>
      </c>
      <c r="B45" s="64" t="s">
        <v>116</v>
      </c>
      <c r="C45" s="37">
        <v>4301190023</v>
      </c>
      <c r="D45" s="225">
        <v>4607111037060</v>
      </c>
      <c r="E45" s="225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114</v>
      </c>
      <c r="L45" s="39" t="s">
        <v>86</v>
      </c>
      <c r="M45" s="38">
        <v>365</v>
      </c>
      <c r="N45" s="24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227"/>
      <c r="P45" s="227"/>
      <c r="Q45" s="227"/>
      <c r="R45" s="228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92</v>
      </c>
    </row>
    <row r="46" spans="1:53" x14ac:dyDescent="0.2">
      <c r="A46" s="232"/>
      <c r="B46" s="232"/>
      <c r="C46" s="232"/>
      <c r="D46" s="232"/>
      <c r="E46" s="232"/>
      <c r="F46" s="232"/>
      <c r="G46" s="232"/>
      <c r="H46" s="232"/>
      <c r="I46" s="232"/>
      <c r="J46" s="232"/>
      <c r="K46" s="232"/>
      <c r="L46" s="232"/>
      <c r="M46" s="233"/>
      <c r="N46" s="229" t="s">
        <v>43</v>
      </c>
      <c r="O46" s="230"/>
      <c r="P46" s="230"/>
      <c r="Q46" s="230"/>
      <c r="R46" s="230"/>
      <c r="S46" s="230"/>
      <c r="T46" s="231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x14ac:dyDescent="0.2">
      <c r="A47" s="232"/>
      <c r="B47" s="232"/>
      <c r="C47" s="232"/>
      <c r="D47" s="232"/>
      <c r="E47" s="232"/>
      <c r="F47" s="232"/>
      <c r="G47" s="232"/>
      <c r="H47" s="232"/>
      <c r="I47" s="232"/>
      <c r="J47" s="232"/>
      <c r="K47" s="232"/>
      <c r="L47" s="232"/>
      <c r="M47" s="233"/>
      <c r="N47" s="229" t="s">
        <v>43</v>
      </c>
      <c r="O47" s="230"/>
      <c r="P47" s="230"/>
      <c r="Q47" s="230"/>
      <c r="R47" s="230"/>
      <c r="S47" s="230"/>
      <c r="T47" s="231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25">
      <c r="A48" s="223" t="s">
        <v>117</v>
      </c>
      <c r="B48" s="223"/>
      <c r="C48" s="223"/>
      <c r="D48" s="223"/>
      <c r="E48" s="223"/>
      <c r="F48" s="223"/>
      <c r="G48" s="223"/>
      <c r="H48" s="223"/>
      <c r="I48" s="223"/>
      <c r="J48" s="223"/>
      <c r="K48" s="223"/>
      <c r="L48" s="223"/>
      <c r="M48" s="223"/>
      <c r="N48" s="223"/>
      <c r="O48" s="223"/>
      <c r="P48" s="223"/>
      <c r="Q48" s="223"/>
      <c r="R48" s="223"/>
      <c r="S48" s="223"/>
      <c r="T48" s="223"/>
      <c r="U48" s="223"/>
      <c r="V48" s="223"/>
      <c r="W48" s="223"/>
      <c r="X48" s="223"/>
      <c r="Y48" s="66"/>
      <c r="Z48" s="66"/>
    </row>
    <row r="49" spans="1:53" ht="14.25" customHeight="1" x14ac:dyDescent="0.25">
      <c r="A49" s="224" t="s">
        <v>82</v>
      </c>
      <c r="B49" s="224"/>
      <c r="C49" s="224"/>
      <c r="D49" s="224"/>
      <c r="E49" s="224"/>
      <c r="F49" s="224"/>
      <c r="G49" s="224"/>
      <c r="H49" s="224"/>
      <c r="I49" s="224"/>
      <c r="J49" s="224"/>
      <c r="K49" s="224"/>
      <c r="L49" s="224"/>
      <c r="M49" s="224"/>
      <c r="N49" s="224"/>
      <c r="O49" s="224"/>
      <c r="P49" s="224"/>
      <c r="Q49" s="224"/>
      <c r="R49" s="224"/>
      <c r="S49" s="224"/>
      <c r="T49" s="224"/>
      <c r="U49" s="224"/>
      <c r="V49" s="224"/>
      <c r="W49" s="224"/>
      <c r="X49" s="224"/>
      <c r="Y49" s="67"/>
      <c r="Z49" s="67"/>
    </row>
    <row r="50" spans="1:53" ht="27" customHeight="1" x14ac:dyDescent="0.25">
      <c r="A50" s="64" t="s">
        <v>118</v>
      </c>
      <c r="B50" s="64" t="s">
        <v>119</v>
      </c>
      <c r="C50" s="37">
        <v>4301070989</v>
      </c>
      <c r="D50" s="225">
        <v>4607111037190</v>
      </c>
      <c r="E50" s="225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87</v>
      </c>
      <c r="L50" s="39" t="s">
        <v>86</v>
      </c>
      <c r="M50" s="38">
        <v>180</v>
      </c>
      <c r="N50" s="244" t="s">
        <v>120</v>
      </c>
      <c r="O50" s="227"/>
      <c r="P50" s="227"/>
      <c r="Q50" s="227"/>
      <c r="R50" s="228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5" si="0">IFERROR(IF(V50="","",V50),"")</f>
        <v>0</v>
      </c>
      <c r="X50" s="42">
        <f t="shared" ref="X50:X55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121</v>
      </c>
      <c r="B51" s="64" t="s">
        <v>122</v>
      </c>
      <c r="C51" s="37">
        <v>4301070972</v>
      </c>
      <c r="D51" s="225">
        <v>4607111037183</v>
      </c>
      <c r="E51" s="225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87</v>
      </c>
      <c r="L51" s="39" t="s">
        <v>86</v>
      </c>
      <c r="M51" s="38">
        <v>180</v>
      </c>
      <c r="N51" s="245" t="s">
        <v>123</v>
      </c>
      <c r="O51" s="227"/>
      <c r="P51" s="227"/>
      <c r="Q51" s="227"/>
      <c r="R51" s="228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124</v>
      </c>
      <c r="B52" s="64" t="s">
        <v>125</v>
      </c>
      <c r="C52" s="37">
        <v>4301070970</v>
      </c>
      <c r="D52" s="225">
        <v>4607111037091</v>
      </c>
      <c r="E52" s="225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87</v>
      </c>
      <c r="L52" s="39" t="s">
        <v>86</v>
      </c>
      <c r="M52" s="38">
        <v>180</v>
      </c>
      <c r="N52" s="246" t="s">
        <v>126</v>
      </c>
      <c r="O52" s="227"/>
      <c r="P52" s="227"/>
      <c r="Q52" s="227"/>
      <c r="R52" s="228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127</v>
      </c>
      <c r="B53" s="64" t="s">
        <v>128</v>
      </c>
      <c r="C53" s="37">
        <v>4301070971</v>
      </c>
      <c r="D53" s="225">
        <v>4607111036902</v>
      </c>
      <c r="E53" s="225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87</v>
      </c>
      <c r="L53" s="39" t="s">
        <v>86</v>
      </c>
      <c r="M53" s="38">
        <v>180</v>
      </c>
      <c r="N53" s="247" t="s">
        <v>129</v>
      </c>
      <c r="O53" s="227"/>
      <c r="P53" s="227"/>
      <c r="Q53" s="227"/>
      <c r="R53" s="228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130</v>
      </c>
      <c r="B54" s="64" t="s">
        <v>131</v>
      </c>
      <c r="C54" s="37">
        <v>4301070969</v>
      </c>
      <c r="D54" s="225">
        <v>4607111036858</v>
      </c>
      <c r="E54" s="225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87</v>
      </c>
      <c r="L54" s="39" t="s">
        <v>86</v>
      </c>
      <c r="M54" s="38">
        <v>180</v>
      </c>
      <c r="N54" s="248" t="s">
        <v>132</v>
      </c>
      <c r="O54" s="227"/>
      <c r="P54" s="227"/>
      <c r="Q54" s="227"/>
      <c r="R54" s="228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133</v>
      </c>
      <c r="B55" s="64" t="s">
        <v>134</v>
      </c>
      <c r="C55" s="37">
        <v>4301070968</v>
      </c>
      <c r="D55" s="225">
        <v>4607111036889</v>
      </c>
      <c r="E55" s="225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87</v>
      </c>
      <c r="L55" s="39" t="s">
        <v>86</v>
      </c>
      <c r="M55" s="38">
        <v>180</v>
      </c>
      <c r="N55" s="249" t="s">
        <v>135</v>
      </c>
      <c r="O55" s="227"/>
      <c r="P55" s="227"/>
      <c r="Q55" s="227"/>
      <c r="R55" s="228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x14ac:dyDescent="0.2">
      <c r="A56" s="232"/>
      <c r="B56" s="232"/>
      <c r="C56" s="232"/>
      <c r="D56" s="232"/>
      <c r="E56" s="232"/>
      <c r="F56" s="232"/>
      <c r="G56" s="232"/>
      <c r="H56" s="232"/>
      <c r="I56" s="232"/>
      <c r="J56" s="232"/>
      <c r="K56" s="232"/>
      <c r="L56" s="232"/>
      <c r="M56" s="233"/>
      <c r="N56" s="229" t="s">
        <v>43</v>
      </c>
      <c r="O56" s="230"/>
      <c r="P56" s="230"/>
      <c r="Q56" s="230"/>
      <c r="R56" s="230"/>
      <c r="S56" s="230"/>
      <c r="T56" s="231"/>
      <c r="U56" s="43" t="s">
        <v>42</v>
      </c>
      <c r="V56" s="44">
        <f>IFERROR(SUM(V50:V55),"0")</f>
        <v>0</v>
      </c>
      <c r="W56" s="44">
        <f>IFERROR(SUM(W50:W55),"0")</f>
        <v>0</v>
      </c>
      <c r="X56" s="44">
        <f>IFERROR(IF(X50="",0,X50),"0")+IFERROR(IF(X51="",0,X51),"0")+IFERROR(IF(X52="",0,X52),"0")+IFERROR(IF(X53="",0,X53),"0")+IFERROR(IF(X54="",0,X54),"0")+IFERROR(IF(X55="",0,X55),"0")</f>
        <v>0</v>
      </c>
      <c r="Y56" s="68"/>
      <c r="Z56" s="68"/>
    </row>
    <row r="57" spans="1:53" x14ac:dyDescent="0.2">
      <c r="A57" s="232"/>
      <c r="B57" s="232"/>
      <c r="C57" s="232"/>
      <c r="D57" s="232"/>
      <c r="E57" s="232"/>
      <c r="F57" s="232"/>
      <c r="G57" s="232"/>
      <c r="H57" s="232"/>
      <c r="I57" s="232"/>
      <c r="J57" s="232"/>
      <c r="K57" s="232"/>
      <c r="L57" s="232"/>
      <c r="M57" s="233"/>
      <c r="N57" s="229" t="s">
        <v>43</v>
      </c>
      <c r="O57" s="230"/>
      <c r="P57" s="230"/>
      <c r="Q57" s="230"/>
      <c r="R57" s="230"/>
      <c r="S57" s="230"/>
      <c r="T57" s="231"/>
      <c r="U57" s="43" t="s">
        <v>0</v>
      </c>
      <c r="V57" s="44">
        <f>IFERROR(SUMPRODUCT(V50:V55*H50:H55),"0")</f>
        <v>0</v>
      </c>
      <c r="W57" s="44">
        <f>IFERROR(SUMPRODUCT(W50:W55*H50:H55),"0")</f>
        <v>0</v>
      </c>
      <c r="X57" s="43"/>
      <c r="Y57" s="68"/>
      <c r="Z57" s="68"/>
    </row>
    <row r="58" spans="1:53" ht="16.5" customHeight="1" x14ac:dyDescent="0.25">
      <c r="A58" s="223" t="s">
        <v>136</v>
      </c>
      <c r="B58" s="223"/>
      <c r="C58" s="223"/>
      <c r="D58" s="223"/>
      <c r="E58" s="223"/>
      <c r="F58" s="223"/>
      <c r="G58" s="223"/>
      <c r="H58" s="223"/>
      <c r="I58" s="223"/>
      <c r="J58" s="223"/>
      <c r="K58" s="223"/>
      <c r="L58" s="223"/>
      <c r="M58" s="223"/>
      <c r="N58" s="223"/>
      <c r="O58" s="223"/>
      <c r="P58" s="223"/>
      <c r="Q58" s="223"/>
      <c r="R58" s="223"/>
      <c r="S58" s="223"/>
      <c r="T58" s="223"/>
      <c r="U58" s="223"/>
      <c r="V58" s="223"/>
      <c r="W58" s="223"/>
      <c r="X58" s="223"/>
      <c r="Y58" s="66"/>
      <c r="Z58" s="66"/>
    </row>
    <row r="59" spans="1:53" ht="14.25" customHeight="1" x14ac:dyDescent="0.25">
      <c r="A59" s="224" t="s">
        <v>82</v>
      </c>
      <c r="B59" s="224"/>
      <c r="C59" s="224"/>
      <c r="D59" s="224"/>
      <c r="E59" s="224"/>
      <c r="F59" s="224"/>
      <c r="G59" s="224"/>
      <c r="H59" s="224"/>
      <c r="I59" s="224"/>
      <c r="J59" s="224"/>
      <c r="K59" s="224"/>
      <c r="L59" s="224"/>
      <c r="M59" s="224"/>
      <c r="N59" s="224"/>
      <c r="O59" s="224"/>
      <c r="P59" s="224"/>
      <c r="Q59" s="224"/>
      <c r="R59" s="224"/>
      <c r="S59" s="224"/>
      <c r="T59" s="224"/>
      <c r="U59" s="224"/>
      <c r="V59" s="224"/>
      <c r="W59" s="224"/>
      <c r="X59" s="224"/>
      <c r="Y59" s="67"/>
      <c r="Z59" s="67"/>
    </row>
    <row r="60" spans="1:53" ht="27" customHeight="1" x14ac:dyDescent="0.25">
      <c r="A60" s="64" t="s">
        <v>137</v>
      </c>
      <c r="B60" s="64" t="s">
        <v>138</v>
      </c>
      <c r="C60" s="37">
        <v>4301070977</v>
      </c>
      <c r="D60" s="225">
        <v>4607111037411</v>
      </c>
      <c r="E60" s="225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8" t="s">
        <v>140</v>
      </c>
      <c r="L60" s="39" t="s">
        <v>86</v>
      </c>
      <c r="M60" s="38">
        <v>180</v>
      </c>
      <c r="N60" s="250" t="s">
        <v>139</v>
      </c>
      <c r="O60" s="227"/>
      <c r="P60" s="227"/>
      <c r="Q60" s="227"/>
      <c r="R60" s="228"/>
      <c r="S60" s="40" t="s">
        <v>49</v>
      </c>
      <c r="T60" s="40" t="s">
        <v>49</v>
      </c>
      <c r="U60" s="41" t="s">
        <v>42</v>
      </c>
      <c r="V60" s="59">
        <v>0</v>
      </c>
      <c r="W60" s="56">
        <f>IFERROR(IF(V60="","",V60),"")</f>
        <v>0</v>
      </c>
      <c r="X60" s="42">
        <f>IFERROR(IF(V60="","",V60*0.00502),"")</f>
        <v>0</v>
      </c>
      <c r="Y60" s="69" t="s">
        <v>49</v>
      </c>
      <c r="Z60" s="70" t="s">
        <v>49</v>
      </c>
      <c r="AD60" s="74"/>
      <c r="BA60" s="93" t="s">
        <v>70</v>
      </c>
    </row>
    <row r="61" spans="1:53" ht="27" customHeight="1" x14ac:dyDescent="0.25">
      <c r="A61" s="64" t="s">
        <v>141</v>
      </c>
      <c r="B61" s="64" t="s">
        <v>142</v>
      </c>
      <c r="C61" s="37">
        <v>4301070981</v>
      </c>
      <c r="D61" s="225">
        <v>4607111036728</v>
      </c>
      <c r="E61" s="225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8" t="s">
        <v>87</v>
      </c>
      <c r="L61" s="39" t="s">
        <v>86</v>
      </c>
      <c r="M61" s="38">
        <v>180</v>
      </c>
      <c r="N61" s="251" t="s">
        <v>143</v>
      </c>
      <c r="O61" s="227"/>
      <c r="P61" s="227"/>
      <c r="Q61" s="227"/>
      <c r="R61" s="228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IFERROR(IF(V61="","",V61*0.00866),"")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x14ac:dyDescent="0.2">
      <c r="A62" s="232"/>
      <c r="B62" s="232"/>
      <c r="C62" s="232"/>
      <c r="D62" s="232"/>
      <c r="E62" s="232"/>
      <c r="F62" s="232"/>
      <c r="G62" s="232"/>
      <c r="H62" s="232"/>
      <c r="I62" s="232"/>
      <c r="J62" s="232"/>
      <c r="K62" s="232"/>
      <c r="L62" s="232"/>
      <c r="M62" s="233"/>
      <c r="N62" s="229" t="s">
        <v>43</v>
      </c>
      <c r="O62" s="230"/>
      <c r="P62" s="230"/>
      <c r="Q62" s="230"/>
      <c r="R62" s="230"/>
      <c r="S62" s="230"/>
      <c r="T62" s="231"/>
      <c r="U62" s="43" t="s">
        <v>42</v>
      </c>
      <c r="V62" s="44">
        <f>IFERROR(SUM(V60:V61),"0")</f>
        <v>0</v>
      </c>
      <c r="W62" s="44">
        <f>IFERROR(SUM(W60:W61),"0")</f>
        <v>0</v>
      </c>
      <c r="X62" s="44">
        <f>IFERROR(IF(X60="",0,X60),"0")+IFERROR(IF(X61="",0,X61),"0")</f>
        <v>0</v>
      </c>
      <c r="Y62" s="68"/>
      <c r="Z62" s="68"/>
    </row>
    <row r="63" spans="1:53" x14ac:dyDescent="0.2">
      <c r="A63" s="232"/>
      <c r="B63" s="232"/>
      <c r="C63" s="232"/>
      <c r="D63" s="232"/>
      <c r="E63" s="232"/>
      <c r="F63" s="232"/>
      <c r="G63" s="232"/>
      <c r="H63" s="232"/>
      <c r="I63" s="232"/>
      <c r="J63" s="232"/>
      <c r="K63" s="232"/>
      <c r="L63" s="232"/>
      <c r="M63" s="233"/>
      <c r="N63" s="229" t="s">
        <v>43</v>
      </c>
      <c r="O63" s="230"/>
      <c r="P63" s="230"/>
      <c r="Q63" s="230"/>
      <c r="R63" s="230"/>
      <c r="S63" s="230"/>
      <c r="T63" s="231"/>
      <c r="U63" s="43" t="s">
        <v>0</v>
      </c>
      <c r="V63" s="44">
        <f>IFERROR(SUMPRODUCT(V60:V61*H60:H61),"0")</f>
        <v>0</v>
      </c>
      <c r="W63" s="44">
        <f>IFERROR(SUMPRODUCT(W60:W61*H60:H61),"0")</f>
        <v>0</v>
      </c>
      <c r="X63" s="43"/>
      <c r="Y63" s="68"/>
      <c r="Z63" s="68"/>
    </row>
    <row r="64" spans="1:53" ht="16.5" customHeight="1" x14ac:dyDescent="0.25">
      <c r="A64" s="223" t="s">
        <v>144</v>
      </c>
      <c r="B64" s="223"/>
      <c r="C64" s="223"/>
      <c r="D64" s="223"/>
      <c r="E64" s="223"/>
      <c r="F64" s="223"/>
      <c r="G64" s="223"/>
      <c r="H64" s="223"/>
      <c r="I64" s="223"/>
      <c r="J64" s="223"/>
      <c r="K64" s="223"/>
      <c r="L64" s="223"/>
      <c r="M64" s="223"/>
      <c r="N64" s="223"/>
      <c r="O64" s="223"/>
      <c r="P64" s="223"/>
      <c r="Q64" s="223"/>
      <c r="R64" s="223"/>
      <c r="S64" s="223"/>
      <c r="T64" s="223"/>
      <c r="U64" s="223"/>
      <c r="V64" s="223"/>
      <c r="W64" s="223"/>
      <c r="X64" s="223"/>
      <c r="Y64" s="66"/>
      <c r="Z64" s="66"/>
    </row>
    <row r="65" spans="1:53" ht="14.25" customHeight="1" x14ac:dyDescent="0.25">
      <c r="A65" s="224" t="s">
        <v>145</v>
      </c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  <c r="U65" s="224"/>
      <c r="V65" s="224"/>
      <c r="W65" s="224"/>
      <c r="X65" s="224"/>
      <c r="Y65" s="67"/>
      <c r="Z65" s="67"/>
    </row>
    <row r="66" spans="1:53" ht="27" customHeight="1" x14ac:dyDescent="0.25">
      <c r="A66" s="64" t="s">
        <v>146</v>
      </c>
      <c r="B66" s="64" t="s">
        <v>147</v>
      </c>
      <c r="C66" s="37">
        <v>4301135113</v>
      </c>
      <c r="D66" s="225">
        <v>4607111033659</v>
      </c>
      <c r="E66" s="225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8" t="s">
        <v>93</v>
      </c>
      <c r="L66" s="39" t="s">
        <v>86</v>
      </c>
      <c r="M66" s="38">
        <v>180</v>
      </c>
      <c r="N66" s="252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227"/>
      <c r="P66" s="227"/>
      <c r="Q66" s="227"/>
      <c r="R66" s="228"/>
      <c r="S66" s="40" t="s">
        <v>49</v>
      </c>
      <c r="T66" s="40" t="s">
        <v>49</v>
      </c>
      <c r="U66" s="41" t="s">
        <v>42</v>
      </c>
      <c r="V66" s="59">
        <v>0</v>
      </c>
      <c r="W66" s="56">
        <f>IFERROR(IF(V66="","",V66),"")</f>
        <v>0</v>
      </c>
      <c r="X66" s="42">
        <f>IFERROR(IF(V66="","",V66*0.01788),"")</f>
        <v>0</v>
      </c>
      <c r="Y66" s="69" t="s">
        <v>49</v>
      </c>
      <c r="Z66" s="70" t="s">
        <v>49</v>
      </c>
      <c r="AD66" s="74"/>
      <c r="BA66" s="95" t="s">
        <v>92</v>
      </c>
    </row>
    <row r="67" spans="1:53" x14ac:dyDescent="0.2">
      <c r="A67" s="232"/>
      <c r="B67" s="232"/>
      <c r="C67" s="232"/>
      <c r="D67" s="232"/>
      <c r="E67" s="232"/>
      <c r="F67" s="232"/>
      <c r="G67" s="232"/>
      <c r="H67" s="232"/>
      <c r="I67" s="232"/>
      <c r="J67" s="232"/>
      <c r="K67" s="232"/>
      <c r="L67" s="232"/>
      <c r="M67" s="233"/>
      <c r="N67" s="229" t="s">
        <v>43</v>
      </c>
      <c r="O67" s="230"/>
      <c r="P67" s="230"/>
      <c r="Q67" s="230"/>
      <c r="R67" s="230"/>
      <c r="S67" s="230"/>
      <c r="T67" s="231"/>
      <c r="U67" s="43" t="s">
        <v>42</v>
      </c>
      <c r="V67" s="44">
        <f>IFERROR(SUM(V66:V66),"0")</f>
        <v>0</v>
      </c>
      <c r="W67" s="44">
        <f>IFERROR(SUM(W66:W66),"0")</f>
        <v>0</v>
      </c>
      <c r="X67" s="44">
        <f>IFERROR(IF(X66="",0,X66),"0")</f>
        <v>0</v>
      </c>
      <c r="Y67" s="68"/>
      <c r="Z67" s="68"/>
    </row>
    <row r="68" spans="1:53" x14ac:dyDescent="0.2">
      <c r="A68" s="232"/>
      <c r="B68" s="232"/>
      <c r="C68" s="232"/>
      <c r="D68" s="232"/>
      <c r="E68" s="232"/>
      <c r="F68" s="232"/>
      <c r="G68" s="232"/>
      <c r="H68" s="232"/>
      <c r="I68" s="232"/>
      <c r="J68" s="232"/>
      <c r="K68" s="232"/>
      <c r="L68" s="232"/>
      <c r="M68" s="233"/>
      <c r="N68" s="229" t="s">
        <v>43</v>
      </c>
      <c r="O68" s="230"/>
      <c r="P68" s="230"/>
      <c r="Q68" s="230"/>
      <c r="R68" s="230"/>
      <c r="S68" s="230"/>
      <c r="T68" s="231"/>
      <c r="U68" s="43" t="s">
        <v>0</v>
      </c>
      <c r="V68" s="44">
        <f>IFERROR(SUMPRODUCT(V66:V66*H66:H66),"0")</f>
        <v>0</v>
      </c>
      <c r="W68" s="44">
        <f>IFERROR(SUMPRODUCT(W66:W66*H66:H66),"0")</f>
        <v>0</v>
      </c>
      <c r="X68" s="43"/>
      <c r="Y68" s="68"/>
      <c r="Z68" s="68"/>
    </row>
    <row r="69" spans="1:53" ht="16.5" customHeight="1" x14ac:dyDescent="0.25">
      <c r="A69" s="223" t="s">
        <v>148</v>
      </c>
      <c r="B69" s="223"/>
      <c r="C69" s="223"/>
      <c r="D69" s="223"/>
      <c r="E69" s="223"/>
      <c r="F69" s="223"/>
      <c r="G69" s="223"/>
      <c r="H69" s="223"/>
      <c r="I69" s="223"/>
      <c r="J69" s="223"/>
      <c r="K69" s="223"/>
      <c r="L69" s="223"/>
      <c r="M69" s="223"/>
      <c r="N69" s="223"/>
      <c r="O69" s="223"/>
      <c r="P69" s="223"/>
      <c r="Q69" s="223"/>
      <c r="R69" s="223"/>
      <c r="S69" s="223"/>
      <c r="T69" s="223"/>
      <c r="U69" s="223"/>
      <c r="V69" s="223"/>
      <c r="W69" s="223"/>
      <c r="X69" s="223"/>
      <c r="Y69" s="66"/>
      <c r="Z69" s="66"/>
    </row>
    <row r="70" spans="1:53" ht="14.25" customHeight="1" x14ac:dyDescent="0.25">
      <c r="A70" s="224" t="s">
        <v>149</v>
      </c>
      <c r="B70" s="224"/>
      <c r="C70" s="224"/>
      <c r="D70" s="224"/>
      <c r="E70" s="224"/>
      <c r="F70" s="224"/>
      <c r="G70" s="224"/>
      <c r="H70" s="224"/>
      <c r="I70" s="224"/>
      <c r="J70" s="224"/>
      <c r="K70" s="224"/>
      <c r="L70" s="224"/>
      <c r="M70" s="224"/>
      <c r="N70" s="224"/>
      <c r="O70" s="224"/>
      <c r="P70" s="224"/>
      <c r="Q70" s="224"/>
      <c r="R70" s="224"/>
      <c r="S70" s="224"/>
      <c r="T70" s="224"/>
      <c r="U70" s="224"/>
      <c r="V70" s="224"/>
      <c r="W70" s="224"/>
      <c r="X70" s="224"/>
      <c r="Y70" s="67"/>
      <c r="Z70" s="67"/>
    </row>
    <row r="71" spans="1:53" ht="27" customHeight="1" x14ac:dyDescent="0.25">
      <c r="A71" s="64" t="s">
        <v>150</v>
      </c>
      <c r="B71" s="64" t="s">
        <v>151</v>
      </c>
      <c r="C71" s="37">
        <v>4301131012</v>
      </c>
      <c r="D71" s="225">
        <v>4607111034137</v>
      </c>
      <c r="E71" s="225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93</v>
      </c>
      <c r="L71" s="39" t="s">
        <v>86</v>
      </c>
      <c r="M71" s="38">
        <v>180</v>
      </c>
      <c r="N71" s="253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227"/>
      <c r="P71" s="227"/>
      <c r="Q71" s="227"/>
      <c r="R71" s="228"/>
      <c r="S71" s="40" t="s">
        <v>49</v>
      </c>
      <c r="T71" s="40" t="s">
        <v>49</v>
      </c>
      <c r="U71" s="41" t="s">
        <v>42</v>
      </c>
      <c r="V71" s="59">
        <v>0</v>
      </c>
      <c r="W71" s="56">
        <f>IFERROR(IF(V71="","",V71),"")</f>
        <v>0</v>
      </c>
      <c r="X71" s="42">
        <f>IFERROR(IF(V71="","",V71*0.01788),"")</f>
        <v>0</v>
      </c>
      <c r="Y71" s="69" t="s">
        <v>49</v>
      </c>
      <c r="Z71" s="70" t="s">
        <v>49</v>
      </c>
      <c r="AD71" s="74"/>
      <c r="BA71" s="96" t="s">
        <v>92</v>
      </c>
    </row>
    <row r="72" spans="1:53" ht="27" customHeight="1" x14ac:dyDescent="0.25">
      <c r="A72" s="64" t="s">
        <v>152</v>
      </c>
      <c r="B72" s="64" t="s">
        <v>153</v>
      </c>
      <c r="C72" s="37">
        <v>4301131011</v>
      </c>
      <c r="D72" s="225">
        <v>4607111034120</v>
      </c>
      <c r="E72" s="225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93</v>
      </c>
      <c r="L72" s="39" t="s">
        <v>86</v>
      </c>
      <c r="M72" s="38">
        <v>180</v>
      </c>
      <c r="N72" s="25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227"/>
      <c r="P72" s="227"/>
      <c r="Q72" s="227"/>
      <c r="R72" s="228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92</v>
      </c>
    </row>
    <row r="73" spans="1:53" x14ac:dyDescent="0.2">
      <c r="A73" s="232"/>
      <c r="B73" s="232"/>
      <c r="C73" s="232"/>
      <c r="D73" s="232"/>
      <c r="E73" s="232"/>
      <c r="F73" s="232"/>
      <c r="G73" s="232"/>
      <c r="H73" s="232"/>
      <c r="I73" s="232"/>
      <c r="J73" s="232"/>
      <c r="K73" s="232"/>
      <c r="L73" s="232"/>
      <c r="M73" s="233"/>
      <c r="N73" s="229" t="s">
        <v>43</v>
      </c>
      <c r="O73" s="230"/>
      <c r="P73" s="230"/>
      <c r="Q73" s="230"/>
      <c r="R73" s="230"/>
      <c r="S73" s="230"/>
      <c r="T73" s="231"/>
      <c r="U73" s="43" t="s">
        <v>42</v>
      </c>
      <c r="V73" s="44">
        <f>IFERROR(SUM(V71:V72),"0")</f>
        <v>0</v>
      </c>
      <c r="W73" s="44">
        <f>IFERROR(SUM(W71:W72),"0")</f>
        <v>0</v>
      </c>
      <c r="X73" s="44">
        <f>IFERROR(IF(X71="",0,X71),"0")+IFERROR(IF(X72="",0,X72),"0")</f>
        <v>0</v>
      </c>
      <c r="Y73" s="68"/>
      <c r="Z73" s="68"/>
    </row>
    <row r="74" spans="1:53" x14ac:dyDescent="0.2">
      <c r="A74" s="232"/>
      <c r="B74" s="232"/>
      <c r="C74" s="232"/>
      <c r="D74" s="232"/>
      <c r="E74" s="232"/>
      <c r="F74" s="232"/>
      <c r="G74" s="232"/>
      <c r="H74" s="232"/>
      <c r="I74" s="232"/>
      <c r="J74" s="232"/>
      <c r="K74" s="232"/>
      <c r="L74" s="232"/>
      <c r="M74" s="233"/>
      <c r="N74" s="229" t="s">
        <v>43</v>
      </c>
      <c r="O74" s="230"/>
      <c r="P74" s="230"/>
      <c r="Q74" s="230"/>
      <c r="R74" s="230"/>
      <c r="S74" s="230"/>
      <c r="T74" s="231"/>
      <c r="U74" s="43" t="s">
        <v>0</v>
      </c>
      <c r="V74" s="44">
        <f>IFERROR(SUMPRODUCT(V71:V72*H71:H72),"0")</f>
        <v>0</v>
      </c>
      <c r="W74" s="44">
        <f>IFERROR(SUMPRODUCT(W71:W72*H71:H72),"0")</f>
        <v>0</v>
      </c>
      <c r="X74" s="43"/>
      <c r="Y74" s="68"/>
      <c r="Z74" s="68"/>
    </row>
    <row r="75" spans="1:53" ht="16.5" customHeight="1" x14ac:dyDescent="0.25">
      <c r="A75" s="223" t="s">
        <v>154</v>
      </c>
      <c r="B75" s="223"/>
      <c r="C75" s="223"/>
      <c r="D75" s="223"/>
      <c r="E75" s="223"/>
      <c r="F75" s="223"/>
      <c r="G75" s="223"/>
      <c r="H75" s="223"/>
      <c r="I75" s="223"/>
      <c r="J75" s="223"/>
      <c r="K75" s="223"/>
      <c r="L75" s="223"/>
      <c r="M75" s="223"/>
      <c r="N75" s="223"/>
      <c r="O75" s="223"/>
      <c r="P75" s="223"/>
      <c r="Q75" s="223"/>
      <c r="R75" s="223"/>
      <c r="S75" s="223"/>
      <c r="T75" s="223"/>
      <c r="U75" s="223"/>
      <c r="V75" s="223"/>
      <c r="W75" s="223"/>
      <c r="X75" s="223"/>
      <c r="Y75" s="66"/>
      <c r="Z75" s="66"/>
    </row>
    <row r="76" spans="1:53" ht="14.25" customHeight="1" x14ac:dyDescent="0.25">
      <c r="A76" s="224" t="s">
        <v>145</v>
      </c>
      <c r="B76" s="224"/>
      <c r="C76" s="224"/>
      <c r="D76" s="224"/>
      <c r="E76" s="224"/>
      <c r="F76" s="224"/>
      <c r="G76" s="224"/>
      <c r="H76" s="224"/>
      <c r="I76" s="224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67"/>
      <c r="Z76" s="67"/>
    </row>
    <row r="77" spans="1:53" ht="27" customHeight="1" x14ac:dyDescent="0.25">
      <c r="A77" s="64" t="s">
        <v>155</v>
      </c>
      <c r="B77" s="64" t="s">
        <v>156</v>
      </c>
      <c r="C77" s="37">
        <v>4301135053</v>
      </c>
      <c r="D77" s="225">
        <v>4607111036407</v>
      </c>
      <c r="E77" s="225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8" t="s">
        <v>93</v>
      </c>
      <c r="L77" s="39" t="s">
        <v>86</v>
      </c>
      <c r="M77" s="38">
        <v>180</v>
      </c>
      <c r="N77" s="25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227"/>
      <c r="P77" s="227"/>
      <c r="Q77" s="227"/>
      <c r="R77" s="228"/>
      <c r="S77" s="40" t="s">
        <v>49</v>
      </c>
      <c r="T77" s="40" t="s">
        <v>49</v>
      </c>
      <c r="U77" s="41" t="s">
        <v>42</v>
      </c>
      <c r="V77" s="59">
        <v>0</v>
      </c>
      <c r="W77" s="56">
        <f t="shared" ref="W77:W82" si="2">IFERROR(IF(V77="","",V77),"")</f>
        <v>0</v>
      </c>
      <c r="X77" s="42">
        <f t="shared" ref="X77:X82" si="3">IFERROR(IF(V77="","",V77*0.01788),"")</f>
        <v>0</v>
      </c>
      <c r="Y77" s="69" t="s">
        <v>49</v>
      </c>
      <c r="Z77" s="70" t="s">
        <v>49</v>
      </c>
      <c r="AD77" s="74"/>
      <c r="BA77" s="98" t="s">
        <v>92</v>
      </c>
    </row>
    <row r="78" spans="1:53" ht="16.5" customHeight="1" x14ac:dyDescent="0.25">
      <c r="A78" s="64" t="s">
        <v>157</v>
      </c>
      <c r="B78" s="64" t="s">
        <v>158</v>
      </c>
      <c r="C78" s="37">
        <v>4301135122</v>
      </c>
      <c r="D78" s="225">
        <v>4607111033628</v>
      </c>
      <c r="E78" s="225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93</v>
      </c>
      <c r="L78" s="39" t="s">
        <v>86</v>
      </c>
      <c r="M78" s="38">
        <v>180</v>
      </c>
      <c r="N78" s="256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227"/>
      <c r="P78" s="227"/>
      <c r="Q78" s="227"/>
      <c r="R78" s="228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si="2"/>
        <v>0</v>
      </c>
      <c r="X78" s="42">
        <f t="shared" si="3"/>
        <v>0</v>
      </c>
      <c r="Y78" s="69" t="s">
        <v>49</v>
      </c>
      <c r="Z78" s="70" t="s">
        <v>49</v>
      </c>
      <c r="AD78" s="74"/>
      <c r="BA78" s="99" t="s">
        <v>92</v>
      </c>
    </row>
    <row r="79" spans="1:53" ht="27" customHeight="1" x14ac:dyDescent="0.25">
      <c r="A79" s="64" t="s">
        <v>159</v>
      </c>
      <c r="B79" s="64" t="s">
        <v>160</v>
      </c>
      <c r="C79" s="37">
        <v>4301130400</v>
      </c>
      <c r="D79" s="225">
        <v>4607111033451</v>
      </c>
      <c r="E79" s="225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93</v>
      </c>
      <c r="L79" s="39" t="s">
        <v>86</v>
      </c>
      <c r="M79" s="38">
        <v>180</v>
      </c>
      <c r="N79" s="257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227"/>
      <c r="P79" s="227"/>
      <c r="Q79" s="227"/>
      <c r="R79" s="228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92</v>
      </c>
    </row>
    <row r="80" spans="1:53" ht="27" customHeight="1" x14ac:dyDescent="0.25">
      <c r="A80" s="64" t="s">
        <v>161</v>
      </c>
      <c r="B80" s="64" t="s">
        <v>162</v>
      </c>
      <c r="C80" s="37">
        <v>4301135120</v>
      </c>
      <c r="D80" s="225">
        <v>4607111035141</v>
      </c>
      <c r="E80" s="225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93</v>
      </c>
      <c r="L80" s="39" t="s">
        <v>86</v>
      </c>
      <c r="M80" s="38">
        <v>180</v>
      </c>
      <c r="N80" s="25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227"/>
      <c r="P80" s="227"/>
      <c r="Q80" s="227"/>
      <c r="R80" s="228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92</v>
      </c>
    </row>
    <row r="81" spans="1:53" ht="27" customHeight="1" x14ac:dyDescent="0.25">
      <c r="A81" s="64" t="s">
        <v>163</v>
      </c>
      <c r="B81" s="64" t="s">
        <v>164</v>
      </c>
      <c r="C81" s="37">
        <v>4301135111</v>
      </c>
      <c r="D81" s="225">
        <v>4607111035028</v>
      </c>
      <c r="E81" s="225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8" t="s">
        <v>93</v>
      </c>
      <c r="L81" s="39" t="s">
        <v>86</v>
      </c>
      <c r="M81" s="38">
        <v>180</v>
      </c>
      <c r="N81" s="259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227"/>
      <c r="P81" s="227"/>
      <c r="Q81" s="227"/>
      <c r="R81" s="228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92</v>
      </c>
    </row>
    <row r="82" spans="1:53" ht="27" customHeight="1" x14ac:dyDescent="0.25">
      <c r="A82" s="64" t="s">
        <v>165</v>
      </c>
      <c r="B82" s="64" t="s">
        <v>166</v>
      </c>
      <c r="C82" s="37">
        <v>4301135109</v>
      </c>
      <c r="D82" s="225">
        <v>4607111033444</v>
      </c>
      <c r="E82" s="225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93</v>
      </c>
      <c r="L82" s="39" t="s">
        <v>86</v>
      </c>
      <c r="M82" s="38">
        <v>180</v>
      </c>
      <c r="N82" s="260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227"/>
      <c r="P82" s="227"/>
      <c r="Q82" s="227"/>
      <c r="R82" s="228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92</v>
      </c>
    </row>
    <row r="83" spans="1:53" x14ac:dyDescent="0.2">
      <c r="A83" s="232"/>
      <c r="B83" s="232"/>
      <c r="C83" s="232"/>
      <c r="D83" s="232"/>
      <c r="E83" s="232"/>
      <c r="F83" s="232"/>
      <c r="G83" s="232"/>
      <c r="H83" s="232"/>
      <c r="I83" s="232"/>
      <c r="J83" s="232"/>
      <c r="K83" s="232"/>
      <c r="L83" s="232"/>
      <c r="M83" s="233"/>
      <c r="N83" s="229" t="s">
        <v>43</v>
      </c>
      <c r="O83" s="230"/>
      <c r="P83" s="230"/>
      <c r="Q83" s="230"/>
      <c r="R83" s="230"/>
      <c r="S83" s="230"/>
      <c r="T83" s="231"/>
      <c r="U83" s="43" t="s">
        <v>42</v>
      </c>
      <c r="V83" s="44">
        <f>IFERROR(SUM(V77:V82),"0")</f>
        <v>0</v>
      </c>
      <c r="W83" s="44">
        <f>IFERROR(SUM(W77:W82),"0")</f>
        <v>0</v>
      </c>
      <c r="X83" s="44">
        <f>IFERROR(IF(X77="",0,X77),"0")+IFERROR(IF(X78="",0,X78),"0")+IFERROR(IF(X79="",0,X79),"0")+IFERROR(IF(X80="",0,X80),"0")+IFERROR(IF(X81="",0,X81),"0")+IFERROR(IF(X82="",0,X82),"0")</f>
        <v>0</v>
      </c>
      <c r="Y83" s="68"/>
      <c r="Z83" s="68"/>
    </row>
    <row r="84" spans="1:53" x14ac:dyDescent="0.2">
      <c r="A84" s="232"/>
      <c r="B84" s="232"/>
      <c r="C84" s="232"/>
      <c r="D84" s="232"/>
      <c r="E84" s="232"/>
      <c r="F84" s="232"/>
      <c r="G84" s="232"/>
      <c r="H84" s="232"/>
      <c r="I84" s="232"/>
      <c r="J84" s="232"/>
      <c r="K84" s="232"/>
      <c r="L84" s="232"/>
      <c r="M84" s="233"/>
      <c r="N84" s="229" t="s">
        <v>43</v>
      </c>
      <c r="O84" s="230"/>
      <c r="P84" s="230"/>
      <c r="Q84" s="230"/>
      <c r="R84" s="230"/>
      <c r="S84" s="230"/>
      <c r="T84" s="231"/>
      <c r="U84" s="43" t="s">
        <v>0</v>
      </c>
      <c r="V84" s="44">
        <f>IFERROR(SUMPRODUCT(V77:V82*H77:H82),"0")</f>
        <v>0</v>
      </c>
      <c r="W84" s="44">
        <f>IFERROR(SUMPRODUCT(W77:W82*H77:H82),"0")</f>
        <v>0</v>
      </c>
      <c r="X84" s="43"/>
      <c r="Y84" s="68"/>
      <c r="Z84" s="68"/>
    </row>
    <row r="85" spans="1:53" ht="16.5" customHeight="1" x14ac:dyDescent="0.25">
      <c r="A85" s="223" t="s">
        <v>167</v>
      </c>
      <c r="B85" s="223"/>
      <c r="C85" s="223"/>
      <c r="D85" s="223"/>
      <c r="E85" s="223"/>
      <c r="F85" s="223"/>
      <c r="G85" s="223"/>
      <c r="H85" s="223"/>
      <c r="I85" s="223"/>
      <c r="J85" s="223"/>
      <c r="K85" s="223"/>
      <c r="L85" s="223"/>
      <c r="M85" s="223"/>
      <c r="N85" s="223"/>
      <c r="O85" s="223"/>
      <c r="P85" s="223"/>
      <c r="Q85" s="223"/>
      <c r="R85" s="223"/>
      <c r="S85" s="223"/>
      <c r="T85" s="223"/>
      <c r="U85" s="223"/>
      <c r="V85" s="223"/>
      <c r="W85" s="223"/>
      <c r="X85" s="223"/>
      <c r="Y85" s="66"/>
      <c r="Z85" s="66"/>
    </row>
    <row r="86" spans="1:53" ht="14.25" customHeight="1" x14ac:dyDescent="0.25">
      <c r="A86" s="224" t="s">
        <v>167</v>
      </c>
      <c r="B86" s="224"/>
      <c r="C86" s="224"/>
      <c r="D86" s="224"/>
      <c r="E86" s="224"/>
      <c r="F86" s="224"/>
      <c r="G86" s="224"/>
      <c r="H86" s="224"/>
      <c r="I86" s="224"/>
      <c r="J86" s="224"/>
      <c r="K86" s="224"/>
      <c r="L86" s="224"/>
      <c r="M86" s="224"/>
      <c r="N86" s="224"/>
      <c r="O86" s="224"/>
      <c r="P86" s="224"/>
      <c r="Q86" s="224"/>
      <c r="R86" s="224"/>
      <c r="S86" s="224"/>
      <c r="T86" s="224"/>
      <c r="U86" s="224"/>
      <c r="V86" s="224"/>
      <c r="W86" s="224"/>
      <c r="X86" s="224"/>
      <c r="Y86" s="67"/>
      <c r="Z86" s="67"/>
    </row>
    <row r="87" spans="1:53" ht="27" customHeight="1" x14ac:dyDescent="0.25">
      <c r="A87" s="64" t="s">
        <v>168</v>
      </c>
      <c r="B87" s="64" t="s">
        <v>169</v>
      </c>
      <c r="C87" s="37">
        <v>4301136013</v>
      </c>
      <c r="D87" s="225">
        <v>4607025784012</v>
      </c>
      <c r="E87" s="225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8" t="s">
        <v>93</v>
      </c>
      <c r="L87" s="39" t="s">
        <v>86</v>
      </c>
      <c r="M87" s="38">
        <v>180</v>
      </c>
      <c r="N87" s="26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227"/>
      <c r="P87" s="227"/>
      <c r="Q87" s="227"/>
      <c r="R87" s="228"/>
      <c r="S87" s="40" t="s">
        <v>49</v>
      </c>
      <c r="T87" s="40" t="s">
        <v>49</v>
      </c>
      <c r="U87" s="41" t="s">
        <v>42</v>
      </c>
      <c r="V87" s="59">
        <v>0</v>
      </c>
      <c r="W87" s="56">
        <f>IFERROR(IF(V87="","",V87),"")</f>
        <v>0</v>
      </c>
      <c r="X87" s="42">
        <f>IFERROR(IF(V87="","",V87*0.00936),"")</f>
        <v>0</v>
      </c>
      <c r="Y87" s="69" t="s">
        <v>49</v>
      </c>
      <c r="Z87" s="70" t="s">
        <v>49</v>
      </c>
      <c r="AD87" s="74"/>
      <c r="BA87" s="104" t="s">
        <v>92</v>
      </c>
    </row>
    <row r="88" spans="1:53" ht="27" customHeight="1" x14ac:dyDescent="0.25">
      <c r="A88" s="64" t="s">
        <v>170</v>
      </c>
      <c r="B88" s="64" t="s">
        <v>171</v>
      </c>
      <c r="C88" s="37">
        <v>4301136012</v>
      </c>
      <c r="D88" s="225">
        <v>4607025784319</v>
      </c>
      <c r="E88" s="225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8" t="s">
        <v>93</v>
      </c>
      <c r="L88" s="39" t="s">
        <v>86</v>
      </c>
      <c r="M88" s="38">
        <v>180</v>
      </c>
      <c r="N88" s="26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227"/>
      <c r="P88" s="227"/>
      <c r="Q88" s="227"/>
      <c r="R88" s="228"/>
      <c r="S88" s="40" t="s">
        <v>49</v>
      </c>
      <c r="T88" s="40" t="s">
        <v>49</v>
      </c>
      <c r="U88" s="41" t="s">
        <v>42</v>
      </c>
      <c r="V88" s="59">
        <v>0</v>
      </c>
      <c r="W88" s="56">
        <f>IFERROR(IF(V88="","",V88),"")</f>
        <v>0</v>
      </c>
      <c r="X88" s="42">
        <f>IFERROR(IF(V88="","",V88*0.01788),"")</f>
        <v>0</v>
      </c>
      <c r="Y88" s="69" t="s">
        <v>49</v>
      </c>
      <c r="Z88" s="70" t="s">
        <v>49</v>
      </c>
      <c r="AD88" s="74"/>
      <c r="BA88" s="105" t="s">
        <v>92</v>
      </c>
    </row>
    <row r="89" spans="1:53" ht="16.5" customHeight="1" x14ac:dyDescent="0.25">
      <c r="A89" s="64" t="s">
        <v>172</v>
      </c>
      <c r="B89" s="64" t="s">
        <v>173</v>
      </c>
      <c r="C89" s="37">
        <v>4301136014</v>
      </c>
      <c r="D89" s="225">
        <v>4607111035370</v>
      </c>
      <c r="E89" s="225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8" t="s">
        <v>87</v>
      </c>
      <c r="L89" s="39" t="s">
        <v>86</v>
      </c>
      <c r="M89" s="38">
        <v>180</v>
      </c>
      <c r="N89" s="26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227"/>
      <c r="P89" s="227"/>
      <c r="Q89" s="227"/>
      <c r="R89" s="228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IFERROR(IF(V89="","",V89*0.0155),"")</f>
        <v>0</v>
      </c>
      <c r="Y89" s="69" t="s">
        <v>49</v>
      </c>
      <c r="Z89" s="70" t="s">
        <v>49</v>
      </c>
      <c r="AD89" s="74"/>
      <c r="BA89" s="106" t="s">
        <v>92</v>
      </c>
    </row>
    <row r="90" spans="1:53" x14ac:dyDescent="0.2">
      <c r="A90" s="232"/>
      <c r="B90" s="232"/>
      <c r="C90" s="232"/>
      <c r="D90" s="232"/>
      <c r="E90" s="232"/>
      <c r="F90" s="232"/>
      <c r="G90" s="232"/>
      <c r="H90" s="232"/>
      <c r="I90" s="232"/>
      <c r="J90" s="232"/>
      <c r="K90" s="232"/>
      <c r="L90" s="232"/>
      <c r="M90" s="233"/>
      <c r="N90" s="229" t="s">
        <v>43</v>
      </c>
      <c r="O90" s="230"/>
      <c r="P90" s="230"/>
      <c r="Q90" s="230"/>
      <c r="R90" s="230"/>
      <c r="S90" s="230"/>
      <c r="T90" s="231"/>
      <c r="U90" s="43" t="s">
        <v>42</v>
      </c>
      <c r="V90" s="44">
        <f>IFERROR(SUM(V87:V89),"0")</f>
        <v>0</v>
      </c>
      <c r="W90" s="44">
        <f>IFERROR(SUM(W87:W89),"0")</f>
        <v>0</v>
      </c>
      <c r="X90" s="44">
        <f>IFERROR(IF(X87="",0,X87),"0")+IFERROR(IF(X88="",0,X88),"0")+IFERROR(IF(X89="",0,X89),"0")</f>
        <v>0</v>
      </c>
      <c r="Y90" s="68"/>
      <c r="Z90" s="68"/>
    </row>
    <row r="91" spans="1:53" x14ac:dyDescent="0.2">
      <c r="A91" s="232"/>
      <c r="B91" s="232"/>
      <c r="C91" s="232"/>
      <c r="D91" s="232"/>
      <c r="E91" s="232"/>
      <c r="F91" s="232"/>
      <c r="G91" s="232"/>
      <c r="H91" s="232"/>
      <c r="I91" s="232"/>
      <c r="J91" s="232"/>
      <c r="K91" s="232"/>
      <c r="L91" s="232"/>
      <c r="M91" s="233"/>
      <c r="N91" s="229" t="s">
        <v>43</v>
      </c>
      <c r="O91" s="230"/>
      <c r="P91" s="230"/>
      <c r="Q91" s="230"/>
      <c r="R91" s="230"/>
      <c r="S91" s="230"/>
      <c r="T91" s="231"/>
      <c r="U91" s="43" t="s">
        <v>0</v>
      </c>
      <c r="V91" s="44">
        <f>IFERROR(SUMPRODUCT(V87:V89*H87:H89),"0")</f>
        <v>0</v>
      </c>
      <c r="W91" s="44">
        <f>IFERROR(SUMPRODUCT(W87:W89*H87:H89),"0")</f>
        <v>0</v>
      </c>
      <c r="X91" s="43"/>
      <c r="Y91" s="68"/>
      <c r="Z91" s="68"/>
    </row>
    <row r="92" spans="1:53" ht="16.5" customHeight="1" x14ac:dyDescent="0.25">
      <c r="A92" s="223" t="s">
        <v>174</v>
      </c>
      <c r="B92" s="223"/>
      <c r="C92" s="223"/>
      <c r="D92" s="223"/>
      <c r="E92" s="223"/>
      <c r="F92" s="223"/>
      <c r="G92" s="223"/>
      <c r="H92" s="223"/>
      <c r="I92" s="223"/>
      <c r="J92" s="223"/>
      <c r="K92" s="223"/>
      <c r="L92" s="223"/>
      <c r="M92" s="223"/>
      <c r="N92" s="223"/>
      <c r="O92" s="223"/>
      <c r="P92" s="223"/>
      <c r="Q92" s="223"/>
      <c r="R92" s="223"/>
      <c r="S92" s="223"/>
      <c r="T92" s="223"/>
      <c r="U92" s="223"/>
      <c r="V92" s="223"/>
      <c r="W92" s="223"/>
      <c r="X92" s="223"/>
      <c r="Y92" s="66"/>
      <c r="Z92" s="66"/>
    </row>
    <row r="93" spans="1:53" ht="14.25" customHeight="1" x14ac:dyDescent="0.25">
      <c r="A93" s="224" t="s">
        <v>82</v>
      </c>
      <c r="B93" s="224"/>
      <c r="C93" s="224"/>
      <c r="D93" s="224"/>
      <c r="E93" s="224"/>
      <c r="F93" s="224"/>
      <c r="G93" s="224"/>
      <c r="H93" s="224"/>
      <c r="I93" s="224"/>
      <c r="J93" s="224"/>
      <c r="K93" s="224"/>
      <c r="L93" s="224"/>
      <c r="M93" s="224"/>
      <c r="N93" s="224"/>
      <c r="O93" s="224"/>
      <c r="P93" s="224"/>
      <c r="Q93" s="224"/>
      <c r="R93" s="224"/>
      <c r="S93" s="224"/>
      <c r="T93" s="224"/>
      <c r="U93" s="224"/>
      <c r="V93" s="224"/>
      <c r="W93" s="224"/>
      <c r="X93" s="224"/>
      <c r="Y93" s="67"/>
      <c r="Z93" s="67"/>
    </row>
    <row r="94" spans="1:53" ht="27" customHeight="1" x14ac:dyDescent="0.25">
      <c r="A94" s="64" t="s">
        <v>175</v>
      </c>
      <c r="B94" s="64" t="s">
        <v>176</v>
      </c>
      <c r="C94" s="37">
        <v>4301070975</v>
      </c>
      <c r="D94" s="225">
        <v>4607111033970</v>
      </c>
      <c r="E94" s="225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8" t="s">
        <v>87</v>
      </c>
      <c r="L94" s="39" t="s">
        <v>86</v>
      </c>
      <c r="M94" s="38">
        <v>180</v>
      </c>
      <c r="N94" s="264" t="s">
        <v>177</v>
      </c>
      <c r="O94" s="227"/>
      <c r="P94" s="227"/>
      <c r="Q94" s="227"/>
      <c r="R94" s="228"/>
      <c r="S94" s="40" t="s">
        <v>49</v>
      </c>
      <c r="T94" s="40" t="s">
        <v>49</v>
      </c>
      <c r="U94" s="41" t="s">
        <v>42</v>
      </c>
      <c r="V94" s="59">
        <v>0</v>
      </c>
      <c r="W94" s="56">
        <f>IFERROR(IF(V94="","",V94),"")</f>
        <v>0</v>
      </c>
      <c r="X94" s="42">
        <f>IFERROR(IF(V94="","",V94*0.0155),"")</f>
        <v>0</v>
      </c>
      <c r="Y94" s="69" t="s">
        <v>49</v>
      </c>
      <c r="Z94" s="70" t="s">
        <v>49</v>
      </c>
      <c r="AD94" s="74"/>
      <c r="BA94" s="107" t="s">
        <v>70</v>
      </c>
    </row>
    <row r="95" spans="1:53" ht="27" customHeight="1" x14ac:dyDescent="0.25">
      <c r="A95" s="64" t="s">
        <v>178</v>
      </c>
      <c r="B95" s="64" t="s">
        <v>179</v>
      </c>
      <c r="C95" s="37">
        <v>4301070976</v>
      </c>
      <c r="D95" s="225">
        <v>4607111034144</v>
      </c>
      <c r="E95" s="225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8" t="s">
        <v>87</v>
      </c>
      <c r="L95" s="39" t="s">
        <v>86</v>
      </c>
      <c r="M95" s="38">
        <v>180</v>
      </c>
      <c r="N95" s="265" t="s">
        <v>180</v>
      </c>
      <c r="O95" s="227"/>
      <c r="P95" s="227"/>
      <c r="Q95" s="227"/>
      <c r="R95" s="228"/>
      <c r="S95" s="40" t="s">
        <v>49</v>
      </c>
      <c r="T95" s="40" t="s">
        <v>49</v>
      </c>
      <c r="U95" s="41" t="s">
        <v>42</v>
      </c>
      <c r="V95" s="59">
        <v>0</v>
      </c>
      <c r="W95" s="56">
        <f>IFERROR(IF(V95="","",V95),"")</f>
        <v>0</v>
      </c>
      <c r="X95" s="42">
        <f>IFERROR(IF(V95="","",V95*0.0155),"")</f>
        <v>0</v>
      </c>
      <c r="Y95" s="69" t="s">
        <v>49</v>
      </c>
      <c r="Z95" s="70" t="s">
        <v>49</v>
      </c>
      <c r="AD95" s="74"/>
      <c r="BA95" s="108" t="s">
        <v>70</v>
      </c>
    </row>
    <row r="96" spans="1:53" ht="27" customHeight="1" x14ac:dyDescent="0.25">
      <c r="A96" s="64" t="s">
        <v>181</v>
      </c>
      <c r="B96" s="64" t="s">
        <v>182</v>
      </c>
      <c r="C96" s="37">
        <v>4301070973</v>
      </c>
      <c r="D96" s="225">
        <v>4607111033987</v>
      </c>
      <c r="E96" s="225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87</v>
      </c>
      <c r="L96" s="39" t="s">
        <v>86</v>
      </c>
      <c r="M96" s="38">
        <v>180</v>
      </c>
      <c r="N96" s="266" t="s">
        <v>183</v>
      </c>
      <c r="O96" s="227"/>
      <c r="P96" s="227"/>
      <c r="Q96" s="227"/>
      <c r="R96" s="228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184</v>
      </c>
      <c r="B97" s="64" t="s">
        <v>185</v>
      </c>
      <c r="C97" s="37">
        <v>4301070974</v>
      </c>
      <c r="D97" s="225">
        <v>4607111034151</v>
      </c>
      <c r="E97" s="225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87</v>
      </c>
      <c r="L97" s="39" t="s">
        <v>86</v>
      </c>
      <c r="M97" s="38">
        <v>180</v>
      </c>
      <c r="N97" s="267" t="s">
        <v>186</v>
      </c>
      <c r="O97" s="227"/>
      <c r="P97" s="227"/>
      <c r="Q97" s="227"/>
      <c r="R97" s="228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ht="27" customHeight="1" x14ac:dyDescent="0.25">
      <c r="A98" s="64" t="s">
        <v>187</v>
      </c>
      <c r="B98" s="64" t="s">
        <v>188</v>
      </c>
      <c r="C98" s="37">
        <v>4301070958</v>
      </c>
      <c r="D98" s="225">
        <v>4607111038098</v>
      </c>
      <c r="E98" s="225"/>
      <c r="F98" s="63">
        <v>0.8</v>
      </c>
      <c r="G98" s="38">
        <v>8</v>
      </c>
      <c r="H98" s="63">
        <v>6.4</v>
      </c>
      <c r="I98" s="63">
        <v>6.6859999999999999</v>
      </c>
      <c r="J98" s="38">
        <v>84</v>
      </c>
      <c r="K98" s="38" t="s">
        <v>87</v>
      </c>
      <c r="L98" s="39" t="s">
        <v>86</v>
      </c>
      <c r="M98" s="38">
        <v>180</v>
      </c>
      <c r="N98" s="268" t="s">
        <v>189</v>
      </c>
      <c r="O98" s="227"/>
      <c r="P98" s="227"/>
      <c r="Q98" s="227"/>
      <c r="R98" s="228"/>
      <c r="S98" s="40" t="s">
        <v>49</v>
      </c>
      <c r="T98" s="40" t="s">
        <v>49</v>
      </c>
      <c r="U98" s="41" t="s">
        <v>42</v>
      </c>
      <c r="V98" s="59">
        <v>0</v>
      </c>
      <c r="W98" s="56">
        <f>IFERROR(IF(V98="","",V98),"")</f>
        <v>0</v>
      </c>
      <c r="X98" s="42">
        <f>IFERROR(IF(V98="","",V98*0.0155),"")</f>
        <v>0</v>
      </c>
      <c r="Y98" s="69" t="s">
        <v>49</v>
      </c>
      <c r="Z98" s="70" t="s">
        <v>49</v>
      </c>
      <c r="AD98" s="74"/>
      <c r="BA98" s="111" t="s">
        <v>70</v>
      </c>
    </row>
    <row r="99" spans="1:53" x14ac:dyDescent="0.2">
      <c r="A99" s="232"/>
      <c r="B99" s="232"/>
      <c r="C99" s="232"/>
      <c r="D99" s="232"/>
      <c r="E99" s="232"/>
      <c r="F99" s="232"/>
      <c r="G99" s="232"/>
      <c r="H99" s="232"/>
      <c r="I99" s="232"/>
      <c r="J99" s="232"/>
      <c r="K99" s="232"/>
      <c r="L99" s="232"/>
      <c r="M99" s="233"/>
      <c r="N99" s="229" t="s">
        <v>43</v>
      </c>
      <c r="O99" s="230"/>
      <c r="P99" s="230"/>
      <c r="Q99" s="230"/>
      <c r="R99" s="230"/>
      <c r="S99" s="230"/>
      <c r="T99" s="231"/>
      <c r="U99" s="43" t="s">
        <v>42</v>
      </c>
      <c r="V99" s="44">
        <f>IFERROR(SUM(V94:V98),"0")</f>
        <v>0</v>
      </c>
      <c r="W99" s="44">
        <f>IFERROR(SUM(W94:W98),"0")</f>
        <v>0</v>
      </c>
      <c r="X99" s="44">
        <f>IFERROR(IF(X94="",0,X94),"0")+IFERROR(IF(X95="",0,X95),"0")+IFERROR(IF(X96="",0,X96),"0")+IFERROR(IF(X97="",0,X97),"0")+IFERROR(IF(X98="",0,X98),"0")</f>
        <v>0</v>
      </c>
      <c r="Y99" s="68"/>
      <c r="Z99" s="68"/>
    </row>
    <row r="100" spans="1:53" x14ac:dyDescent="0.2">
      <c r="A100" s="232"/>
      <c r="B100" s="232"/>
      <c r="C100" s="232"/>
      <c r="D100" s="232"/>
      <c r="E100" s="232"/>
      <c r="F100" s="232"/>
      <c r="G100" s="232"/>
      <c r="H100" s="232"/>
      <c r="I100" s="232"/>
      <c r="J100" s="232"/>
      <c r="K100" s="232"/>
      <c r="L100" s="232"/>
      <c r="M100" s="233"/>
      <c r="N100" s="229" t="s">
        <v>43</v>
      </c>
      <c r="O100" s="230"/>
      <c r="P100" s="230"/>
      <c r="Q100" s="230"/>
      <c r="R100" s="230"/>
      <c r="S100" s="230"/>
      <c r="T100" s="231"/>
      <c r="U100" s="43" t="s">
        <v>0</v>
      </c>
      <c r="V100" s="44">
        <f>IFERROR(SUMPRODUCT(V94:V98*H94:H98),"0")</f>
        <v>0</v>
      </c>
      <c r="W100" s="44">
        <f>IFERROR(SUMPRODUCT(W94:W98*H94:H98),"0")</f>
        <v>0</v>
      </c>
      <c r="X100" s="43"/>
      <c r="Y100" s="68"/>
      <c r="Z100" s="68"/>
    </row>
    <row r="101" spans="1:53" ht="16.5" customHeight="1" x14ac:dyDescent="0.25">
      <c r="A101" s="223" t="s">
        <v>190</v>
      </c>
      <c r="B101" s="223"/>
      <c r="C101" s="223"/>
      <c r="D101" s="223"/>
      <c r="E101" s="223"/>
      <c r="F101" s="223"/>
      <c r="G101" s="223"/>
      <c r="H101" s="223"/>
      <c r="I101" s="223"/>
      <c r="J101" s="223"/>
      <c r="K101" s="223"/>
      <c r="L101" s="223"/>
      <c r="M101" s="223"/>
      <c r="N101" s="223"/>
      <c r="O101" s="223"/>
      <c r="P101" s="223"/>
      <c r="Q101" s="223"/>
      <c r="R101" s="223"/>
      <c r="S101" s="223"/>
      <c r="T101" s="223"/>
      <c r="U101" s="223"/>
      <c r="V101" s="223"/>
      <c r="W101" s="223"/>
      <c r="X101" s="223"/>
      <c r="Y101" s="66"/>
      <c r="Z101" s="66"/>
    </row>
    <row r="102" spans="1:53" ht="14.25" customHeight="1" x14ac:dyDescent="0.25">
      <c r="A102" s="224" t="s">
        <v>145</v>
      </c>
      <c r="B102" s="224"/>
      <c r="C102" s="224"/>
      <c r="D102" s="224"/>
      <c r="E102" s="224"/>
      <c r="F102" s="224"/>
      <c r="G102" s="224"/>
      <c r="H102" s="224"/>
      <c r="I102" s="224"/>
      <c r="J102" s="224"/>
      <c r="K102" s="224"/>
      <c r="L102" s="224"/>
      <c r="M102" s="224"/>
      <c r="N102" s="224"/>
      <c r="O102" s="224"/>
      <c r="P102" s="224"/>
      <c r="Q102" s="224"/>
      <c r="R102" s="224"/>
      <c r="S102" s="224"/>
      <c r="T102" s="224"/>
      <c r="U102" s="224"/>
      <c r="V102" s="224"/>
      <c r="W102" s="224"/>
      <c r="X102" s="224"/>
      <c r="Y102" s="67"/>
      <c r="Z102" s="67"/>
    </row>
    <row r="103" spans="1:53" ht="27" customHeight="1" x14ac:dyDescent="0.25">
      <c r="A103" s="64" t="s">
        <v>191</v>
      </c>
      <c r="B103" s="64" t="s">
        <v>192</v>
      </c>
      <c r="C103" s="37">
        <v>4301135162</v>
      </c>
      <c r="D103" s="225">
        <v>4607111034014</v>
      </c>
      <c r="E103" s="225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93</v>
      </c>
      <c r="L103" s="39" t="s">
        <v>86</v>
      </c>
      <c r="M103" s="38">
        <v>180</v>
      </c>
      <c r="N103" s="26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227"/>
      <c r="P103" s="227"/>
      <c r="Q103" s="227"/>
      <c r="R103" s="228"/>
      <c r="S103" s="40" t="s">
        <v>49</v>
      </c>
      <c r="T103" s="40" t="s">
        <v>49</v>
      </c>
      <c r="U103" s="41" t="s">
        <v>42</v>
      </c>
      <c r="V103" s="59">
        <v>0</v>
      </c>
      <c r="W103" s="56">
        <f>IFERROR(IF(V103="","",V103),"")</f>
        <v>0</v>
      </c>
      <c r="X103" s="42">
        <f>IFERROR(IF(V103="","",V103*0.01788),"")</f>
        <v>0</v>
      </c>
      <c r="Y103" s="69" t="s">
        <v>49</v>
      </c>
      <c r="Z103" s="70" t="s">
        <v>49</v>
      </c>
      <c r="AD103" s="74"/>
      <c r="BA103" s="112" t="s">
        <v>92</v>
      </c>
    </row>
    <row r="104" spans="1:53" ht="27" customHeight="1" x14ac:dyDescent="0.25">
      <c r="A104" s="64" t="s">
        <v>193</v>
      </c>
      <c r="B104" s="64" t="s">
        <v>194</v>
      </c>
      <c r="C104" s="37">
        <v>4301135117</v>
      </c>
      <c r="D104" s="225">
        <v>4607111033994</v>
      </c>
      <c r="E104" s="225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8" t="s">
        <v>93</v>
      </c>
      <c r="L104" s="39" t="s">
        <v>86</v>
      </c>
      <c r="M104" s="38">
        <v>180</v>
      </c>
      <c r="N104" s="270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227"/>
      <c r="P104" s="227"/>
      <c r="Q104" s="227"/>
      <c r="R104" s="228"/>
      <c r="S104" s="40" t="s">
        <v>49</v>
      </c>
      <c r="T104" s="40" t="s">
        <v>49</v>
      </c>
      <c r="U104" s="41" t="s">
        <v>42</v>
      </c>
      <c r="V104" s="59">
        <v>0</v>
      </c>
      <c r="W104" s="56">
        <f>IFERROR(IF(V104="","",V104),"")</f>
        <v>0</v>
      </c>
      <c r="X104" s="42">
        <f>IFERROR(IF(V104="","",V104*0.01788),"")</f>
        <v>0</v>
      </c>
      <c r="Y104" s="69" t="s">
        <v>49</v>
      </c>
      <c r="Z104" s="70" t="s">
        <v>49</v>
      </c>
      <c r="AD104" s="74"/>
      <c r="BA104" s="113" t="s">
        <v>92</v>
      </c>
    </row>
    <row r="105" spans="1:53" x14ac:dyDescent="0.2">
      <c r="A105" s="232"/>
      <c r="B105" s="232"/>
      <c r="C105" s="232"/>
      <c r="D105" s="232"/>
      <c r="E105" s="232"/>
      <c r="F105" s="232"/>
      <c r="G105" s="232"/>
      <c r="H105" s="232"/>
      <c r="I105" s="232"/>
      <c r="J105" s="232"/>
      <c r="K105" s="232"/>
      <c r="L105" s="232"/>
      <c r="M105" s="233"/>
      <c r="N105" s="229" t="s">
        <v>43</v>
      </c>
      <c r="O105" s="230"/>
      <c r="P105" s="230"/>
      <c r="Q105" s="230"/>
      <c r="R105" s="230"/>
      <c r="S105" s="230"/>
      <c r="T105" s="231"/>
      <c r="U105" s="43" t="s">
        <v>42</v>
      </c>
      <c r="V105" s="44">
        <f>IFERROR(SUM(V103:V104),"0")</f>
        <v>0</v>
      </c>
      <c r="W105" s="44">
        <f>IFERROR(SUM(W103:W104),"0")</f>
        <v>0</v>
      </c>
      <c r="X105" s="44">
        <f>IFERROR(IF(X103="",0,X103),"0")+IFERROR(IF(X104="",0,X104),"0")</f>
        <v>0</v>
      </c>
      <c r="Y105" s="68"/>
      <c r="Z105" s="68"/>
    </row>
    <row r="106" spans="1:53" x14ac:dyDescent="0.2">
      <c r="A106" s="232"/>
      <c r="B106" s="232"/>
      <c r="C106" s="232"/>
      <c r="D106" s="232"/>
      <c r="E106" s="232"/>
      <c r="F106" s="232"/>
      <c r="G106" s="232"/>
      <c r="H106" s="232"/>
      <c r="I106" s="232"/>
      <c r="J106" s="232"/>
      <c r="K106" s="232"/>
      <c r="L106" s="232"/>
      <c r="M106" s="233"/>
      <c r="N106" s="229" t="s">
        <v>43</v>
      </c>
      <c r="O106" s="230"/>
      <c r="P106" s="230"/>
      <c r="Q106" s="230"/>
      <c r="R106" s="230"/>
      <c r="S106" s="230"/>
      <c r="T106" s="231"/>
      <c r="U106" s="43" t="s">
        <v>0</v>
      </c>
      <c r="V106" s="44">
        <f>IFERROR(SUMPRODUCT(V103:V104*H103:H104),"0")</f>
        <v>0</v>
      </c>
      <c r="W106" s="44">
        <f>IFERROR(SUMPRODUCT(W103:W104*H103:H104),"0")</f>
        <v>0</v>
      </c>
      <c r="X106" s="43"/>
      <c r="Y106" s="68"/>
      <c r="Z106" s="68"/>
    </row>
    <row r="107" spans="1:53" ht="16.5" customHeight="1" x14ac:dyDescent="0.25">
      <c r="A107" s="223" t="s">
        <v>195</v>
      </c>
      <c r="B107" s="223"/>
      <c r="C107" s="223"/>
      <c r="D107" s="223"/>
      <c r="E107" s="223"/>
      <c r="F107" s="223"/>
      <c r="G107" s="223"/>
      <c r="H107" s="223"/>
      <c r="I107" s="223"/>
      <c r="J107" s="223"/>
      <c r="K107" s="223"/>
      <c r="L107" s="223"/>
      <c r="M107" s="223"/>
      <c r="N107" s="223"/>
      <c r="O107" s="223"/>
      <c r="P107" s="223"/>
      <c r="Q107" s="223"/>
      <c r="R107" s="223"/>
      <c r="S107" s="223"/>
      <c r="T107" s="223"/>
      <c r="U107" s="223"/>
      <c r="V107" s="223"/>
      <c r="W107" s="223"/>
      <c r="X107" s="223"/>
      <c r="Y107" s="66"/>
      <c r="Z107" s="66"/>
    </row>
    <row r="108" spans="1:53" ht="14.25" customHeight="1" x14ac:dyDescent="0.25">
      <c r="A108" s="224" t="s">
        <v>145</v>
      </c>
      <c r="B108" s="224"/>
      <c r="C108" s="224"/>
      <c r="D108" s="224"/>
      <c r="E108" s="224"/>
      <c r="F108" s="224"/>
      <c r="G108" s="224"/>
      <c r="H108" s="224"/>
      <c r="I108" s="224"/>
      <c r="J108" s="224"/>
      <c r="K108" s="224"/>
      <c r="L108" s="224"/>
      <c r="M108" s="224"/>
      <c r="N108" s="224"/>
      <c r="O108" s="224"/>
      <c r="P108" s="224"/>
      <c r="Q108" s="224"/>
      <c r="R108" s="224"/>
      <c r="S108" s="224"/>
      <c r="T108" s="224"/>
      <c r="U108" s="224"/>
      <c r="V108" s="224"/>
      <c r="W108" s="224"/>
      <c r="X108" s="224"/>
      <c r="Y108" s="67"/>
      <c r="Z108" s="67"/>
    </row>
    <row r="109" spans="1:53" ht="16.5" customHeight="1" x14ac:dyDescent="0.25">
      <c r="A109" s="64" t="s">
        <v>196</v>
      </c>
      <c r="B109" s="64" t="s">
        <v>197</v>
      </c>
      <c r="C109" s="37">
        <v>4301135112</v>
      </c>
      <c r="D109" s="225">
        <v>4607111034199</v>
      </c>
      <c r="E109" s="225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8" t="s">
        <v>93</v>
      </c>
      <c r="L109" s="39" t="s">
        <v>86</v>
      </c>
      <c r="M109" s="38">
        <v>180</v>
      </c>
      <c r="N109" s="271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227"/>
      <c r="P109" s="227"/>
      <c r="Q109" s="227"/>
      <c r="R109" s="228"/>
      <c r="S109" s="40" t="s">
        <v>49</v>
      </c>
      <c r="T109" s="40" t="s">
        <v>49</v>
      </c>
      <c r="U109" s="41" t="s">
        <v>42</v>
      </c>
      <c r="V109" s="59">
        <v>0</v>
      </c>
      <c r="W109" s="56">
        <f>IFERROR(IF(V109="","",V109),"")</f>
        <v>0</v>
      </c>
      <c r="X109" s="42">
        <f>IFERROR(IF(V109="","",V109*0.01788),"")</f>
        <v>0</v>
      </c>
      <c r="Y109" s="69" t="s">
        <v>49</v>
      </c>
      <c r="Z109" s="70" t="s">
        <v>49</v>
      </c>
      <c r="AD109" s="74"/>
      <c r="BA109" s="114" t="s">
        <v>92</v>
      </c>
    </row>
    <row r="110" spans="1:53" x14ac:dyDescent="0.2">
      <c r="A110" s="232"/>
      <c r="B110" s="232"/>
      <c r="C110" s="232"/>
      <c r="D110" s="232"/>
      <c r="E110" s="232"/>
      <c r="F110" s="232"/>
      <c r="G110" s="232"/>
      <c r="H110" s="232"/>
      <c r="I110" s="232"/>
      <c r="J110" s="232"/>
      <c r="K110" s="232"/>
      <c r="L110" s="232"/>
      <c r="M110" s="233"/>
      <c r="N110" s="229" t="s">
        <v>43</v>
      </c>
      <c r="O110" s="230"/>
      <c r="P110" s="230"/>
      <c r="Q110" s="230"/>
      <c r="R110" s="230"/>
      <c r="S110" s="230"/>
      <c r="T110" s="231"/>
      <c r="U110" s="43" t="s">
        <v>42</v>
      </c>
      <c r="V110" s="44">
        <f>IFERROR(SUM(V109:V109),"0")</f>
        <v>0</v>
      </c>
      <c r="W110" s="44">
        <f>IFERROR(SUM(W109:W109),"0")</f>
        <v>0</v>
      </c>
      <c r="X110" s="44">
        <f>IFERROR(IF(X109="",0,X109),"0")</f>
        <v>0</v>
      </c>
      <c r="Y110" s="68"/>
      <c r="Z110" s="68"/>
    </row>
    <row r="111" spans="1:53" x14ac:dyDescent="0.2">
      <c r="A111" s="232"/>
      <c r="B111" s="232"/>
      <c r="C111" s="232"/>
      <c r="D111" s="232"/>
      <c r="E111" s="232"/>
      <c r="F111" s="232"/>
      <c r="G111" s="232"/>
      <c r="H111" s="232"/>
      <c r="I111" s="232"/>
      <c r="J111" s="232"/>
      <c r="K111" s="232"/>
      <c r="L111" s="232"/>
      <c r="M111" s="233"/>
      <c r="N111" s="229" t="s">
        <v>43</v>
      </c>
      <c r="O111" s="230"/>
      <c r="P111" s="230"/>
      <c r="Q111" s="230"/>
      <c r="R111" s="230"/>
      <c r="S111" s="230"/>
      <c r="T111" s="231"/>
      <c r="U111" s="43" t="s">
        <v>0</v>
      </c>
      <c r="V111" s="44">
        <f>IFERROR(SUMPRODUCT(V109:V109*H109:H109),"0")</f>
        <v>0</v>
      </c>
      <c r="W111" s="44">
        <f>IFERROR(SUMPRODUCT(W109:W109*H109:H109),"0")</f>
        <v>0</v>
      </c>
      <c r="X111" s="43"/>
      <c r="Y111" s="68"/>
      <c r="Z111" s="68"/>
    </row>
    <row r="112" spans="1:53" ht="16.5" customHeight="1" x14ac:dyDescent="0.25">
      <c r="A112" s="223" t="s">
        <v>198</v>
      </c>
      <c r="B112" s="223"/>
      <c r="C112" s="223"/>
      <c r="D112" s="223"/>
      <c r="E112" s="223"/>
      <c r="F112" s="223"/>
      <c r="G112" s="223"/>
      <c r="H112" s="223"/>
      <c r="I112" s="223"/>
      <c r="J112" s="223"/>
      <c r="K112" s="223"/>
      <c r="L112" s="223"/>
      <c r="M112" s="223"/>
      <c r="N112" s="223"/>
      <c r="O112" s="223"/>
      <c r="P112" s="223"/>
      <c r="Q112" s="223"/>
      <c r="R112" s="223"/>
      <c r="S112" s="223"/>
      <c r="T112" s="223"/>
      <c r="U112" s="223"/>
      <c r="V112" s="223"/>
      <c r="W112" s="223"/>
      <c r="X112" s="223"/>
      <c r="Y112" s="66"/>
      <c r="Z112" s="66"/>
    </row>
    <row r="113" spans="1:53" ht="14.25" customHeight="1" x14ac:dyDescent="0.25">
      <c r="A113" s="224" t="s">
        <v>145</v>
      </c>
      <c r="B113" s="224"/>
      <c r="C113" s="224"/>
      <c r="D113" s="224"/>
      <c r="E113" s="224"/>
      <c r="F113" s="224"/>
      <c r="G113" s="224"/>
      <c r="H113" s="224"/>
      <c r="I113" s="224"/>
      <c r="J113" s="224"/>
      <c r="K113" s="224"/>
      <c r="L113" s="224"/>
      <c r="M113" s="224"/>
      <c r="N113" s="224"/>
      <c r="O113" s="224"/>
      <c r="P113" s="224"/>
      <c r="Q113" s="224"/>
      <c r="R113" s="224"/>
      <c r="S113" s="224"/>
      <c r="T113" s="224"/>
      <c r="U113" s="224"/>
      <c r="V113" s="224"/>
      <c r="W113" s="224"/>
      <c r="X113" s="224"/>
      <c r="Y113" s="67"/>
      <c r="Z113" s="67"/>
    </row>
    <row r="114" spans="1:53" ht="27" customHeight="1" x14ac:dyDescent="0.25">
      <c r="A114" s="64" t="s">
        <v>199</v>
      </c>
      <c r="B114" s="64" t="s">
        <v>200</v>
      </c>
      <c r="C114" s="37">
        <v>4301130006</v>
      </c>
      <c r="D114" s="225">
        <v>4607111034670</v>
      </c>
      <c r="E114" s="225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8" t="s">
        <v>93</v>
      </c>
      <c r="L114" s="39" t="s">
        <v>86</v>
      </c>
      <c r="M114" s="38">
        <v>180</v>
      </c>
      <c r="N114" s="27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227"/>
      <c r="P114" s="227"/>
      <c r="Q114" s="227"/>
      <c r="R114" s="228"/>
      <c r="S114" s="40" t="s">
        <v>49</v>
      </c>
      <c r="T114" s="40" t="s">
        <v>49</v>
      </c>
      <c r="U114" s="41" t="s">
        <v>42</v>
      </c>
      <c r="V114" s="59">
        <v>0</v>
      </c>
      <c r="W114" s="56">
        <f>IFERROR(IF(V114="","",V114),"")</f>
        <v>0</v>
      </c>
      <c r="X114" s="42">
        <f>IFERROR(IF(V114="","",V114*0.00936),"")</f>
        <v>0</v>
      </c>
      <c r="Y114" s="69" t="s">
        <v>201</v>
      </c>
      <c r="Z114" s="70" t="s">
        <v>49</v>
      </c>
      <c r="AD114" s="74"/>
      <c r="BA114" s="115" t="s">
        <v>92</v>
      </c>
    </row>
    <row r="115" spans="1:53" ht="27" customHeight="1" x14ac:dyDescent="0.25">
      <c r="A115" s="64" t="s">
        <v>202</v>
      </c>
      <c r="B115" s="64" t="s">
        <v>203</v>
      </c>
      <c r="C115" s="37">
        <v>4301130003</v>
      </c>
      <c r="D115" s="225">
        <v>4607111034687</v>
      </c>
      <c r="E115" s="225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8" t="s">
        <v>93</v>
      </c>
      <c r="L115" s="39" t="s">
        <v>86</v>
      </c>
      <c r="M115" s="38">
        <v>180</v>
      </c>
      <c r="N115" s="273" t="s">
        <v>204</v>
      </c>
      <c r="O115" s="227"/>
      <c r="P115" s="227"/>
      <c r="Q115" s="227"/>
      <c r="R115" s="228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IFERROR(IF(V115="","",V115*0.00936),"")</f>
        <v>0</v>
      </c>
      <c r="Y115" s="69" t="s">
        <v>201</v>
      </c>
      <c r="Z115" s="70" t="s">
        <v>49</v>
      </c>
      <c r="AD115" s="74"/>
      <c r="BA115" s="116" t="s">
        <v>92</v>
      </c>
    </row>
    <row r="116" spans="1:53" ht="27" customHeight="1" x14ac:dyDescent="0.25">
      <c r="A116" s="64" t="s">
        <v>205</v>
      </c>
      <c r="B116" s="64" t="s">
        <v>206</v>
      </c>
      <c r="C116" s="37">
        <v>4301135115</v>
      </c>
      <c r="D116" s="225">
        <v>4607111034380</v>
      </c>
      <c r="E116" s="225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8" t="s">
        <v>93</v>
      </c>
      <c r="L116" s="39" t="s">
        <v>86</v>
      </c>
      <c r="M116" s="38">
        <v>180</v>
      </c>
      <c r="N116" s="274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227"/>
      <c r="P116" s="227"/>
      <c r="Q116" s="227"/>
      <c r="R116" s="228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IFERROR(IF(V116="","",V116*0.01788),"")</f>
        <v>0</v>
      </c>
      <c r="Y116" s="69" t="s">
        <v>49</v>
      </c>
      <c r="Z116" s="70" t="s">
        <v>49</v>
      </c>
      <c r="AD116" s="74"/>
      <c r="BA116" s="117" t="s">
        <v>92</v>
      </c>
    </row>
    <row r="117" spans="1:53" ht="27" customHeight="1" x14ac:dyDescent="0.25">
      <c r="A117" s="64" t="s">
        <v>207</v>
      </c>
      <c r="B117" s="64" t="s">
        <v>208</v>
      </c>
      <c r="C117" s="37">
        <v>4301135114</v>
      </c>
      <c r="D117" s="225">
        <v>4607111034397</v>
      </c>
      <c r="E117" s="225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8" t="s">
        <v>93</v>
      </c>
      <c r="L117" s="39" t="s">
        <v>86</v>
      </c>
      <c r="M117" s="38">
        <v>180</v>
      </c>
      <c r="N117" s="275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227"/>
      <c r="P117" s="227"/>
      <c r="Q117" s="227"/>
      <c r="R117" s="228"/>
      <c r="S117" s="40" t="s">
        <v>49</v>
      </c>
      <c r="T117" s="40" t="s">
        <v>49</v>
      </c>
      <c r="U117" s="41" t="s">
        <v>42</v>
      </c>
      <c r="V117" s="59">
        <v>0</v>
      </c>
      <c r="W117" s="56">
        <f>IFERROR(IF(V117="","",V117),"")</f>
        <v>0</v>
      </c>
      <c r="X117" s="42">
        <f>IFERROR(IF(V117="","",V117*0.01788),"")</f>
        <v>0</v>
      </c>
      <c r="Y117" s="69" t="s">
        <v>49</v>
      </c>
      <c r="Z117" s="70" t="s">
        <v>49</v>
      </c>
      <c r="AD117" s="74"/>
      <c r="BA117" s="118" t="s">
        <v>92</v>
      </c>
    </row>
    <row r="118" spans="1:53" x14ac:dyDescent="0.2">
      <c r="A118" s="232"/>
      <c r="B118" s="232"/>
      <c r="C118" s="232"/>
      <c r="D118" s="232"/>
      <c r="E118" s="232"/>
      <c r="F118" s="232"/>
      <c r="G118" s="232"/>
      <c r="H118" s="232"/>
      <c r="I118" s="232"/>
      <c r="J118" s="232"/>
      <c r="K118" s="232"/>
      <c r="L118" s="232"/>
      <c r="M118" s="233"/>
      <c r="N118" s="229" t="s">
        <v>43</v>
      </c>
      <c r="O118" s="230"/>
      <c r="P118" s="230"/>
      <c r="Q118" s="230"/>
      <c r="R118" s="230"/>
      <c r="S118" s="230"/>
      <c r="T118" s="231"/>
      <c r="U118" s="43" t="s">
        <v>42</v>
      </c>
      <c r="V118" s="44">
        <f>IFERROR(SUM(V114:V117),"0")</f>
        <v>0</v>
      </c>
      <c r="W118" s="44">
        <f>IFERROR(SUM(W114:W117),"0")</f>
        <v>0</v>
      </c>
      <c r="X118" s="44">
        <f>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232"/>
      <c r="B119" s="232"/>
      <c r="C119" s="232"/>
      <c r="D119" s="232"/>
      <c r="E119" s="232"/>
      <c r="F119" s="232"/>
      <c r="G119" s="232"/>
      <c r="H119" s="232"/>
      <c r="I119" s="232"/>
      <c r="J119" s="232"/>
      <c r="K119" s="232"/>
      <c r="L119" s="232"/>
      <c r="M119" s="233"/>
      <c r="N119" s="229" t="s">
        <v>43</v>
      </c>
      <c r="O119" s="230"/>
      <c r="P119" s="230"/>
      <c r="Q119" s="230"/>
      <c r="R119" s="230"/>
      <c r="S119" s="230"/>
      <c r="T119" s="231"/>
      <c r="U119" s="43" t="s">
        <v>0</v>
      </c>
      <c r="V119" s="44">
        <f>IFERROR(SUMPRODUCT(V114:V117*H114:H117),"0")</f>
        <v>0</v>
      </c>
      <c r="W119" s="44">
        <f>IFERROR(SUMPRODUCT(W114:W117*H114:H117),"0")</f>
        <v>0</v>
      </c>
      <c r="X119" s="43"/>
      <c r="Y119" s="68"/>
      <c r="Z119" s="68"/>
    </row>
    <row r="120" spans="1:53" ht="16.5" customHeight="1" x14ac:dyDescent="0.25">
      <c r="A120" s="223" t="s">
        <v>209</v>
      </c>
      <c r="B120" s="223"/>
      <c r="C120" s="223"/>
      <c r="D120" s="223"/>
      <c r="E120" s="223"/>
      <c r="F120" s="223"/>
      <c r="G120" s="223"/>
      <c r="H120" s="223"/>
      <c r="I120" s="223"/>
      <c r="J120" s="223"/>
      <c r="K120" s="223"/>
      <c r="L120" s="223"/>
      <c r="M120" s="223"/>
      <c r="N120" s="223"/>
      <c r="O120" s="223"/>
      <c r="P120" s="223"/>
      <c r="Q120" s="223"/>
      <c r="R120" s="223"/>
      <c r="S120" s="223"/>
      <c r="T120" s="223"/>
      <c r="U120" s="223"/>
      <c r="V120" s="223"/>
      <c r="W120" s="223"/>
      <c r="X120" s="223"/>
      <c r="Y120" s="66"/>
      <c r="Z120" s="66"/>
    </row>
    <row r="121" spans="1:53" ht="14.25" customHeight="1" x14ac:dyDescent="0.25">
      <c r="A121" s="224" t="s">
        <v>145</v>
      </c>
      <c r="B121" s="224"/>
      <c r="C121" s="224"/>
      <c r="D121" s="224"/>
      <c r="E121" s="224"/>
      <c r="F121" s="224"/>
      <c r="G121" s="224"/>
      <c r="H121" s="224"/>
      <c r="I121" s="224"/>
      <c r="J121" s="224"/>
      <c r="K121" s="224"/>
      <c r="L121" s="224"/>
      <c r="M121" s="224"/>
      <c r="N121" s="224"/>
      <c r="O121" s="224"/>
      <c r="P121" s="224"/>
      <c r="Q121" s="224"/>
      <c r="R121" s="224"/>
      <c r="S121" s="224"/>
      <c r="T121" s="224"/>
      <c r="U121" s="224"/>
      <c r="V121" s="224"/>
      <c r="W121" s="224"/>
      <c r="X121" s="224"/>
      <c r="Y121" s="67"/>
      <c r="Z121" s="67"/>
    </row>
    <row r="122" spans="1:53" ht="27" customHeight="1" x14ac:dyDescent="0.25">
      <c r="A122" s="64" t="s">
        <v>210</v>
      </c>
      <c r="B122" s="64" t="s">
        <v>211</v>
      </c>
      <c r="C122" s="37">
        <v>4301135134</v>
      </c>
      <c r="D122" s="225">
        <v>4607111035806</v>
      </c>
      <c r="E122" s="225"/>
      <c r="F122" s="63">
        <v>0.25</v>
      </c>
      <c r="G122" s="38">
        <v>12</v>
      </c>
      <c r="H122" s="63">
        <v>3</v>
      </c>
      <c r="I122" s="63">
        <v>3.7035999999999998</v>
      </c>
      <c r="J122" s="38">
        <v>70</v>
      </c>
      <c r="K122" s="38" t="s">
        <v>93</v>
      </c>
      <c r="L122" s="39" t="s">
        <v>86</v>
      </c>
      <c r="M122" s="38">
        <v>180</v>
      </c>
      <c r="N122" s="276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227"/>
      <c r="P122" s="227"/>
      <c r="Q122" s="227"/>
      <c r="R122" s="228"/>
      <c r="S122" s="40" t="s">
        <v>49</v>
      </c>
      <c r="T122" s="40" t="s">
        <v>49</v>
      </c>
      <c r="U122" s="41" t="s">
        <v>42</v>
      </c>
      <c r="V122" s="59">
        <v>0</v>
      </c>
      <c r="W122" s="56">
        <f>IFERROR(IF(V122="","",V122),"")</f>
        <v>0</v>
      </c>
      <c r="X122" s="42">
        <f>IFERROR(IF(V122="","",V122*0.01788),"")</f>
        <v>0</v>
      </c>
      <c r="Y122" s="69" t="s">
        <v>49</v>
      </c>
      <c r="Z122" s="70" t="s">
        <v>49</v>
      </c>
      <c r="AD122" s="74"/>
      <c r="BA122" s="119" t="s">
        <v>92</v>
      </c>
    </row>
    <row r="123" spans="1:53" x14ac:dyDescent="0.2">
      <c r="A123" s="232"/>
      <c r="B123" s="232"/>
      <c r="C123" s="232"/>
      <c r="D123" s="232"/>
      <c r="E123" s="232"/>
      <c r="F123" s="232"/>
      <c r="G123" s="232"/>
      <c r="H123" s="232"/>
      <c r="I123" s="232"/>
      <c r="J123" s="232"/>
      <c r="K123" s="232"/>
      <c r="L123" s="232"/>
      <c r="M123" s="233"/>
      <c r="N123" s="229" t="s">
        <v>43</v>
      </c>
      <c r="O123" s="230"/>
      <c r="P123" s="230"/>
      <c r="Q123" s="230"/>
      <c r="R123" s="230"/>
      <c r="S123" s="230"/>
      <c r="T123" s="231"/>
      <c r="U123" s="43" t="s">
        <v>42</v>
      </c>
      <c r="V123" s="44">
        <f>IFERROR(SUM(V122:V122),"0")</f>
        <v>0</v>
      </c>
      <c r="W123" s="44">
        <f>IFERROR(SUM(W122:W122),"0")</f>
        <v>0</v>
      </c>
      <c r="X123" s="44">
        <f>IFERROR(IF(X122="",0,X122),"0")</f>
        <v>0</v>
      </c>
      <c r="Y123" s="68"/>
      <c r="Z123" s="68"/>
    </row>
    <row r="124" spans="1:53" x14ac:dyDescent="0.2">
      <c r="A124" s="232"/>
      <c r="B124" s="232"/>
      <c r="C124" s="232"/>
      <c r="D124" s="232"/>
      <c r="E124" s="232"/>
      <c r="F124" s="232"/>
      <c r="G124" s="232"/>
      <c r="H124" s="232"/>
      <c r="I124" s="232"/>
      <c r="J124" s="232"/>
      <c r="K124" s="232"/>
      <c r="L124" s="232"/>
      <c r="M124" s="233"/>
      <c r="N124" s="229" t="s">
        <v>43</v>
      </c>
      <c r="O124" s="230"/>
      <c r="P124" s="230"/>
      <c r="Q124" s="230"/>
      <c r="R124" s="230"/>
      <c r="S124" s="230"/>
      <c r="T124" s="231"/>
      <c r="U124" s="43" t="s">
        <v>0</v>
      </c>
      <c r="V124" s="44">
        <f>IFERROR(SUMPRODUCT(V122:V122*H122:H122),"0")</f>
        <v>0</v>
      </c>
      <c r="W124" s="44">
        <f>IFERROR(SUMPRODUCT(W122:W122*H122:H122),"0")</f>
        <v>0</v>
      </c>
      <c r="X124" s="43"/>
      <c r="Y124" s="68"/>
      <c r="Z124" s="68"/>
    </row>
    <row r="125" spans="1:53" ht="16.5" customHeight="1" x14ac:dyDescent="0.25">
      <c r="A125" s="223" t="s">
        <v>212</v>
      </c>
      <c r="B125" s="223"/>
      <c r="C125" s="223"/>
      <c r="D125" s="223"/>
      <c r="E125" s="223"/>
      <c r="F125" s="223"/>
      <c r="G125" s="223"/>
      <c r="H125" s="223"/>
      <c r="I125" s="223"/>
      <c r="J125" s="223"/>
      <c r="K125" s="223"/>
      <c r="L125" s="223"/>
      <c r="M125" s="223"/>
      <c r="N125" s="223"/>
      <c r="O125" s="223"/>
      <c r="P125" s="223"/>
      <c r="Q125" s="223"/>
      <c r="R125" s="223"/>
      <c r="S125" s="223"/>
      <c r="T125" s="223"/>
      <c r="U125" s="223"/>
      <c r="V125" s="223"/>
      <c r="W125" s="223"/>
      <c r="X125" s="223"/>
      <c r="Y125" s="66"/>
      <c r="Z125" s="66"/>
    </row>
    <row r="126" spans="1:53" ht="14.25" customHeight="1" x14ac:dyDescent="0.25">
      <c r="A126" s="224" t="s">
        <v>213</v>
      </c>
      <c r="B126" s="224"/>
      <c r="C126" s="224"/>
      <c r="D126" s="224"/>
      <c r="E126" s="224"/>
      <c r="F126" s="224"/>
      <c r="G126" s="224"/>
      <c r="H126" s="224"/>
      <c r="I126" s="224"/>
      <c r="J126" s="224"/>
      <c r="K126" s="224"/>
      <c r="L126" s="224"/>
      <c r="M126" s="224"/>
      <c r="N126" s="224"/>
      <c r="O126" s="224"/>
      <c r="P126" s="224"/>
      <c r="Q126" s="224"/>
      <c r="R126" s="224"/>
      <c r="S126" s="224"/>
      <c r="T126" s="224"/>
      <c r="U126" s="224"/>
      <c r="V126" s="224"/>
      <c r="W126" s="224"/>
      <c r="X126" s="224"/>
      <c r="Y126" s="67"/>
      <c r="Z126" s="67"/>
    </row>
    <row r="127" spans="1:53" ht="27" customHeight="1" x14ac:dyDescent="0.25">
      <c r="A127" s="64" t="s">
        <v>214</v>
      </c>
      <c r="B127" s="64" t="s">
        <v>215</v>
      </c>
      <c r="C127" s="37">
        <v>4301070768</v>
      </c>
      <c r="D127" s="225">
        <v>4607111035639</v>
      </c>
      <c r="E127" s="225"/>
      <c r="F127" s="63">
        <v>0.2</v>
      </c>
      <c r="G127" s="38">
        <v>12</v>
      </c>
      <c r="H127" s="63">
        <v>2.4</v>
      </c>
      <c r="I127" s="63">
        <v>3.13</v>
      </c>
      <c r="J127" s="38">
        <v>48</v>
      </c>
      <c r="K127" s="38" t="s">
        <v>216</v>
      </c>
      <c r="L127" s="39" t="s">
        <v>86</v>
      </c>
      <c r="M127" s="38">
        <v>180</v>
      </c>
      <c r="N127" s="277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227"/>
      <c r="P127" s="227"/>
      <c r="Q127" s="227"/>
      <c r="R127" s="228"/>
      <c r="S127" s="40" t="s">
        <v>49</v>
      </c>
      <c r="T127" s="40" t="s">
        <v>49</v>
      </c>
      <c r="U127" s="41" t="s">
        <v>42</v>
      </c>
      <c r="V127" s="59">
        <v>0</v>
      </c>
      <c r="W127" s="56">
        <f>IFERROR(IF(V127="","",V127),"")</f>
        <v>0</v>
      </c>
      <c r="X127" s="42">
        <f>IFERROR(IF(V127="","",V127*0.01786),"")</f>
        <v>0</v>
      </c>
      <c r="Y127" s="69" t="s">
        <v>49</v>
      </c>
      <c r="Z127" s="70" t="s">
        <v>49</v>
      </c>
      <c r="AD127" s="74"/>
      <c r="BA127" s="120" t="s">
        <v>92</v>
      </c>
    </row>
    <row r="128" spans="1:53" ht="27" customHeight="1" x14ac:dyDescent="0.25">
      <c r="A128" s="64" t="s">
        <v>217</v>
      </c>
      <c r="B128" s="64" t="s">
        <v>218</v>
      </c>
      <c r="C128" s="37">
        <v>4301070797</v>
      </c>
      <c r="D128" s="225">
        <v>4607111035646</v>
      </c>
      <c r="E128" s="225"/>
      <c r="F128" s="63">
        <v>0.2</v>
      </c>
      <c r="G128" s="38">
        <v>8</v>
      </c>
      <c r="H128" s="63">
        <v>1.6</v>
      </c>
      <c r="I128" s="63">
        <v>2.12</v>
      </c>
      <c r="J128" s="38">
        <v>72</v>
      </c>
      <c r="K128" s="38" t="s">
        <v>219</v>
      </c>
      <c r="L128" s="39" t="s">
        <v>86</v>
      </c>
      <c r="M128" s="38">
        <v>180</v>
      </c>
      <c r="N128" s="27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227"/>
      <c r="P128" s="227"/>
      <c r="Q128" s="227"/>
      <c r="R128" s="228"/>
      <c r="S128" s="40" t="s">
        <v>49</v>
      </c>
      <c r="T128" s="40" t="s">
        <v>49</v>
      </c>
      <c r="U128" s="41" t="s">
        <v>42</v>
      </c>
      <c r="V128" s="59">
        <v>0</v>
      </c>
      <c r="W128" s="56">
        <f>IFERROR(IF(V128="","",V128),"")</f>
        <v>0</v>
      </c>
      <c r="X128" s="42">
        <f>IFERROR(IF(V128="","",V128*0.01157),"")</f>
        <v>0</v>
      </c>
      <c r="Y128" s="69" t="s">
        <v>49</v>
      </c>
      <c r="Z128" s="70" t="s">
        <v>49</v>
      </c>
      <c r="AD128" s="74"/>
      <c r="BA128" s="121" t="s">
        <v>92</v>
      </c>
    </row>
    <row r="129" spans="1:53" x14ac:dyDescent="0.2">
      <c r="A129" s="232"/>
      <c r="B129" s="232"/>
      <c r="C129" s="232"/>
      <c r="D129" s="232"/>
      <c r="E129" s="232"/>
      <c r="F129" s="232"/>
      <c r="G129" s="232"/>
      <c r="H129" s="232"/>
      <c r="I129" s="232"/>
      <c r="J129" s="232"/>
      <c r="K129" s="232"/>
      <c r="L129" s="232"/>
      <c r="M129" s="233"/>
      <c r="N129" s="229" t="s">
        <v>43</v>
      </c>
      <c r="O129" s="230"/>
      <c r="P129" s="230"/>
      <c r="Q129" s="230"/>
      <c r="R129" s="230"/>
      <c r="S129" s="230"/>
      <c r="T129" s="231"/>
      <c r="U129" s="43" t="s">
        <v>42</v>
      </c>
      <c r="V129" s="44">
        <f>IFERROR(SUM(V127:V128),"0")</f>
        <v>0</v>
      </c>
      <c r="W129" s="44">
        <f>IFERROR(SUM(W127:W128),"0")</f>
        <v>0</v>
      </c>
      <c r="X129" s="44">
        <f>IFERROR(IF(X127="",0,X127),"0")+IFERROR(IF(X128="",0,X128),"0")</f>
        <v>0</v>
      </c>
      <c r="Y129" s="68"/>
      <c r="Z129" s="68"/>
    </row>
    <row r="130" spans="1:53" x14ac:dyDescent="0.2">
      <c r="A130" s="232"/>
      <c r="B130" s="232"/>
      <c r="C130" s="232"/>
      <c r="D130" s="232"/>
      <c r="E130" s="232"/>
      <c r="F130" s="232"/>
      <c r="G130" s="232"/>
      <c r="H130" s="232"/>
      <c r="I130" s="232"/>
      <c r="J130" s="232"/>
      <c r="K130" s="232"/>
      <c r="L130" s="232"/>
      <c r="M130" s="233"/>
      <c r="N130" s="229" t="s">
        <v>43</v>
      </c>
      <c r="O130" s="230"/>
      <c r="P130" s="230"/>
      <c r="Q130" s="230"/>
      <c r="R130" s="230"/>
      <c r="S130" s="230"/>
      <c r="T130" s="231"/>
      <c r="U130" s="43" t="s">
        <v>0</v>
      </c>
      <c r="V130" s="44">
        <f>IFERROR(SUMPRODUCT(V127:V128*H127:H128),"0")</f>
        <v>0</v>
      </c>
      <c r="W130" s="44">
        <f>IFERROR(SUMPRODUCT(W127:W128*H127:H128),"0")</f>
        <v>0</v>
      </c>
      <c r="X130" s="43"/>
      <c r="Y130" s="68"/>
      <c r="Z130" s="68"/>
    </row>
    <row r="131" spans="1:53" ht="16.5" customHeight="1" x14ac:dyDescent="0.25">
      <c r="A131" s="223" t="s">
        <v>220</v>
      </c>
      <c r="B131" s="223"/>
      <c r="C131" s="223"/>
      <c r="D131" s="223"/>
      <c r="E131" s="223"/>
      <c r="F131" s="223"/>
      <c r="G131" s="223"/>
      <c r="H131" s="223"/>
      <c r="I131" s="223"/>
      <c r="J131" s="223"/>
      <c r="K131" s="223"/>
      <c r="L131" s="223"/>
      <c r="M131" s="223"/>
      <c r="N131" s="223"/>
      <c r="O131" s="223"/>
      <c r="P131" s="223"/>
      <c r="Q131" s="223"/>
      <c r="R131" s="223"/>
      <c r="S131" s="223"/>
      <c r="T131" s="223"/>
      <c r="U131" s="223"/>
      <c r="V131" s="223"/>
      <c r="W131" s="223"/>
      <c r="X131" s="223"/>
      <c r="Y131" s="66"/>
      <c r="Z131" s="66"/>
    </row>
    <row r="132" spans="1:53" ht="14.25" customHeight="1" x14ac:dyDescent="0.25">
      <c r="A132" s="224" t="s">
        <v>145</v>
      </c>
      <c r="B132" s="224"/>
      <c r="C132" s="224"/>
      <c r="D132" s="224"/>
      <c r="E132" s="224"/>
      <c r="F132" s="224"/>
      <c r="G132" s="224"/>
      <c r="H132" s="224"/>
      <c r="I132" s="224"/>
      <c r="J132" s="224"/>
      <c r="K132" s="224"/>
      <c r="L132" s="224"/>
      <c r="M132" s="224"/>
      <c r="N132" s="224"/>
      <c r="O132" s="224"/>
      <c r="P132" s="224"/>
      <c r="Q132" s="224"/>
      <c r="R132" s="224"/>
      <c r="S132" s="224"/>
      <c r="T132" s="224"/>
      <c r="U132" s="224"/>
      <c r="V132" s="224"/>
      <c r="W132" s="224"/>
      <c r="X132" s="224"/>
      <c r="Y132" s="67"/>
      <c r="Z132" s="67"/>
    </row>
    <row r="133" spans="1:53" ht="27" customHeight="1" x14ac:dyDescent="0.25">
      <c r="A133" s="64" t="s">
        <v>221</v>
      </c>
      <c r="B133" s="64" t="s">
        <v>222</v>
      </c>
      <c r="C133" s="37">
        <v>4301135133</v>
      </c>
      <c r="D133" s="225">
        <v>4607111036568</v>
      </c>
      <c r="E133" s="225"/>
      <c r="F133" s="63">
        <v>0.28000000000000003</v>
      </c>
      <c r="G133" s="38">
        <v>6</v>
      </c>
      <c r="H133" s="63">
        <v>1.68</v>
      </c>
      <c r="I133" s="63">
        <v>2.1017999999999999</v>
      </c>
      <c r="J133" s="38">
        <v>126</v>
      </c>
      <c r="K133" s="38" t="s">
        <v>93</v>
      </c>
      <c r="L133" s="39" t="s">
        <v>86</v>
      </c>
      <c r="M133" s="38">
        <v>180</v>
      </c>
      <c r="N133" s="279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227"/>
      <c r="P133" s="227"/>
      <c r="Q133" s="227"/>
      <c r="R133" s="228"/>
      <c r="S133" s="40" t="s">
        <v>49</v>
      </c>
      <c r="T133" s="40" t="s">
        <v>49</v>
      </c>
      <c r="U133" s="41" t="s">
        <v>42</v>
      </c>
      <c r="V133" s="59">
        <v>0</v>
      </c>
      <c r="W133" s="56">
        <f>IFERROR(IF(V133="","",V133),"")</f>
        <v>0</v>
      </c>
      <c r="X133" s="42">
        <f>IFERROR(IF(V133="","",V133*0.00936),"")</f>
        <v>0</v>
      </c>
      <c r="Y133" s="69" t="s">
        <v>49</v>
      </c>
      <c r="Z133" s="70" t="s">
        <v>49</v>
      </c>
      <c r="AD133" s="74"/>
      <c r="BA133" s="122" t="s">
        <v>92</v>
      </c>
    </row>
    <row r="134" spans="1:53" x14ac:dyDescent="0.2">
      <c r="A134" s="232"/>
      <c r="B134" s="232"/>
      <c r="C134" s="232"/>
      <c r="D134" s="232"/>
      <c r="E134" s="232"/>
      <c r="F134" s="232"/>
      <c r="G134" s="232"/>
      <c r="H134" s="232"/>
      <c r="I134" s="232"/>
      <c r="J134" s="232"/>
      <c r="K134" s="232"/>
      <c r="L134" s="232"/>
      <c r="M134" s="233"/>
      <c r="N134" s="229" t="s">
        <v>43</v>
      </c>
      <c r="O134" s="230"/>
      <c r="P134" s="230"/>
      <c r="Q134" s="230"/>
      <c r="R134" s="230"/>
      <c r="S134" s="230"/>
      <c r="T134" s="231"/>
      <c r="U134" s="43" t="s">
        <v>42</v>
      </c>
      <c r="V134" s="44">
        <f>IFERROR(SUM(V133:V133),"0")</f>
        <v>0</v>
      </c>
      <c r="W134" s="44">
        <f>IFERROR(SUM(W133:W133),"0")</f>
        <v>0</v>
      </c>
      <c r="X134" s="44">
        <f>IFERROR(IF(X133="",0,X133),"0")</f>
        <v>0</v>
      </c>
      <c r="Y134" s="68"/>
      <c r="Z134" s="68"/>
    </row>
    <row r="135" spans="1:53" x14ac:dyDescent="0.2">
      <c r="A135" s="232"/>
      <c r="B135" s="232"/>
      <c r="C135" s="232"/>
      <c r="D135" s="232"/>
      <c r="E135" s="232"/>
      <c r="F135" s="232"/>
      <c r="G135" s="232"/>
      <c r="H135" s="232"/>
      <c r="I135" s="232"/>
      <c r="J135" s="232"/>
      <c r="K135" s="232"/>
      <c r="L135" s="232"/>
      <c r="M135" s="233"/>
      <c r="N135" s="229" t="s">
        <v>43</v>
      </c>
      <c r="O135" s="230"/>
      <c r="P135" s="230"/>
      <c r="Q135" s="230"/>
      <c r="R135" s="230"/>
      <c r="S135" s="230"/>
      <c r="T135" s="231"/>
      <c r="U135" s="43" t="s">
        <v>0</v>
      </c>
      <c r="V135" s="44">
        <f>IFERROR(SUMPRODUCT(V133:V133*H133:H133),"0")</f>
        <v>0</v>
      </c>
      <c r="W135" s="44">
        <f>IFERROR(SUMPRODUCT(W133:W133*H133:H133),"0")</f>
        <v>0</v>
      </c>
      <c r="X135" s="43"/>
      <c r="Y135" s="68"/>
      <c r="Z135" s="68"/>
    </row>
    <row r="136" spans="1:53" ht="27.75" customHeight="1" x14ac:dyDescent="0.2">
      <c r="A136" s="222" t="s">
        <v>223</v>
      </c>
      <c r="B136" s="222"/>
      <c r="C136" s="222"/>
      <c r="D136" s="222"/>
      <c r="E136" s="222"/>
      <c r="F136" s="222"/>
      <c r="G136" s="222"/>
      <c r="H136" s="222"/>
      <c r="I136" s="222"/>
      <c r="J136" s="222"/>
      <c r="K136" s="222"/>
      <c r="L136" s="222"/>
      <c r="M136" s="222"/>
      <c r="N136" s="222"/>
      <c r="O136" s="222"/>
      <c r="P136" s="222"/>
      <c r="Q136" s="222"/>
      <c r="R136" s="222"/>
      <c r="S136" s="222"/>
      <c r="T136" s="222"/>
      <c r="U136" s="222"/>
      <c r="V136" s="222"/>
      <c r="W136" s="222"/>
      <c r="X136" s="222"/>
      <c r="Y136" s="55"/>
      <c r="Z136" s="55"/>
    </row>
    <row r="137" spans="1:53" ht="16.5" customHeight="1" x14ac:dyDescent="0.25">
      <c r="A137" s="223" t="s">
        <v>224</v>
      </c>
      <c r="B137" s="223"/>
      <c r="C137" s="223"/>
      <c r="D137" s="223"/>
      <c r="E137" s="223"/>
      <c r="F137" s="223"/>
      <c r="G137" s="223"/>
      <c r="H137" s="223"/>
      <c r="I137" s="223"/>
      <c r="J137" s="223"/>
      <c r="K137" s="223"/>
      <c r="L137" s="223"/>
      <c r="M137" s="223"/>
      <c r="N137" s="223"/>
      <c r="O137" s="223"/>
      <c r="P137" s="223"/>
      <c r="Q137" s="223"/>
      <c r="R137" s="223"/>
      <c r="S137" s="223"/>
      <c r="T137" s="223"/>
      <c r="U137" s="223"/>
      <c r="V137" s="223"/>
      <c r="W137" s="223"/>
      <c r="X137" s="223"/>
      <c r="Y137" s="66"/>
      <c r="Z137" s="66"/>
    </row>
    <row r="138" spans="1:53" ht="14.25" customHeight="1" x14ac:dyDescent="0.25">
      <c r="A138" s="224" t="s">
        <v>213</v>
      </c>
      <c r="B138" s="224"/>
      <c r="C138" s="224"/>
      <c r="D138" s="224"/>
      <c r="E138" s="224"/>
      <c r="F138" s="224"/>
      <c r="G138" s="224"/>
      <c r="H138" s="224"/>
      <c r="I138" s="224"/>
      <c r="J138" s="224"/>
      <c r="K138" s="224"/>
      <c r="L138" s="224"/>
      <c r="M138" s="224"/>
      <c r="N138" s="224"/>
      <c r="O138" s="224"/>
      <c r="P138" s="224"/>
      <c r="Q138" s="224"/>
      <c r="R138" s="224"/>
      <c r="S138" s="224"/>
      <c r="T138" s="224"/>
      <c r="U138" s="224"/>
      <c r="V138" s="224"/>
      <c r="W138" s="224"/>
      <c r="X138" s="224"/>
      <c r="Y138" s="67"/>
      <c r="Z138" s="67"/>
    </row>
    <row r="139" spans="1:53" ht="16.5" customHeight="1" x14ac:dyDescent="0.25">
      <c r="A139" s="64" t="s">
        <v>225</v>
      </c>
      <c r="B139" s="64" t="s">
        <v>226</v>
      </c>
      <c r="C139" s="37">
        <v>4301071010</v>
      </c>
      <c r="D139" s="225">
        <v>4607111037701</v>
      </c>
      <c r="E139" s="225"/>
      <c r="F139" s="63">
        <v>5</v>
      </c>
      <c r="G139" s="38">
        <v>1</v>
      </c>
      <c r="H139" s="63">
        <v>5</v>
      </c>
      <c r="I139" s="63">
        <v>5.2</v>
      </c>
      <c r="J139" s="38">
        <v>144</v>
      </c>
      <c r="K139" s="38" t="s">
        <v>87</v>
      </c>
      <c r="L139" s="39" t="s">
        <v>86</v>
      </c>
      <c r="M139" s="38">
        <v>180</v>
      </c>
      <c r="N139" s="28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227"/>
      <c r="P139" s="227"/>
      <c r="Q139" s="227"/>
      <c r="R139" s="228"/>
      <c r="S139" s="40" t="s">
        <v>49</v>
      </c>
      <c r="T139" s="40" t="s">
        <v>49</v>
      </c>
      <c r="U139" s="41" t="s">
        <v>42</v>
      </c>
      <c r="V139" s="59">
        <v>0</v>
      </c>
      <c r="W139" s="56">
        <f>IFERROR(IF(V139="","",V139),"")</f>
        <v>0</v>
      </c>
      <c r="X139" s="42">
        <f>IFERROR(IF(V139="","",V139*0.00866),"")</f>
        <v>0</v>
      </c>
      <c r="Y139" s="69" t="s">
        <v>49</v>
      </c>
      <c r="Z139" s="70" t="s">
        <v>49</v>
      </c>
      <c r="AD139" s="74"/>
      <c r="BA139" s="123" t="s">
        <v>92</v>
      </c>
    </row>
    <row r="140" spans="1:53" x14ac:dyDescent="0.2">
      <c r="A140" s="232"/>
      <c r="B140" s="232"/>
      <c r="C140" s="232"/>
      <c r="D140" s="232"/>
      <c r="E140" s="232"/>
      <c r="F140" s="232"/>
      <c r="G140" s="232"/>
      <c r="H140" s="232"/>
      <c r="I140" s="232"/>
      <c r="J140" s="232"/>
      <c r="K140" s="232"/>
      <c r="L140" s="232"/>
      <c r="M140" s="233"/>
      <c r="N140" s="229" t="s">
        <v>43</v>
      </c>
      <c r="O140" s="230"/>
      <c r="P140" s="230"/>
      <c r="Q140" s="230"/>
      <c r="R140" s="230"/>
      <c r="S140" s="230"/>
      <c r="T140" s="231"/>
      <c r="U140" s="43" t="s">
        <v>42</v>
      </c>
      <c r="V140" s="44">
        <f>IFERROR(SUM(V139:V139),"0")</f>
        <v>0</v>
      </c>
      <c r="W140" s="44">
        <f>IFERROR(SUM(W139:W139),"0")</f>
        <v>0</v>
      </c>
      <c r="X140" s="44">
        <f>IFERROR(IF(X139="",0,X139),"0")</f>
        <v>0</v>
      </c>
      <c r="Y140" s="68"/>
      <c r="Z140" s="68"/>
    </row>
    <row r="141" spans="1:53" x14ac:dyDescent="0.2">
      <c r="A141" s="232"/>
      <c r="B141" s="232"/>
      <c r="C141" s="232"/>
      <c r="D141" s="232"/>
      <c r="E141" s="232"/>
      <c r="F141" s="232"/>
      <c r="G141" s="232"/>
      <c r="H141" s="232"/>
      <c r="I141" s="232"/>
      <c r="J141" s="232"/>
      <c r="K141" s="232"/>
      <c r="L141" s="232"/>
      <c r="M141" s="233"/>
      <c r="N141" s="229" t="s">
        <v>43</v>
      </c>
      <c r="O141" s="230"/>
      <c r="P141" s="230"/>
      <c r="Q141" s="230"/>
      <c r="R141" s="230"/>
      <c r="S141" s="230"/>
      <c r="T141" s="231"/>
      <c r="U141" s="43" t="s">
        <v>0</v>
      </c>
      <c r="V141" s="44">
        <f>IFERROR(SUMPRODUCT(V139:V139*H139:H139),"0")</f>
        <v>0</v>
      </c>
      <c r="W141" s="44">
        <f>IFERROR(SUMPRODUCT(W139:W139*H139:H139),"0")</f>
        <v>0</v>
      </c>
      <c r="X141" s="43"/>
      <c r="Y141" s="68"/>
      <c r="Z141" s="68"/>
    </row>
    <row r="142" spans="1:53" ht="16.5" customHeight="1" x14ac:dyDescent="0.25">
      <c r="A142" s="223" t="s">
        <v>227</v>
      </c>
      <c r="B142" s="223"/>
      <c r="C142" s="223"/>
      <c r="D142" s="223"/>
      <c r="E142" s="223"/>
      <c r="F142" s="223"/>
      <c r="G142" s="223"/>
      <c r="H142" s="223"/>
      <c r="I142" s="223"/>
      <c r="J142" s="223"/>
      <c r="K142" s="223"/>
      <c r="L142" s="223"/>
      <c r="M142" s="223"/>
      <c r="N142" s="223"/>
      <c r="O142" s="223"/>
      <c r="P142" s="223"/>
      <c r="Q142" s="223"/>
      <c r="R142" s="223"/>
      <c r="S142" s="223"/>
      <c r="T142" s="223"/>
      <c r="U142" s="223"/>
      <c r="V142" s="223"/>
      <c r="W142" s="223"/>
      <c r="X142" s="223"/>
      <c r="Y142" s="66"/>
      <c r="Z142" s="66"/>
    </row>
    <row r="143" spans="1:53" ht="14.25" customHeight="1" x14ac:dyDescent="0.25">
      <c r="A143" s="224" t="s">
        <v>82</v>
      </c>
      <c r="B143" s="224"/>
      <c r="C143" s="224"/>
      <c r="D143" s="224"/>
      <c r="E143" s="224"/>
      <c r="F143" s="224"/>
      <c r="G143" s="224"/>
      <c r="H143" s="224"/>
      <c r="I143" s="224"/>
      <c r="J143" s="224"/>
      <c r="K143" s="224"/>
      <c r="L143" s="224"/>
      <c r="M143" s="224"/>
      <c r="N143" s="224"/>
      <c r="O143" s="224"/>
      <c r="P143" s="224"/>
      <c r="Q143" s="224"/>
      <c r="R143" s="224"/>
      <c r="S143" s="224"/>
      <c r="T143" s="224"/>
      <c r="U143" s="224"/>
      <c r="V143" s="224"/>
      <c r="W143" s="224"/>
      <c r="X143" s="224"/>
      <c r="Y143" s="67"/>
      <c r="Z143" s="67"/>
    </row>
    <row r="144" spans="1:53" ht="16.5" customHeight="1" x14ac:dyDescent="0.25">
      <c r="A144" s="64" t="s">
        <v>228</v>
      </c>
      <c r="B144" s="64" t="s">
        <v>229</v>
      </c>
      <c r="C144" s="37">
        <v>4301071026</v>
      </c>
      <c r="D144" s="225">
        <v>4607111036384</v>
      </c>
      <c r="E144" s="225"/>
      <c r="F144" s="63">
        <v>1</v>
      </c>
      <c r="G144" s="38">
        <v>5</v>
      </c>
      <c r="H144" s="63">
        <v>5</v>
      </c>
      <c r="I144" s="63">
        <v>5.2530000000000001</v>
      </c>
      <c r="J144" s="38">
        <v>144</v>
      </c>
      <c r="K144" s="38" t="s">
        <v>87</v>
      </c>
      <c r="L144" s="39" t="s">
        <v>86</v>
      </c>
      <c r="M144" s="38">
        <v>180</v>
      </c>
      <c r="N144" s="281" t="s">
        <v>230</v>
      </c>
      <c r="O144" s="227"/>
      <c r="P144" s="227"/>
      <c r="Q144" s="227"/>
      <c r="R144" s="228"/>
      <c r="S144" s="40" t="s">
        <v>49</v>
      </c>
      <c r="T144" s="40" t="s">
        <v>49</v>
      </c>
      <c r="U144" s="41" t="s">
        <v>42</v>
      </c>
      <c r="V144" s="59">
        <v>0</v>
      </c>
      <c r="W144" s="56">
        <f>IFERROR(IF(V144="","",V144),"")</f>
        <v>0</v>
      </c>
      <c r="X144" s="42">
        <f>IFERROR(IF(V144="","",V144*0.00866),"")</f>
        <v>0</v>
      </c>
      <c r="Y144" s="69" t="s">
        <v>49</v>
      </c>
      <c r="Z144" s="70" t="s">
        <v>49</v>
      </c>
      <c r="AD144" s="74"/>
      <c r="BA144" s="124" t="s">
        <v>70</v>
      </c>
    </row>
    <row r="145" spans="1:53" ht="27" customHeight="1" x14ac:dyDescent="0.25">
      <c r="A145" s="64" t="s">
        <v>231</v>
      </c>
      <c r="B145" s="64" t="s">
        <v>232</v>
      </c>
      <c r="C145" s="37">
        <v>4301070956</v>
      </c>
      <c r="D145" s="225">
        <v>4640242180250</v>
      </c>
      <c r="E145" s="225"/>
      <c r="F145" s="63">
        <v>5</v>
      </c>
      <c r="G145" s="38">
        <v>1</v>
      </c>
      <c r="H145" s="63">
        <v>5</v>
      </c>
      <c r="I145" s="63">
        <v>5.2131999999999996</v>
      </c>
      <c r="J145" s="38">
        <v>144</v>
      </c>
      <c r="K145" s="38" t="s">
        <v>87</v>
      </c>
      <c r="L145" s="39" t="s">
        <v>86</v>
      </c>
      <c r="M145" s="38">
        <v>180</v>
      </c>
      <c r="N145" s="282" t="s">
        <v>233</v>
      </c>
      <c r="O145" s="227"/>
      <c r="P145" s="227"/>
      <c r="Q145" s="227"/>
      <c r="R145" s="228"/>
      <c r="S145" s="40" t="s">
        <v>49</v>
      </c>
      <c r="T145" s="40" t="s">
        <v>49</v>
      </c>
      <c r="U145" s="41" t="s">
        <v>42</v>
      </c>
      <c r="V145" s="59">
        <v>0</v>
      </c>
      <c r="W145" s="56">
        <f>IFERROR(IF(V145="","",V145),"")</f>
        <v>0</v>
      </c>
      <c r="X145" s="42">
        <f>IFERROR(IF(V145="","",V145*0.00866),"")</f>
        <v>0</v>
      </c>
      <c r="Y145" s="69" t="s">
        <v>49</v>
      </c>
      <c r="Z145" s="70" t="s">
        <v>49</v>
      </c>
      <c r="AD145" s="74"/>
      <c r="BA145" s="125" t="s">
        <v>70</v>
      </c>
    </row>
    <row r="146" spans="1:53" ht="27" customHeight="1" x14ac:dyDescent="0.25">
      <c r="A146" s="64" t="s">
        <v>234</v>
      </c>
      <c r="B146" s="64" t="s">
        <v>235</v>
      </c>
      <c r="C146" s="37">
        <v>4301071028</v>
      </c>
      <c r="D146" s="225">
        <v>4607111036216</v>
      </c>
      <c r="E146" s="225"/>
      <c r="F146" s="63">
        <v>1</v>
      </c>
      <c r="G146" s="38">
        <v>5</v>
      </c>
      <c r="H146" s="63">
        <v>5</v>
      </c>
      <c r="I146" s="63">
        <v>5.266</v>
      </c>
      <c r="J146" s="38">
        <v>144</v>
      </c>
      <c r="K146" s="38" t="s">
        <v>87</v>
      </c>
      <c r="L146" s="39" t="s">
        <v>86</v>
      </c>
      <c r="M146" s="38">
        <v>180</v>
      </c>
      <c r="N146" s="283" t="s">
        <v>236</v>
      </c>
      <c r="O146" s="227"/>
      <c r="P146" s="227"/>
      <c r="Q146" s="227"/>
      <c r="R146" s="228"/>
      <c r="S146" s="40" t="s">
        <v>49</v>
      </c>
      <c r="T146" s="40" t="s">
        <v>49</v>
      </c>
      <c r="U146" s="41" t="s">
        <v>42</v>
      </c>
      <c r="V146" s="59">
        <v>0</v>
      </c>
      <c r="W146" s="56">
        <f>IFERROR(IF(V146="","",V146),"")</f>
        <v>0</v>
      </c>
      <c r="X146" s="42">
        <f>IFERROR(IF(V146="","",V146*0.00866),"")</f>
        <v>0</v>
      </c>
      <c r="Y146" s="69" t="s">
        <v>49</v>
      </c>
      <c r="Z146" s="70" t="s">
        <v>49</v>
      </c>
      <c r="AD146" s="74"/>
      <c r="BA146" s="126" t="s">
        <v>70</v>
      </c>
    </row>
    <row r="147" spans="1:53" ht="27" customHeight="1" x14ac:dyDescent="0.25">
      <c r="A147" s="64" t="s">
        <v>237</v>
      </c>
      <c r="B147" s="64" t="s">
        <v>238</v>
      </c>
      <c r="C147" s="37">
        <v>4301070911</v>
      </c>
      <c r="D147" s="225">
        <v>4607111036278</v>
      </c>
      <c r="E147" s="225"/>
      <c r="F147" s="63">
        <v>1</v>
      </c>
      <c r="G147" s="38">
        <v>5</v>
      </c>
      <c r="H147" s="63">
        <v>5</v>
      </c>
      <c r="I147" s="63">
        <v>5.2830000000000004</v>
      </c>
      <c r="J147" s="38">
        <v>84</v>
      </c>
      <c r="K147" s="38" t="s">
        <v>87</v>
      </c>
      <c r="L147" s="39" t="s">
        <v>86</v>
      </c>
      <c r="M147" s="38">
        <v>120</v>
      </c>
      <c r="N147" s="284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7" s="227"/>
      <c r="P147" s="227"/>
      <c r="Q147" s="227"/>
      <c r="R147" s="228"/>
      <c r="S147" s="40" t="s">
        <v>49</v>
      </c>
      <c r="T147" s="40" t="s">
        <v>49</v>
      </c>
      <c r="U147" s="41" t="s">
        <v>42</v>
      </c>
      <c r="V147" s="59">
        <v>0</v>
      </c>
      <c r="W147" s="56">
        <f>IFERROR(IF(V147="","",V147),"")</f>
        <v>0</v>
      </c>
      <c r="X147" s="42">
        <f>IFERROR(IF(V147="","",V147*0.0155),"")</f>
        <v>0</v>
      </c>
      <c r="Y147" s="69" t="s">
        <v>49</v>
      </c>
      <c r="Z147" s="70" t="s">
        <v>49</v>
      </c>
      <c r="AD147" s="74"/>
      <c r="BA147" s="127" t="s">
        <v>70</v>
      </c>
    </row>
    <row r="148" spans="1:53" x14ac:dyDescent="0.2">
      <c r="A148" s="232"/>
      <c r="B148" s="232"/>
      <c r="C148" s="232"/>
      <c r="D148" s="232"/>
      <c r="E148" s="232"/>
      <c r="F148" s="232"/>
      <c r="G148" s="232"/>
      <c r="H148" s="232"/>
      <c r="I148" s="232"/>
      <c r="J148" s="232"/>
      <c r="K148" s="232"/>
      <c r="L148" s="232"/>
      <c r="M148" s="233"/>
      <c r="N148" s="229" t="s">
        <v>43</v>
      </c>
      <c r="O148" s="230"/>
      <c r="P148" s="230"/>
      <c r="Q148" s="230"/>
      <c r="R148" s="230"/>
      <c r="S148" s="230"/>
      <c r="T148" s="231"/>
      <c r="U148" s="43" t="s">
        <v>42</v>
      </c>
      <c r="V148" s="44">
        <f>IFERROR(SUM(V144:V147),"0")</f>
        <v>0</v>
      </c>
      <c r="W148" s="44">
        <f>IFERROR(SUM(W144:W147),"0")</f>
        <v>0</v>
      </c>
      <c r="X148" s="44">
        <f>IFERROR(IF(X144="",0,X144),"0")+IFERROR(IF(X145="",0,X145),"0")+IFERROR(IF(X146="",0,X146),"0")+IFERROR(IF(X147="",0,X147),"0")</f>
        <v>0</v>
      </c>
      <c r="Y148" s="68"/>
      <c r="Z148" s="68"/>
    </row>
    <row r="149" spans="1:53" x14ac:dyDescent="0.2">
      <c r="A149" s="232"/>
      <c r="B149" s="232"/>
      <c r="C149" s="232"/>
      <c r="D149" s="232"/>
      <c r="E149" s="232"/>
      <c r="F149" s="232"/>
      <c r="G149" s="232"/>
      <c r="H149" s="232"/>
      <c r="I149" s="232"/>
      <c r="J149" s="232"/>
      <c r="K149" s="232"/>
      <c r="L149" s="232"/>
      <c r="M149" s="233"/>
      <c r="N149" s="229" t="s">
        <v>43</v>
      </c>
      <c r="O149" s="230"/>
      <c r="P149" s="230"/>
      <c r="Q149" s="230"/>
      <c r="R149" s="230"/>
      <c r="S149" s="230"/>
      <c r="T149" s="231"/>
      <c r="U149" s="43" t="s">
        <v>0</v>
      </c>
      <c r="V149" s="44">
        <f>IFERROR(SUMPRODUCT(V144:V147*H144:H147),"0")</f>
        <v>0</v>
      </c>
      <c r="W149" s="44">
        <f>IFERROR(SUMPRODUCT(W144:W147*H144:H147),"0")</f>
        <v>0</v>
      </c>
      <c r="X149" s="43"/>
      <c r="Y149" s="68"/>
      <c r="Z149" s="68"/>
    </row>
    <row r="150" spans="1:53" ht="14.25" customHeight="1" x14ac:dyDescent="0.25">
      <c r="A150" s="224" t="s">
        <v>239</v>
      </c>
      <c r="B150" s="224"/>
      <c r="C150" s="224"/>
      <c r="D150" s="224"/>
      <c r="E150" s="224"/>
      <c r="F150" s="224"/>
      <c r="G150" s="224"/>
      <c r="H150" s="224"/>
      <c r="I150" s="224"/>
      <c r="J150" s="224"/>
      <c r="K150" s="224"/>
      <c r="L150" s="224"/>
      <c r="M150" s="224"/>
      <c r="N150" s="224"/>
      <c r="O150" s="224"/>
      <c r="P150" s="224"/>
      <c r="Q150" s="224"/>
      <c r="R150" s="224"/>
      <c r="S150" s="224"/>
      <c r="T150" s="224"/>
      <c r="U150" s="224"/>
      <c r="V150" s="224"/>
      <c r="W150" s="224"/>
      <c r="X150" s="224"/>
      <c r="Y150" s="67"/>
      <c r="Z150" s="67"/>
    </row>
    <row r="151" spans="1:53" ht="27" customHeight="1" x14ac:dyDescent="0.25">
      <c r="A151" s="64" t="s">
        <v>240</v>
      </c>
      <c r="B151" s="64" t="s">
        <v>241</v>
      </c>
      <c r="C151" s="37">
        <v>4301080153</v>
      </c>
      <c r="D151" s="225">
        <v>4607111036827</v>
      </c>
      <c r="E151" s="225"/>
      <c r="F151" s="63">
        <v>1</v>
      </c>
      <c r="G151" s="38">
        <v>5</v>
      </c>
      <c r="H151" s="63">
        <v>5</v>
      </c>
      <c r="I151" s="63">
        <v>5.2</v>
      </c>
      <c r="J151" s="38">
        <v>144</v>
      </c>
      <c r="K151" s="38" t="s">
        <v>87</v>
      </c>
      <c r="L151" s="39" t="s">
        <v>86</v>
      </c>
      <c r="M151" s="38">
        <v>90</v>
      </c>
      <c r="N151" s="28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227"/>
      <c r="P151" s="227"/>
      <c r="Q151" s="227"/>
      <c r="R151" s="228"/>
      <c r="S151" s="40" t="s">
        <v>49</v>
      </c>
      <c r="T151" s="40" t="s">
        <v>49</v>
      </c>
      <c r="U151" s="41" t="s">
        <v>42</v>
      </c>
      <c r="V151" s="59">
        <v>0</v>
      </c>
      <c r="W151" s="56">
        <f>IFERROR(IF(V151="","",V151),"")</f>
        <v>0</v>
      </c>
      <c r="X151" s="42">
        <f>IFERROR(IF(V151="","",V151*0.00866),"")</f>
        <v>0</v>
      </c>
      <c r="Y151" s="69" t="s">
        <v>49</v>
      </c>
      <c r="Z151" s="70" t="s">
        <v>49</v>
      </c>
      <c r="AD151" s="74"/>
      <c r="BA151" s="128" t="s">
        <v>70</v>
      </c>
    </row>
    <row r="152" spans="1:53" ht="27" customHeight="1" x14ac:dyDescent="0.25">
      <c r="A152" s="64" t="s">
        <v>242</v>
      </c>
      <c r="B152" s="64" t="s">
        <v>243</v>
      </c>
      <c r="C152" s="37">
        <v>4301080154</v>
      </c>
      <c r="D152" s="225">
        <v>4607111036834</v>
      </c>
      <c r="E152" s="225"/>
      <c r="F152" s="63">
        <v>1</v>
      </c>
      <c r="G152" s="38">
        <v>5</v>
      </c>
      <c r="H152" s="63">
        <v>5</v>
      </c>
      <c r="I152" s="63">
        <v>5.2530000000000001</v>
      </c>
      <c r="J152" s="38">
        <v>144</v>
      </c>
      <c r="K152" s="38" t="s">
        <v>87</v>
      </c>
      <c r="L152" s="39" t="s">
        <v>86</v>
      </c>
      <c r="M152" s="38">
        <v>90</v>
      </c>
      <c r="N152" s="28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227"/>
      <c r="P152" s="227"/>
      <c r="Q152" s="227"/>
      <c r="R152" s="228"/>
      <c r="S152" s="40" t="s">
        <v>49</v>
      </c>
      <c r="T152" s="40" t="s">
        <v>49</v>
      </c>
      <c r="U152" s="41" t="s">
        <v>42</v>
      </c>
      <c r="V152" s="59">
        <v>0</v>
      </c>
      <c r="W152" s="56">
        <f>IFERROR(IF(V152="","",V152),"")</f>
        <v>0</v>
      </c>
      <c r="X152" s="42">
        <f>IFERROR(IF(V152="","",V152*0.00866),"")</f>
        <v>0</v>
      </c>
      <c r="Y152" s="69" t="s">
        <v>49</v>
      </c>
      <c r="Z152" s="70" t="s">
        <v>49</v>
      </c>
      <c r="AD152" s="74"/>
      <c r="BA152" s="129" t="s">
        <v>70</v>
      </c>
    </row>
    <row r="153" spans="1:53" x14ac:dyDescent="0.2">
      <c r="A153" s="232"/>
      <c r="B153" s="232"/>
      <c r="C153" s="232"/>
      <c r="D153" s="232"/>
      <c r="E153" s="232"/>
      <c r="F153" s="232"/>
      <c r="G153" s="232"/>
      <c r="H153" s="232"/>
      <c r="I153" s="232"/>
      <c r="J153" s="232"/>
      <c r="K153" s="232"/>
      <c r="L153" s="232"/>
      <c r="M153" s="233"/>
      <c r="N153" s="229" t="s">
        <v>43</v>
      </c>
      <c r="O153" s="230"/>
      <c r="P153" s="230"/>
      <c r="Q153" s="230"/>
      <c r="R153" s="230"/>
      <c r="S153" s="230"/>
      <c r="T153" s="231"/>
      <c r="U153" s="43" t="s">
        <v>42</v>
      </c>
      <c r="V153" s="44">
        <f>IFERROR(SUM(V151:V152),"0")</f>
        <v>0</v>
      </c>
      <c r="W153" s="44">
        <f>IFERROR(SUM(W151:W152),"0")</f>
        <v>0</v>
      </c>
      <c r="X153" s="44">
        <f>IFERROR(IF(X151="",0,X151),"0")+IFERROR(IF(X152="",0,X152),"0")</f>
        <v>0</v>
      </c>
      <c r="Y153" s="68"/>
      <c r="Z153" s="68"/>
    </row>
    <row r="154" spans="1:53" x14ac:dyDescent="0.2">
      <c r="A154" s="232"/>
      <c r="B154" s="232"/>
      <c r="C154" s="232"/>
      <c r="D154" s="232"/>
      <c r="E154" s="232"/>
      <c r="F154" s="232"/>
      <c r="G154" s="232"/>
      <c r="H154" s="232"/>
      <c r="I154" s="232"/>
      <c r="J154" s="232"/>
      <c r="K154" s="232"/>
      <c r="L154" s="232"/>
      <c r="M154" s="233"/>
      <c r="N154" s="229" t="s">
        <v>43</v>
      </c>
      <c r="O154" s="230"/>
      <c r="P154" s="230"/>
      <c r="Q154" s="230"/>
      <c r="R154" s="230"/>
      <c r="S154" s="230"/>
      <c r="T154" s="231"/>
      <c r="U154" s="43" t="s">
        <v>0</v>
      </c>
      <c r="V154" s="44">
        <f>IFERROR(SUMPRODUCT(V151:V152*H151:H152),"0")</f>
        <v>0</v>
      </c>
      <c r="W154" s="44">
        <f>IFERROR(SUMPRODUCT(W151:W152*H151:H152),"0")</f>
        <v>0</v>
      </c>
      <c r="X154" s="43"/>
      <c r="Y154" s="68"/>
      <c r="Z154" s="68"/>
    </row>
    <row r="155" spans="1:53" ht="27.75" customHeight="1" x14ac:dyDescent="0.2">
      <c r="A155" s="222" t="s">
        <v>244</v>
      </c>
      <c r="B155" s="222"/>
      <c r="C155" s="222"/>
      <c r="D155" s="222"/>
      <c r="E155" s="222"/>
      <c r="F155" s="222"/>
      <c r="G155" s="222"/>
      <c r="H155" s="222"/>
      <c r="I155" s="222"/>
      <c r="J155" s="222"/>
      <c r="K155" s="222"/>
      <c r="L155" s="222"/>
      <c r="M155" s="222"/>
      <c r="N155" s="222"/>
      <c r="O155" s="222"/>
      <c r="P155" s="222"/>
      <c r="Q155" s="222"/>
      <c r="R155" s="222"/>
      <c r="S155" s="222"/>
      <c r="T155" s="222"/>
      <c r="U155" s="222"/>
      <c r="V155" s="222"/>
      <c r="W155" s="222"/>
      <c r="X155" s="222"/>
      <c r="Y155" s="55"/>
      <c r="Z155" s="55"/>
    </row>
    <row r="156" spans="1:53" ht="16.5" customHeight="1" x14ac:dyDescent="0.25">
      <c r="A156" s="223" t="s">
        <v>245</v>
      </c>
      <c r="B156" s="223"/>
      <c r="C156" s="223"/>
      <c r="D156" s="223"/>
      <c r="E156" s="223"/>
      <c r="F156" s="223"/>
      <c r="G156" s="223"/>
      <c r="H156" s="223"/>
      <c r="I156" s="223"/>
      <c r="J156" s="223"/>
      <c r="K156" s="223"/>
      <c r="L156" s="223"/>
      <c r="M156" s="223"/>
      <c r="N156" s="223"/>
      <c r="O156" s="223"/>
      <c r="P156" s="223"/>
      <c r="Q156" s="223"/>
      <c r="R156" s="223"/>
      <c r="S156" s="223"/>
      <c r="T156" s="223"/>
      <c r="U156" s="223"/>
      <c r="V156" s="223"/>
      <c r="W156" s="223"/>
      <c r="X156" s="223"/>
      <c r="Y156" s="66"/>
      <c r="Z156" s="66"/>
    </row>
    <row r="157" spans="1:53" ht="14.25" customHeight="1" x14ac:dyDescent="0.25">
      <c r="A157" s="224" t="s">
        <v>89</v>
      </c>
      <c r="B157" s="224"/>
      <c r="C157" s="224"/>
      <c r="D157" s="224"/>
      <c r="E157" s="224"/>
      <c r="F157" s="224"/>
      <c r="G157" s="224"/>
      <c r="H157" s="224"/>
      <c r="I157" s="224"/>
      <c r="J157" s="224"/>
      <c r="K157" s="224"/>
      <c r="L157" s="224"/>
      <c r="M157" s="224"/>
      <c r="N157" s="224"/>
      <c r="O157" s="224"/>
      <c r="P157" s="224"/>
      <c r="Q157" s="224"/>
      <c r="R157" s="224"/>
      <c r="S157" s="224"/>
      <c r="T157" s="224"/>
      <c r="U157" s="224"/>
      <c r="V157" s="224"/>
      <c r="W157" s="224"/>
      <c r="X157" s="224"/>
      <c r="Y157" s="67"/>
      <c r="Z157" s="67"/>
    </row>
    <row r="158" spans="1:53" ht="16.5" customHeight="1" x14ac:dyDescent="0.25">
      <c r="A158" s="64" t="s">
        <v>246</v>
      </c>
      <c r="B158" s="64" t="s">
        <v>247</v>
      </c>
      <c r="C158" s="37">
        <v>4301132048</v>
      </c>
      <c r="D158" s="225">
        <v>4607111035721</v>
      </c>
      <c r="E158" s="225"/>
      <c r="F158" s="63">
        <v>0.25</v>
      </c>
      <c r="G158" s="38">
        <v>12</v>
      </c>
      <c r="H158" s="63">
        <v>3</v>
      </c>
      <c r="I158" s="63">
        <v>3.3879999999999999</v>
      </c>
      <c r="J158" s="38">
        <v>70</v>
      </c>
      <c r="K158" s="38" t="s">
        <v>93</v>
      </c>
      <c r="L158" s="39" t="s">
        <v>86</v>
      </c>
      <c r="M158" s="38">
        <v>180</v>
      </c>
      <c r="N158" s="287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227"/>
      <c r="P158" s="227"/>
      <c r="Q158" s="227"/>
      <c r="R158" s="228"/>
      <c r="S158" s="40" t="s">
        <v>49</v>
      </c>
      <c r="T158" s="40" t="s">
        <v>49</v>
      </c>
      <c r="U158" s="41" t="s">
        <v>42</v>
      </c>
      <c r="V158" s="59">
        <v>0</v>
      </c>
      <c r="W158" s="56">
        <f>IFERROR(IF(V158="","",V158),"")</f>
        <v>0</v>
      </c>
      <c r="X158" s="42">
        <f>IFERROR(IF(V158="","",V158*0.01788),"")</f>
        <v>0</v>
      </c>
      <c r="Y158" s="69" t="s">
        <v>49</v>
      </c>
      <c r="Z158" s="70" t="s">
        <v>49</v>
      </c>
      <c r="AD158" s="74"/>
      <c r="BA158" s="130" t="s">
        <v>92</v>
      </c>
    </row>
    <row r="159" spans="1:53" ht="27" customHeight="1" x14ac:dyDescent="0.25">
      <c r="A159" s="64" t="s">
        <v>248</v>
      </c>
      <c r="B159" s="64" t="s">
        <v>249</v>
      </c>
      <c r="C159" s="37">
        <v>4301132046</v>
      </c>
      <c r="D159" s="225">
        <v>4607111035691</v>
      </c>
      <c r="E159" s="225"/>
      <c r="F159" s="63">
        <v>0.25</v>
      </c>
      <c r="G159" s="38">
        <v>12</v>
      </c>
      <c r="H159" s="63">
        <v>3</v>
      </c>
      <c r="I159" s="63">
        <v>3.3879999999999999</v>
      </c>
      <c r="J159" s="38">
        <v>70</v>
      </c>
      <c r="K159" s="38" t="s">
        <v>93</v>
      </c>
      <c r="L159" s="39" t="s">
        <v>86</v>
      </c>
      <c r="M159" s="38">
        <v>180</v>
      </c>
      <c r="N159" s="288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227"/>
      <c r="P159" s="227"/>
      <c r="Q159" s="227"/>
      <c r="R159" s="228"/>
      <c r="S159" s="40" t="s">
        <v>49</v>
      </c>
      <c r="T159" s="40" t="s">
        <v>49</v>
      </c>
      <c r="U159" s="41" t="s">
        <v>42</v>
      </c>
      <c r="V159" s="59">
        <v>0</v>
      </c>
      <c r="W159" s="56">
        <f>IFERROR(IF(V159="","",V159),"")</f>
        <v>0</v>
      </c>
      <c r="X159" s="42">
        <f>IFERROR(IF(V159="","",V159*0.01788),"")</f>
        <v>0</v>
      </c>
      <c r="Y159" s="69" t="s">
        <v>49</v>
      </c>
      <c r="Z159" s="70" t="s">
        <v>49</v>
      </c>
      <c r="AD159" s="74"/>
      <c r="BA159" s="131" t="s">
        <v>92</v>
      </c>
    </row>
    <row r="160" spans="1:53" x14ac:dyDescent="0.2">
      <c r="A160" s="232"/>
      <c r="B160" s="232"/>
      <c r="C160" s="232"/>
      <c r="D160" s="232"/>
      <c r="E160" s="232"/>
      <c r="F160" s="232"/>
      <c r="G160" s="232"/>
      <c r="H160" s="232"/>
      <c r="I160" s="232"/>
      <c r="J160" s="232"/>
      <c r="K160" s="232"/>
      <c r="L160" s="232"/>
      <c r="M160" s="233"/>
      <c r="N160" s="229" t="s">
        <v>43</v>
      </c>
      <c r="O160" s="230"/>
      <c r="P160" s="230"/>
      <c r="Q160" s="230"/>
      <c r="R160" s="230"/>
      <c r="S160" s="230"/>
      <c r="T160" s="231"/>
      <c r="U160" s="43" t="s">
        <v>42</v>
      </c>
      <c r="V160" s="44">
        <f>IFERROR(SUM(V158:V159),"0")</f>
        <v>0</v>
      </c>
      <c r="W160" s="44">
        <f>IFERROR(SUM(W158:W159),"0")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232"/>
      <c r="B161" s="232"/>
      <c r="C161" s="232"/>
      <c r="D161" s="232"/>
      <c r="E161" s="232"/>
      <c r="F161" s="232"/>
      <c r="G161" s="232"/>
      <c r="H161" s="232"/>
      <c r="I161" s="232"/>
      <c r="J161" s="232"/>
      <c r="K161" s="232"/>
      <c r="L161" s="232"/>
      <c r="M161" s="233"/>
      <c r="N161" s="229" t="s">
        <v>43</v>
      </c>
      <c r="O161" s="230"/>
      <c r="P161" s="230"/>
      <c r="Q161" s="230"/>
      <c r="R161" s="230"/>
      <c r="S161" s="230"/>
      <c r="T161" s="231"/>
      <c r="U161" s="43" t="s">
        <v>0</v>
      </c>
      <c r="V161" s="44">
        <f>IFERROR(SUMPRODUCT(V158:V159*H158:H159),"0")</f>
        <v>0</v>
      </c>
      <c r="W161" s="44">
        <f>IFERROR(SUMPRODUCT(W158:W159*H158:H159),"0")</f>
        <v>0</v>
      </c>
      <c r="X161" s="43"/>
      <c r="Y161" s="68"/>
      <c r="Z161" s="68"/>
    </row>
    <row r="162" spans="1:53" ht="16.5" customHeight="1" x14ac:dyDescent="0.25">
      <c r="A162" s="223" t="s">
        <v>250</v>
      </c>
      <c r="B162" s="223"/>
      <c r="C162" s="223"/>
      <c r="D162" s="223"/>
      <c r="E162" s="223"/>
      <c r="F162" s="223"/>
      <c r="G162" s="223"/>
      <c r="H162" s="223"/>
      <c r="I162" s="223"/>
      <c r="J162" s="223"/>
      <c r="K162" s="223"/>
      <c r="L162" s="223"/>
      <c r="M162" s="223"/>
      <c r="N162" s="223"/>
      <c r="O162" s="223"/>
      <c r="P162" s="223"/>
      <c r="Q162" s="223"/>
      <c r="R162" s="223"/>
      <c r="S162" s="223"/>
      <c r="T162" s="223"/>
      <c r="U162" s="223"/>
      <c r="V162" s="223"/>
      <c r="W162" s="223"/>
      <c r="X162" s="223"/>
      <c r="Y162" s="66"/>
      <c r="Z162" s="66"/>
    </row>
    <row r="163" spans="1:53" ht="14.25" customHeight="1" x14ac:dyDescent="0.25">
      <c r="A163" s="224" t="s">
        <v>250</v>
      </c>
      <c r="B163" s="224"/>
      <c r="C163" s="224"/>
      <c r="D163" s="224"/>
      <c r="E163" s="224"/>
      <c r="F163" s="224"/>
      <c r="G163" s="224"/>
      <c r="H163" s="224"/>
      <c r="I163" s="224"/>
      <c r="J163" s="224"/>
      <c r="K163" s="224"/>
      <c r="L163" s="224"/>
      <c r="M163" s="224"/>
      <c r="N163" s="224"/>
      <c r="O163" s="224"/>
      <c r="P163" s="224"/>
      <c r="Q163" s="224"/>
      <c r="R163" s="224"/>
      <c r="S163" s="224"/>
      <c r="T163" s="224"/>
      <c r="U163" s="224"/>
      <c r="V163" s="224"/>
      <c r="W163" s="224"/>
      <c r="X163" s="224"/>
      <c r="Y163" s="67"/>
      <c r="Z163" s="67"/>
    </row>
    <row r="164" spans="1:53" ht="27" customHeight="1" x14ac:dyDescent="0.25">
      <c r="A164" s="64" t="s">
        <v>251</v>
      </c>
      <c r="B164" s="64" t="s">
        <v>252</v>
      </c>
      <c r="C164" s="37">
        <v>4301133002</v>
      </c>
      <c r="D164" s="225">
        <v>4607111035783</v>
      </c>
      <c r="E164" s="225"/>
      <c r="F164" s="63">
        <v>0.2</v>
      </c>
      <c r="G164" s="38">
        <v>8</v>
      </c>
      <c r="H164" s="63">
        <v>1.6</v>
      </c>
      <c r="I164" s="63">
        <v>2.12</v>
      </c>
      <c r="J164" s="38">
        <v>72</v>
      </c>
      <c r="K164" s="38" t="s">
        <v>219</v>
      </c>
      <c r="L164" s="39" t="s">
        <v>86</v>
      </c>
      <c r="M164" s="38">
        <v>180</v>
      </c>
      <c r="N164" s="28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227"/>
      <c r="P164" s="227"/>
      <c r="Q164" s="227"/>
      <c r="R164" s="228"/>
      <c r="S164" s="40" t="s">
        <v>49</v>
      </c>
      <c r="T164" s="40" t="s">
        <v>49</v>
      </c>
      <c r="U164" s="41" t="s">
        <v>42</v>
      </c>
      <c r="V164" s="59">
        <v>0</v>
      </c>
      <c r="W164" s="56">
        <f>IFERROR(IF(V164="","",V164),"")</f>
        <v>0</v>
      </c>
      <c r="X164" s="42">
        <f>IFERROR(IF(V164="","",V164*0.01157),"")</f>
        <v>0</v>
      </c>
      <c r="Y164" s="69" t="s">
        <v>49</v>
      </c>
      <c r="Z164" s="70" t="s">
        <v>49</v>
      </c>
      <c r="AD164" s="74"/>
      <c r="BA164" s="132" t="s">
        <v>92</v>
      </c>
    </row>
    <row r="165" spans="1:53" x14ac:dyDescent="0.2">
      <c r="A165" s="232"/>
      <c r="B165" s="232"/>
      <c r="C165" s="232"/>
      <c r="D165" s="232"/>
      <c r="E165" s="232"/>
      <c r="F165" s="232"/>
      <c r="G165" s="232"/>
      <c r="H165" s="232"/>
      <c r="I165" s="232"/>
      <c r="J165" s="232"/>
      <c r="K165" s="232"/>
      <c r="L165" s="232"/>
      <c r="M165" s="233"/>
      <c r="N165" s="229" t="s">
        <v>43</v>
      </c>
      <c r="O165" s="230"/>
      <c r="P165" s="230"/>
      <c r="Q165" s="230"/>
      <c r="R165" s="230"/>
      <c r="S165" s="230"/>
      <c r="T165" s="231"/>
      <c r="U165" s="43" t="s">
        <v>42</v>
      </c>
      <c r="V165" s="44">
        <f>IFERROR(SUM(V164:V164),"0")</f>
        <v>0</v>
      </c>
      <c r="W165" s="44">
        <f>IFERROR(SUM(W164:W164),"0")</f>
        <v>0</v>
      </c>
      <c r="X165" s="44">
        <f>IFERROR(IF(X164="",0,X164),"0")</f>
        <v>0</v>
      </c>
      <c r="Y165" s="68"/>
      <c r="Z165" s="68"/>
    </row>
    <row r="166" spans="1:53" x14ac:dyDescent="0.2">
      <c r="A166" s="232"/>
      <c r="B166" s="232"/>
      <c r="C166" s="232"/>
      <c r="D166" s="232"/>
      <c r="E166" s="232"/>
      <c r="F166" s="232"/>
      <c r="G166" s="232"/>
      <c r="H166" s="232"/>
      <c r="I166" s="232"/>
      <c r="J166" s="232"/>
      <c r="K166" s="232"/>
      <c r="L166" s="232"/>
      <c r="M166" s="233"/>
      <c r="N166" s="229" t="s">
        <v>43</v>
      </c>
      <c r="O166" s="230"/>
      <c r="P166" s="230"/>
      <c r="Q166" s="230"/>
      <c r="R166" s="230"/>
      <c r="S166" s="230"/>
      <c r="T166" s="231"/>
      <c r="U166" s="43" t="s">
        <v>0</v>
      </c>
      <c r="V166" s="44">
        <f>IFERROR(SUMPRODUCT(V164:V164*H164:H164),"0")</f>
        <v>0</v>
      </c>
      <c r="W166" s="44">
        <f>IFERROR(SUMPRODUCT(W164:W164*H164:H164),"0")</f>
        <v>0</v>
      </c>
      <c r="X166" s="43"/>
      <c r="Y166" s="68"/>
      <c r="Z166" s="68"/>
    </row>
    <row r="167" spans="1:53" ht="16.5" customHeight="1" x14ac:dyDescent="0.25">
      <c r="A167" s="223" t="s">
        <v>244</v>
      </c>
      <c r="B167" s="223"/>
      <c r="C167" s="223"/>
      <c r="D167" s="223"/>
      <c r="E167" s="223"/>
      <c r="F167" s="223"/>
      <c r="G167" s="223"/>
      <c r="H167" s="223"/>
      <c r="I167" s="223"/>
      <c r="J167" s="223"/>
      <c r="K167" s="223"/>
      <c r="L167" s="223"/>
      <c r="M167" s="223"/>
      <c r="N167" s="223"/>
      <c r="O167" s="223"/>
      <c r="P167" s="223"/>
      <c r="Q167" s="223"/>
      <c r="R167" s="223"/>
      <c r="S167" s="223"/>
      <c r="T167" s="223"/>
      <c r="U167" s="223"/>
      <c r="V167" s="223"/>
      <c r="W167" s="223"/>
      <c r="X167" s="223"/>
      <c r="Y167" s="66"/>
      <c r="Z167" s="66"/>
    </row>
    <row r="168" spans="1:53" ht="14.25" customHeight="1" x14ac:dyDescent="0.25">
      <c r="A168" s="224" t="s">
        <v>253</v>
      </c>
      <c r="B168" s="224"/>
      <c r="C168" s="224"/>
      <c r="D168" s="224"/>
      <c r="E168" s="224"/>
      <c r="F168" s="224"/>
      <c r="G168" s="224"/>
      <c r="H168" s="224"/>
      <c r="I168" s="224"/>
      <c r="J168" s="224"/>
      <c r="K168" s="224"/>
      <c r="L168" s="224"/>
      <c r="M168" s="224"/>
      <c r="N168" s="224"/>
      <c r="O168" s="224"/>
      <c r="P168" s="224"/>
      <c r="Q168" s="224"/>
      <c r="R168" s="224"/>
      <c r="S168" s="224"/>
      <c r="T168" s="224"/>
      <c r="U168" s="224"/>
      <c r="V168" s="224"/>
      <c r="W168" s="224"/>
      <c r="X168" s="224"/>
      <c r="Y168" s="67"/>
      <c r="Z168" s="67"/>
    </row>
    <row r="169" spans="1:53" ht="27" customHeight="1" x14ac:dyDescent="0.25">
      <c r="A169" s="64" t="s">
        <v>254</v>
      </c>
      <c r="B169" s="64" t="s">
        <v>255</v>
      </c>
      <c r="C169" s="37">
        <v>4301051319</v>
      </c>
      <c r="D169" s="225">
        <v>4680115881204</v>
      </c>
      <c r="E169" s="225"/>
      <c r="F169" s="63">
        <v>0.33</v>
      </c>
      <c r="G169" s="38">
        <v>6</v>
      </c>
      <c r="H169" s="63">
        <v>1.98</v>
      </c>
      <c r="I169" s="63">
        <v>2.246</v>
      </c>
      <c r="J169" s="38">
        <v>156</v>
      </c>
      <c r="K169" s="38" t="s">
        <v>87</v>
      </c>
      <c r="L169" s="39" t="s">
        <v>258</v>
      </c>
      <c r="M169" s="38">
        <v>365</v>
      </c>
      <c r="N169" s="290" t="s">
        <v>256</v>
      </c>
      <c r="O169" s="227"/>
      <c r="P169" s="227"/>
      <c r="Q169" s="227"/>
      <c r="R169" s="228"/>
      <c r="S169" s="40" t="s">
        <v>49</v>
      </c>
      <c r="T169" s="40" t="s">
        <v>49</v>
      </c>
      <c r="U169" s="41" t="s">
        <v>42</v>
      </c>
      <c r="V169" s="59">
        <v>0</v>
      </c>
      <c r="W169" s="56">
        <f>IFERROR(IF(V169="","",V169),"")</f>
        <v>0</v>
      </c>
      <c r="X169" s="42">
        <f>IFERROR(IF(V169="","",V169*0.00753),"")</f>
        <v>0</v>
      </c>
      <c r="Y169" s="69" t="s">
        <v>49</v>
      </c>
      <c r="Z169" s="70" t="s">
        <v>49</v>
      </c>
      <c r="AD169" s="74"/>
      <c r="BA169" s="133" t="s">
        <v>257</v>
      </c>
    </row>
    <row r="170" spans="1:53" x14ac:dyDescent="0.2">
      <c r="A170" s="232"/>
      <c r="B170" s="232"/>
      <c r="C170" s="232"/>
      <c r="D170" s="232"/>
      <c r="E170" s="232"/>
      <c r="F170" s="232"/>
      <c r="G170" s="232"/>
      <c r="H170" s="232"/>
      <c r="I170" s="232"/>
      <c r="J170" s="232"/>
      <c r="K170" s="232"/>
      <c r="L170" s="232"/>
      <c r="M170" s="233"/>
      <c r="N170" s="229" t="s">
        <v>43</v>
      </c>
      <c r="O170" s="230"/>
      <c r="P170" s="230"/>
      <c r="Q170" s="230"/>
      <c r="R170" s="230"/>
      <c r="S170" s="230"/>
      <c r="T170" s="231"/>
      <c r="U170" s="43" t="s">
        <v>42</v>
      </c>
      <c r="V170" s="44">
        <f>IFERROR(SUM(V169:V169),"0")</f>
        <v>0</v>
      </c>
      <c r="W170" s="44">
        <f>IFERROR(SUM(W169:W169),"0")</f>
        <v>0</v>
      </c>
      <c r="X170" s="44">
        <f>IFERROR(IF(X169="",0,X169),"0")</f>
        <v>0</v>
      </c>
      <c r="Y170" s="68"/>
      <c r="Z170" s="68"/>
    </row>
    <row r="171" spans="1:53" x14ac:dyDescent="0.2">
      <c r="A171" s="232"/>
      <c r="B171" s="232"/>
      <c r="C171" s="232"/>
      <c r="D171" s="232"/>
      <c r="E171" s="232"/>
      <c r="F171" s="232"/>
      <c r="G171" s="232"/>
      <c r="H171" s="232"/>
      <c r="I171" s="232"/>
      <c r="J171" s="232"/>
      <c r="K171" s="232"/>
      <c r="L171" s="232"/>
      <c r="M171" s="233"/>
      <c r="N171" s="229" t="s">
        <v>43</v>
      </c>
      <c r="O171" s="230"/>
      <c r="P171" s="230"/>
      <c r="Q171" s="230"/>
      <c r="R171" s="230"/>
      <c r="S171" s="230"/>
      <c r="T171" s="231"/>
      <c r="U171" s="43" t="s">
        <v>0</v>
      </c>
      <c r="V171" s="44">
        <f>IFERROR(SUMPRODUCT(V169:V169*H169:H169),"0")</f>
        <v>0</v>
      </c>
      <c r="W171" s="44">
        <f>IFERROR(SUMPRODUCT(W169:W169*H169:H169),"0")</f>
        <v>0</v>
      </c>
      <c r="X171" s="43"/>
      <c r="Y171" s="68"/>
      <c r="Z171" s="68"/>
    </row>
    <row r="172" spans="1:53" ht="16.5" customHeight="1" x14ac:dyDescent="0.25">
      <c r="A172" s="223" t="s">
        <v>259</v>
      </c>
      <c r="B172" s="223"/>
      <c r="C172" s="223"/>
      <c r="D172" s="223"/>
      <c r="E172" s="223"/>
      <c r="F172" s="223"/>
      <c r="G172" s="223"/>
      <c r="H172" s="223"/>
      <c r="I172" s="223"/>
      <c r="J172" s="223"/>
      <c r="K172" s="223"/>
      <c r="L172" s="223"/>
      <c r="M172" s="223"/>
      <c r="N172" s="223"/>
      <c r="O172" s="223"/>
      <c r="P172" s="223"/>
      <c r="Q172" s="223"/>
      <c r="R172" s="223"/>
      <c r="S172" s="223"/>
      <c r="T172" s="223"/>
      <c r="U172" s="223"/>
      <c r="V172" s="223"/>
      <c r="W172" s="223"/>
      <c r="X172" s="223"/>
      <c r="Y172" s="66"/>
      <c r="Z172" s="66"/>
    </row>
    <row r="173" spans="1:53" ht="14.25" customHeight="1" x14ac:dyDescent="0.25">
      <c r="A173" s="224" t="s">
        <v>89</v>
      </c>
      <c r="B173" s="224"/>
      <c r="C173" s="224"/>
      <c r="D173" s="224"/>
      <c r="E173" s="224"/>
      <c r="F173" s="224"/>
      <c r="G173" s="224"/>
      <c r="H173" s="224"/>
      <c r="I173" s="224"/>
      <c r="J173" s="224"/>
      <c r="K173" s="224"/>
      <c r="L173" s="224"/>
      <c r="M173" s="224"/>
      <c r="N173" s="224"/>
      <c r="O173" s="224"/>
      <c r="P173" s="224"/>
      <c r="Q173" s="224"/>
      <c r="R173" s="224"/>
      <c r="S173" s="224"/>
      <c r="T173" s="224"/>
      <c r="U173" s="224"/>
      <c r="V173" s="224"/>
      <c r="W173" s="224"/>
      <c r="X173" s="224"/>
      <c r="Y173" s="67"/>
      <c r="Z173" s="67"/>
    </row>
    <row r="174" spans="1:53" ht="27" customHeight="1" x14ac:dyDescent="0.25">
      <c r="A174" s="64" t="s">
        <v>260</v>
      </c>
      <c r="B174" s="64" t="s">
        <v>261</v>
      </c>
      <c r="C174" s="37">
        <v>4301132079</v>
      </c>
      <c r="D174" s="225">
        <v>4607111038487</v>
      </c>
      <c r="E174" s="225"/>
      <c r="F174" s="63">
        <v>0.25</v>
      </c>
      <c r="G174" s="38">
        <v>12</v>
      </c>
      <c r="H174" s="63">
        <v>3</v>
      </c>
      <c r="I174" s="63">
        <v>3.7360000000000002</v>
      </c>
      <c r="J174" s="38">
        <v>70</v>
      </c>
      <c r="K174" s="38" t="s">
        <v>93</v>
      </c>
      <c r="L174" s="39" t="s">
        <v>86</v>
      </c>
      <c r="M174" s="38">
        <v>180</v>
      </c>
      <c r="N174" s="291" t="s">
        <v>262</v>
      </c>
      <c r="O174" s="227"/>
      <c r="P174" s="227"/>
      <c r="Q174" s="227"/>
      <c r="R174" s="228"/>
      <c r="S174" s="40" t="s">
        <v>49</v>
      </c>
      <c r="T174" s="40" t="s">
        <v>49</v>
      </c>
      <c r="U174" s="41" t="s">
        <v>42</v>
      </c>
      <c r="V174" s="59">
        <v>0</v>
      </c>
      <c r="W174" s="56">
        <f>IFERROR(IF(V174="","",V174),"")</f>
        <v>0</v>
      </c>
      <c r="X174" s="42">
        <f>IFERROR(IF(V174="","",V174*0.01788),"")</f>
        <v>0</v>
      </c>
      <c r="Y174" s="69" t="s">
        <v>49</v>
      </c>
      <c r="Z174" s="70" t="s">
        <v>49</v>
      </c>
      <c r="AD174" s="74"/>
      <c r="BA174" s="134" t="s">
        <v>92</v>
      </c>
    </row>
    <row r="175" spans="1:53" x14ac:dyDescent="0.2">
      <c r="A175" s="232"/>
      <c r="B175" s="232"/>
      <c r="C175" s="232"/>
      <c r="D175" s="232"/>
      <c r="E175" s="232"/>
      <c r="F175" s="232"/>
      <c r="G175" s="232"/>
      <c r="H175" s="232"/>
      <c r="I175" s="232"/>
      <c r="J175" s="232"/>
      <c r="K175" s="232"/>
      <c r="L175" s="232"/>
      <c r="M175" s="233"/>
      <c r="N175" s="229" t="s">
        <v>43</v>
      </c>
      <c r="O175" s="230"/>
      <c r="P175" s="230"/>
      <c r="Q175" s="230"/>
      <c r="R175" s="230"/>
      <c r="S175" s="230"/>
      <c r="T175" s="231"/>
      <c r="U175" s="43" t="s">
        <v>42</v>
      </c>
      <c r="V175" s="44">
        <f>IFERROR(SUM(V174:V174),"0")</f>
        <v>0</v>
      </c>
      <c r="W175" s="44">
        <f>IFERROR(SUM(W174:W174),"0")</f>
        <v>0</v>
      </c>
      <c r="X175" s="44">
        <f>IFERROR(IF(X174="",0,X174),"0")</f>
        <v>0</v>
      </c>
      <c r="Y175" s="68"/>
      <c r="Z175" s="68"/>
    </row>
    <row r="176" spans="1:53" x14ac:dyDescent="0.2">
      <c r="A176" s="232"/>
      <c r="B176" s="232"/>
      <c r="C176" s="232"/>
      <c r="D176" s="232"/>
      <c r="E176" s="232"/>
      <c r="F176" s="232"/>
      <c r="G176" s="232"/>
      <c r="H176" s="232"/>
      <c r="I176" s="232"/>
      <c r="J176" s="232"/>
      <c r="K176" s="232"/>
      <c r="L176" s="232"/>
      <c r="M176" s="233"/>
      <c r="N176" s="229" t="s">
        <v>43</v>
      </c>
      <c r="O176" s="230"/>
      <c r="P176" s="230"/>
      <c r="Q176" s="230"/>
      <c r="R176" s="230"/>
      <c r="S176" s="230"/>
      <c r="T176" s="231"/>
      <c r="U176" s="43" t="s">
        <v>0</v>
      </c>
      <c r="V176" s="44">
        <f>IFERROR(SUMPRODUCT(V174:V174*H174:H174),"0")</f>
        <v>0</v>
      </c>
      <c r="W176" s="44">
        <f>IFERROR(SUMPRODUCT(W174:W174*H174:H174),"0")</f>
        <v>0</v>
      </c>
      <c r="X176" s="43"/>
      <c r="Y176" s="68"/>
      <c r="Z176" s="68"/>
    </row>
    <row r="177" spans="1:53" ht="27.75" customHeight="1" x14ac:dyDescent="0.2">
      <c r="A177" s="222" t="s">
        <v>263</v>
      </c>
      <c r="B177" s="222"/>
      <c r="C177" s="222"/>
      <c r="D177" s="222"/>
      <c r="E177" s="222"/>
      <c r="F177" s="222"/>
      <c r="G177" s="222"/>
      <c r="H177" s="222"/>
      <c r="I177" s="222"/>
      <c r="J177" s="222"/>
      <c r="K177" s="222"/>
      <c r="L177" s="222"/>
      <c r="M177" s="222"/>
      <c r="N177" s="222"/>
      <c r="O177" s="222"/>
      <c r="P177" s="222"/>
      <c r="Q177" s="222"/>
      <c r="R177" s="222"/>
      <c r="S177" s="222"/>
      <c r="T177" s="222"/>
      <c r="U177" s="222"/>
      <c r="V177" s="222"/>
      <c r="W177" s="222"/>
      <c r="X177" s="222"/>
      <c r="Y177" s="55"/>
      <c r="Z177" s="55"/>
    </row>
    <row r="178" spans="1:53" ht="16.5" customHeight="1" x14ac:dyDescent="0.25">
      <c r="A178" s="223" t="s">
        <v>264</v>
      </c>
      <c r="B178" s="223"/>
      <c r="C178" s="223"/>
      <c r="D178" s="223"/>
      <c r="E178" s="223"/>
      <c r="F178" s="223"/>
      <c r="G178" s="223"/>
      <c r="H178" s="223"/>
      <c r="I178" s="223"/>
      <c r="J178" s="223"/>
      <c r="K178" s="223"/>
      <c r="L178" s="223"/>
      <c r="M178" s="223"/>
      <c r="N178" s="223"/>
      <c r="O178" s="223"/>
      <c r="P178" s="223"/>
      <c r="Q178" s="223"/>
      <c r="R178" s="223"/>
      <c r="S178" s="223"/>
      <c r="T178" s="223"/>
      <c r="U178" s="223"/>
      <c r="V178" s="223"/>
      <c r="W178" s="223"/>
      <c r="X178" s="223"/>
      <c r="Y178" s="66"/>
      <c r="Z178" s="66"/>
    </row>
    <row r="179" spans="1:53" ht="14.25" customHeight="1" x14ac:dyDescent="0.25">
      <c r="A179" s="224" t="s">
        <v>82</v>
      </c>
      <c r="B179" s="224"/>
      <c r="C179" s="224"/>
      <c r="D179" s="224"/>
      <c r="E179" s="224"/>
      <c r="F179" s="224"/>
      <c r="G179" s="224"/>
      <c r="H179" s="224"/>
      <c r="I179" s="224"/>
      <c r="J179" s="224"/>
      <c r="K179" s="224"/>
      <c r="L179" s="224"/>
      <c r="M179" s="224"/>
      <c r="N179" s="224"/>
      <c r="O179" s="224"/>
      <c r="P179" s="224"/>
      <c r="Q179" s="224"/>
      <c r="R179" s="224"/>
      <c r="S179" s="224"/>
      <c r="T179" s="224"/>
      <c r="U179" s="224"/>
      <c r="V179" s="224"/>
      <c r="W179" s="224"/>
      <c r="X179" s="224"/>
      <c r="Y179" s="67"/>
      <c r="Z179" s="67"/>
    </row>
    <row r="180" spans="1:53" ht="27" customHeight="1" x14ac:dyDescent="0.25">
      <c r="A180" s="64" t="s">
        <v>265</v>
      </c>
      <c r="B180" s="64" t="s">
        <v>266</v>
      </c>
      <c r="C180" s="37">
        <v>4301070948</v>
      </c>
      <c r="D180" s="225">
        <v>4607111037022</v>
      </c>
      <c r="E180" s="225"/>
      <c r="F180" s="63">
        <v>0.7</v>
      </c>
      <c r="G180" s="38">
        <v>8</v>
      </c>
      <c r="H180" s="63">
        <v>5.6</v>
      </c>
      <c r="I180" s="63">
        <v>5.87</v>
      </c>
      <c r="J180" s="38">
        <v>84</v>
      </c>
      <c r="K180" s="38" t="s">
        <v>87</v>
      </c>
      <c r="L180" s="39" t="s">
        <v>86</v>
      </c>
      <c r="M180" s="38">
        <v>180</v>
      </c>
      <c r="N180" s="292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0" s="227"/>
      <c r="P180" s="227"/>
      <c r="Q180" s="227"/>
      <c r="R180" s="228"/>
      <c r="S180" s="40" t="s">
        <v>49</v>
      </c>
      <c r="T180" s="40" t="s">
        <v>49</v>
      </c>
      <c r="U180" s="41" t="s">
        <v>42</v>
      </c>
      <c r="V180" s="59">
        <v>0</v>
      </c>
      <c r="W180" s="56">
        <f>IFERROR(IF(V180="","",V180),"")</f>
        <v>0</v>
      </c>
      <c r="X180" s="42">
        <f>IFERROR(IF(V180="","",V180*0.0155),"")</f>
        <v>0</v>
      </c>
      <c r="Y180" s="69" t="s">
        <v>49</v>
      </c>
      <c r="Z180" s="70" t="s">
        <v>49</v>
      </c>
      <c r="AD180" s="74"/>
      <c r="BA180" s="135" t="s">
        <v>70</v>
      </c>
    </row>
    <row r="181" spans="1:53" x14ac:dyDescent="0.2">
      <c r="A181" s="232"/>
      <c r="B181" s="232"/>
      <c r="C181" s="232"/>
      <c r="D181" s="232"/>
      <c r="E181" s="232"/>
      <c r="F181" s="232"/>
      <c r="G181" s="232"/>
      <c r="H181" s="232"/>
      <c r="I181" s="232"/>
      <c r="J181" s="232"/>
      <c r="K181" s="232"/>
      <c r="L181" s="232"/>
      <c r="M181" s="233"/>
      <c r="N181" s="229" t="s">
        <v>43</v>
      </c>
      <c r="O181" s="230"/>
      <c r="P181" s="230"/>
      <c r="Q181" s="230"/>
      <c r="R181" s="230"/>
      <c r="S181" s="230"/>
      <c r="T181" s="231"/>
      <c r="U181" s="43" t="s">
        <v>42</v>
      </c>
      <c r="V181" s="44">
        <f>IFERROR(SUM(V180:V180),"0")</f>
        <v>0</v>
      </c>
      <c r="W181" s="44">
        <f>IFERROR(SUM(W180:W180),"0")</f>
        <v>0</v>
      </c>
      <c r="X181" s="44">
        <f>IFERROR(IF(X180="",0,X180),"0")</f>
        <v>0</v>
      </c>
      <c r="Y181" s="68"/>
      <c r="Z181" s="68"/>
    </row>
    <row r="182" spans="1:53" x14ac:dyDescent="0.2">
      <c r="A182" s="232"/>
      <c r="B182" s="232"/>
      <c r="C182" s="232"/>
      <c r="D182" s="232"/>
      <c r="E182" s="232"/>
      <c r="F182" s="232"/>
      <c r="G182" s="232"/>
      <c r="H182" s="232"/>
      <c r="I182" s="232"/>
      <c r="J182" s="232"/>
      <c r="K182" s="232"/>
      <c r="L182" s="232"/>
      <c r="M182" s="233"/>
      <c r="N182" s="229" t="s">
        <v>43</v>
      </c>
      <c r="O182" s="230"/>
      <c r="P182" s="230"/>
      <c r="Q182" s="230"/>
      <c r="R182" s="230"/>
      <c r="S182" s="230"/>
      <c r="T182" s="231"/>
      <c r="U182" s="43" t="s">
        <v>0</v>
      </c>
      <c r="V182" s="44">
        <f>IFERROR(SUMPRODUCT(V180:V180*H180:H180),"0")</f>
        <v>0</v>
      </c>
      <c r="W182" s="44">
        <f>IFERROR(SUMPRODUCT(W180:W180*H180:H180),"0")</f>
        <v>0</v>
      </c>
      <c r="X182" s="43"/>
      <c r="Y182" s="68"/>
      <c r="Z182" s="68"/>
    </row>
    <row r="183" spans="1:53" ht="16.5" customHeight="1" x14ac:dyDescent="0.25">
      <c r="A183" s="223" t="s">
        <v>267</v>
      </c>
      <c r="B183" s="223"/>
      <c r="C183" s="223"/>
      <c r="D183" s="223"/>
      <c r="E183" s="223"/>
      <c r="F183" s="223"/>
      <c r="G183" s="223"/>
      <c r="H183" s="223"/>
      <c r="I183" s="223"/>
      <c r="J183" s="223"/>
      <c r="K183" s="223"/>
      <c r="L183" s="223"/>
      <c r="M183" s="223"/>
      <c r="N183" s="223"/>
      <c r="O183" s="223"/>
      <c r="P183" s="223"/>
      <c r="Q183" s="223"/>
      <c r="R183" s="223"/>
      <c r="S183" s="223"/>
      <c r="T183" s="223"/>
      <c r="U183" s="223"/>
      <c r="V183" s="223"/>
      <c r="W183" s="223"/>
      <c r="X183" s="223"/>
      <c r="Y183" s="66"/>
      <c r="Z183" s="66"/>
    </row>
    <row r="184" spans="1:53" ht="14.25" customHeight="1" x14ac:dyDescent="0.25">
      <c r="A184" s="224" t="s">
        <v>82</v>
      </c>
      <c r="B184" s="224"/>
      <c r="C184" s="224"/>
      <c r="D184" s="224"/>
      <c r="E184" s="224"/>
      <c r="F184" s="224"/>
      <c r="G184" s="224"/>
      <c r="H184" s="224"/>
      <c r="I184" s="224"/>
      <c r="J184" s="224"/>
      <c r="K184" s="224"/>
      <c r="L184" s="224"/>
      <c r="M184" s="224"/>
      <c r="N184" s="224"/>
      <c r="O184" s="224"/>
      <c r="P184" s="224"/>
      <c r="Q184" s="224"/>
      <c r="R184" s="224"/>
      <c r="S184" s="224"/>
      <c r="T184" s="224"/>
      <c r="U184" s="224"/>
      <c r="V184" s="224"/>
      <c r="W184" s="224"/>
      <c r="X184" s="224"/>
      <c r="Y184" s="67"/>
      <c r="Z184" s="67"/>
    </row>
    <row r="185" spans="1:53" ht="27" customHeight="1" x14ac:dyDescent="0.25">
      <c r="A185" s="64" t="s">
        <v>268</v>
      </c>
      <c r="B185" s="64" t="s">
        <v>269</v>
      </c>
      <c r="C185" s="37">
        <v>4301070990</v>
      </c>
      <c r="D185" s="225">
        <v>4607111038494</v>
      </c>
      <c r="E185" s="225"/>
      <c r="F185" s="63">
        <v>0.7</v>
      </c>
      <c r="G185" s="38">
        <v>8</v>
      </c>
      <c r="H185" s="63">
        <v>5.6</v>
      </c>
      <c r="I185" s="63">
        <v>5.87</v>
      </c>
      <c r="J185" s="38">
        <v>84</v>
      </c>
      <c r="K185" s="38" t="s">
        <v>87</v>
      </c>
      <c r="L185" s="39" t="s">
        <v>86</v>
      </c>
      <c r="M185" s="38">
        <v>180</v>
      </c>
      <c r="N185" s="293" t="s">
        <v>270</v>
      </c>
      <c r="O185" s="227"/>
      <c r="P185" s="227"/>
      <c r="Q185" s="227"/>
      <c r="R185" s="228"/>
      <c r="S185" s="40" t="s">
        <v>49</v>
      </c>
      <c r="T185" s="40" t="s">
        <v>49</v>
      </c>
      <c r="U185" s="41" t="s">
        <v>42</v>
      </c>
      <c r="V185" s="59">
        <v>0</v>
      </c>
      <c r="W185" s="56">
        <f>IFERROR(IF(V185="","",V185),"")</f>
        <v>0</v>
      </c>
      <c r="X185" s="42">
        <f>IFERROR(IF(V185="","",V185*0.0155),"")</f>
        <v>0</v>
      </c>
      <c r="Y185" s="69" t="s">
        <v>49</v>
      </c>
      <c r="Z185" s="70" t="s">
        <v>49</v>
      </c>
      <c r="AD185" s="74"/>
      <c r="BA185" s="136" t="s">
        <v>70</v>
      </c>
    </row>
    <row r="186" spans="1:53" ht="27" customHeight="1" x14ac:dyDescent="0.25">
      <c r="A186" s="64" t="s">
        <v>271</v>
      </c>
      <c r="B186" s="64" t="s">
        <v>272</v>
      </c>
      <c r="C186" s="37">
        <v>4301070966</v>
      </c>
      <c r="D186" s="225">
        <v>4607111038135</v>
      </c>
      <c r="E186" s="225"/>
      <c r="F186" s="63">
        <v>0.7</v>
      </c>
      <c r="G186" s="38">
        <v>8</v>
      </c>
      <c r="H186" s="63">
        <v>5.6</v>
      </c>
      <c r="I186" s="63">
        <v>5.87</v>
      </c>
      <c r="J186" s="38">
        <v>84</v>
      </c>
      <c r="K186" s="38" t="s">
        <v>87</v>
      </c>
      <c r="L186" s="39" t="s">
        <v>86</v>
      </c>
      <c r="M186" s="38">
        <v>180</v>
      </c>
      <c r="N186" s="294" t="s">
        <v>273</v>
      </c>
      <c r="O186" s="227"/>
      <c r="P186" s="227"/>
      <c r="Q186" s="227"/>
      <c r="R186" s="228"/>
      <c r="S186" s="40" t="s">
        <v>49</v>
      </c>
      <c r="T186" s="40" t="s">
        <v>49</v>
      </c>
      <c r="U186" s="41" t="s">
        <v>42</v>
      </c>
      <c r="V186" s="59">
        <v>0</v>
      </c>
      <c r="W186" s="56">
        <f>IFERROR(IF(V186="","",V186),"")</f>
        <v>0</v>
      </c>
      <c r="X186" s="42">
        <f>IFERROR(IF(V186="","",V186*0.0155),"")</f>
        <v>0</v>
      </c>
      <c r="Y186" s="69" t="s">
        <v>49</v>
      </c>
      <c r="Z186" s="70" t="s">
        <v>49</v>
      </c>
      <c r="AD186" s="74"/>
      <c r="BA186" s="137" t="s">
        <v>70</v>
      </c>
    </row>
    <row r="187" spans="1:53" x14ac:dyDescent="0.2">
      <c r="A187" s="232"/>
      <c r="B187" s="232"/>
      <c r="C187" s="232"/>
      <c r="D187" s="232"/>
      <c r="E187" s="232"/>
      <c r="F187" s="232"/>
      <c r="G187" s="232"/>
      <c r="H187" s="232"/>
      <c r="I187" s="232"/>
      <c r="J187" s="232"/>
      <c r="K187" s="232"/>
      <c r="L187" s="232"/>
      <c r="M187" s="233"/>
      <c r="N187" s="229" t="s">
        <v>43</v>
      </c>
      <c r="O187" s="230"/>
      <c r="P187" s="230"/>
      <c r="Q187" s="230"/>
      <c r="R187" s="230"/>
      <c r="S187" s="230"/>
      <c r="T187" s="231"/>
      <c r="U187" s="43" t="s">
        <v>42</v>
      </c>
      <c r="V187" s="44">
        <f>IFERROR(SUM(V185:V186),"0")</f>
        <v>0</v>
      </c>
      <c r="W187" s="44">
        <f>IFERROR(SUM(W185:W186),"0")</f>
        <v>0</v>
      </c>
      <c r="X187" s="44">
        <f>IFERROR(IF(X185="",0,X185),"0")+IFERROR(IF(X186="",0,X186),"0")</f>
        <v>0</v>
      </c>
      <c r="Y187" s="68"/>
      <c r="Z187" s="68"/>
    </row>
    <row r="188" spans="1:53" x14ac:dyDescent="0.2">
      <c r="A188" s="232"/>
      <c r="B188" s="232"/>
      <c r="C188" s="232"/>
      <c r="D188" s="232"/>
      <c r="E188" s="232"/>
      <c r="F188" s="232"/>
      <c r="G188" s="232"/>
      <c r="H188" s="232"/>
      <c r="I188" s="232"/>
      <c r="J188" s="232"/>
      <c r="K188" s="232"/>
      <c r="L188" s="232"/>
      <c r="M188" s="233"/>
      <c r="N188" s="229" t="s">
        <v>43</v>
      </c>
      <c r="O188" s="230"/>
      <c r="P188" s="230"/>
      <c r="Q188" s="230"/>
      <c r="R188" s="230"/>
      <c r="S188" s="230"/>
      <c r="T188" s="231"/>
      <c r="U188" s="43" t="s">
        <v>0</v>
      </c>
      <c r="V188" s="44">
        <f>IFERROR(SUMPRODUCT(V185:V186*H185:H186),"0")</f>
        <v>0</v>
      </c>
      <c r="W188" s="44">
        <f>IFERROR(SUMPRODUCT(W185:W186*H185:H186),"0")</f>
        <v>0</v>
      </c>
      <c r="X188" s="43"/>
      <c r="Y188" s="68"/>
      <c r="Z188" s="68"/>
    </row>
    <row r="189" spans="1:53" ht="16.5" customHeight="1" x14ac:dyDescent="0.25">
      <c r="A189" s="223" t="s">
        <v>274</v>
      </c>
      <c r="B189" s="223"/>
      <c r="C189" s="223"/>
      <c r="D189" s="223"/>
      <c r="E189" s="223"/>
      <c r="F189" s="223"/>
      <c r="G189" s="223"/>
      <c r="H189" s="223"/>
      <c r="I189" s="223"/>
      <c r="J189" s="223"/>
      <c r="K189" s="223"/>
      <c r="L189" s="223"/>
      <c r="M189" s="223"/>
      <c r="N189" s="223"/>
      <c r="O189" s="223"/>
      <c r="P189" s="223"/>
      <c r="Q189" s="223"/>
      <c r="R189" s="223"/>
      <c r="S189" s="223"/>
      <c r="T189" s="223"/>
      <c r="U189" s="223"/>
      <c r="V189" s="223"/>
      <c r="W189" s="223"/>
      <c r="X189" s="223"/>
      <c r="Y189" s="66"/>
      <c r="Z189" s="66"/>
    </row>
    <row r="190" spans="1:53" ht="14.25" customHeight="1" x14ac:dyDescent="0.25">
      <c r="A190" s="224" t="s">
        <v>82</v>
      </c>
      <c r="B190" s="224"/>
      <c r="C190" s="224"/>
      <c r="D190" s="224"/>
      <c r="E190" s="224"/>
      <c r="F190" s="224"/>
      <c r="G190" s="224"/>
      <c r="H190" s="224"/>
      <c r="I190" s="224"/>
      <c r="J190" s="224"/>
      <c r="K190" s="224"/>
      <c r="L190" s="224"/>
      <c r="M190" s="224"/>
      <c r="N190" s="224"/>
      <c r="O190" s="224"/>
      <c r="P190" s="224"/>
      <c r="Q190" s="224"/>
      <c r="R190" s="224"/>
      <c r="S190" s="224"/>
      <c r="T190" s="224"/>
      <c r="U190" s="224"/>
      <c r="V190" s="224"/>
      <c r="W190" s="224"/>
      <c r="X190" s="224"/>
      <c r="Y190" s="67"/>
      <c r="Z190" s="67"/>
    </row>
    <row r="191" spans="1:53" ht="27" customHeight="1" x14ac:dyDescent="0.25">
      <c r="A191" s="64" t="s">
        <v>275</v>
      </c>
      <c r="B191" s="64" t="s">
        <v>276</v>
      </c>
      <c r="C191" s="37">
        <v>4301070915</v>
      </c>
      <c r="D191" s="225">
        <v>4607111035882</v>
      </c>
      <c r="E191" s="225"/>
      <c r="F191" s="63">
        <v>0.43</v>
      </c>
      <c r="G191" s="38">
        <v>16</v>
      </c>
      <c r="H191" s="63">
        <v>6.88</v>
      </c>
      <c r="I191" s="63">
        <v>7.19</v>
      </c>
      <c r="J191" s="38">
        <v>84</v>
      </c>
      <c r="K191" s="38" t="s">
        <v>87</v>
      </c>
      <c r="L191" s="39" t="s">
        <v>86</v>
      </c>
      <c r="M191" s="38">
        <v>180</v>
      </c>
      <c r="N191" s="29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1" s="227"/>
      <c r="P191" s="227"/>
      <c r="Q191" s="227"/>
      <c r="R191" s="228"/>
      <c r="S191" s="40" t="s">
        <v>49</v>
      </c>
      <c r="T191" s="40" t="s">
        <v>49</v>
      </c>
      <c r="U191" s="41" t="s">
        <v>42</v>
      </c>
      <c r="V191" s="59">
        <v>0</v>
      </c>
      <c r="W191" s="56">
        <f>IFERROR(IF(V191="","",V191),"")</f>
        <v>0</v>
      </c>
      <c r="X191" s="42">
        <f>IFERROR(IF(V191="","",V191*0.0155),"")</f>
        <v>0</v>
      </c>
      <c r="Y191" s="69" t="s">
        <v>49</v>
      </c>
      <c r="Z191" s="70" t="s">
        <v>49</v>
      </c>
      <c r="AD191" s="74"/>
      <c r="BA191" s="138" t="s">
        <v>70</v>
      </c>
    </row>
    <row r="192" spans="1:53" ht="27" customHeight="1" x14ac:dyDescent="0.25">
      <c r="A192" s="64" t="s">
        <v>277</v>
      </c>
      <c r="B192" s="64" t="s">
        <v>278</v>
      </c>
      <c r="C192" s="37">
        <v>4301070921</v>
      </c>
      <c r="D192" s="225">
        <v>4607111035905</v>
      </c>
      <c r="E192" s="225"/>
      <c r="F192" s="63">
        <v>0.9</v>
      </c>
      <c r="G192" s="38">
        <v>8</v>
      </c>
      <c r="H192" s="63">
        <v>7.2</v>
      </c>
      <c r="I192" s="63">
        <v>7.47</v>
      </c>
      <c r="J192" s="38">
        <v>84</v>
      </c>
      <c r="K192" s="38" t="s">
        <v>87</v>
      </c>
      <c r="L192" s="39" t="s">
        <v>86</v>
      </c>
      <c r="M192" s="38">
        <v>180</v>
      </c>
      <c r="N192" s="29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2" s="227"/>
      <c r="P192" s="227"/>
      <c r="Q192" s="227"/>
      <c r="R192" s="228"/>
      <c r="S192" s="40" t="s">
        <v>49</v>
      </c>
      <c r="T192" s="40" t="s">
        <v>49</v>
      </c>
      <c r="U192" s="41" t="s">
        <v>42</v>
      </c>
      <c r="V192" s="59">
        <v>0</v>
      </c>
      <c r="W192" s="56">
        <f>IFERROR(IF(V192="","",V192),"")</f>
        <v>0</v>
      </c>
      <c r="X192" s="42">
        <f>IFERROR(IF(V192="","",V192*0.0155),"")</f>
        <v>0</v>
      </c>
      <c r="Y192" s="69" t="s">
        <v>49</v>
      </c>
      <c r="Z192" s="70" t="s">
        <v>49</v>
      </c>
      <c r="AD192" s="74"/>
      <c r="BA192" s="139" t="s">
        <v>70</v>
      </c>
    </row>
    <row r="193" spans="1:53" ht="27" customHeight="1" x14ac:dyDescent="0.25">
      <c r="A193" s="64" t="s">
        <v>279</v>
      </c>
      <c r="B193" s="64" t="s">
        <v>280</v>
      </c>
      <c r="C193" s="37">
        <v>4301070917</v>
      </c>
      <c r="D193" s="225">
        <v>4607111035912</v>
      </c>
      <c r="E193" s="225"/>
      <c r="F193" s="63">
        <v>0.43</v>
      </c>
      <c r="G193" s="38">
        <v>16</v>
      </c>
      <c r="H193" s="63">
        <v>6.88</v>
      </c>
      <c r="I193" s="63">
        <v>7.19</v>
      </c>
      <c r="J193" s="38">
        <v>84</v>
      </c>
      <c r="K193" s="38" t="s">
        <v>87</v>
      </c>
      <c r="L193" s="39" t="s">
        <v>86</v>
      </c>
      <c r="M193" s="38">
        <v>180</v>
      </c>
      <c r="N193" s="29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3" s="227"/>
      <c r="P193" s="227"/>
      <c r="Q193" s="227"/>
      <c r="R193" s="228"/>
      <c r="S193" s="40" t="s">
        <v>49</v>
      </c>
      <c r="T193" s="40" t="s">
        <v>49</v>
      </c>
      <c r="U193" s="41" t="s">
        <v>42</v>
      </c>
      <c r="V193" s="59">
        <v>0</v>
      </c>
      <c r="W193" s="56">
        <f>IFERROR(IF(V193="","",V193),"")</f>
        <v>0</v>
      </c>
      <c r="X193" s="42">
        <f>IFERROR(IF(V193="","",V193*0.0155),"")</f>
        <v>0</v>
      </c>
      <c r="Y193" s="69" t="s">
        <v>49</v>
      </c>
      <c r="Z193" s="70" t="s">
        <v>49</v>
      </c>
      <c r="AD193" s="74"/>
      <c r="BA193" s="140" t="s">
        <v>70</v>
      </c>
    </row>
    <row r="194" spans="1:53" ht="27" customHeight="1" x14ac:dyDescent="0.25">
      <c r="A194" s="64" t="s">
        <v>281</v>
      </c>
      <c r="B194" s="64" t="s">
        <v>282</v>
      </c>
      <c r="C194" s="37">
        <v>4301070920</v>
      </c>
      <c r="D194" s="225">
        <v>4607111035929</v>
      </c>
      <c r="E194" s="225"/>
      <c r="F194" s="63">
        <v>0.9</v>
      </c>
      <c r="G194" s="38">
        <v>8</v>
      </c>
      <c r="H194" s="63">
        <v>7.2</v>
      </c>
      <c r="I194" s="63">
        <v>7.47</v>
      </c>
      <c r="J194" s="38">
        <v>84</v>
      </c>
      <c r="K194" s="38" t="s">
        <v>87</v>
      </c>
      <c r="L194" s="39" t="s">
        <v>86</v>
      </c>
      <c r="M194" s="38">
        <v>180</v>
      </c>
      <c r="N194" s="29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4" s="227"/>
      <c r="P194" s="227"/>
      <c r="Q194" s="227"/>
      <c r="R194" s="228"/>
      <c r="S194" s="40" t="s">
        <v>49</v>
      </c>
      <c r="T194" s="40" t="s">
        <v>49</v>
      </c>
      <c r="U194" s="41" t="s">
        <v>42</v>
      </c>
      <c r="V194" s="59">
        <v>0</v>
      </c>
      <c r="W194" s="56">
        <f>IFERROR(IF(V194="","",V194),"")</f>
        <v>0</v>
      </c>
      <c r="X194" s="42">
        <f>IFERROR(IF(V194="","",V194*0.0155),"")</f>
        <v>0</v>
      </c>
      <c r="Y194" s="69" t="s">
        <v>49</v>
      </c>
      <c r="Z194" s="70" t="s">
        <v>49</v>
      </c>
      <c r="AD194" s="74"/>
      <c r="BA194" s="141" t="s">
        <v>70</v>
      </c>
    </row>
    <row r="195" spans="1:53" x14ac:dyDescent="0.2">
      <c r="A195" s="232"/>
      <c r="B195" s="232"/>
      <c r="C195" s="232"/>
      <c r="D195" s="232"/>
      <c r="E195" s="232"/>
      <c r="F195" s="232"/>
      <c r="G195" s="232"/>
      <c r="H195" s="232"/>
      <c r="I195" s="232"/>
      <c r="J195" s="232"/>
      <c r="K195" s="232"/>
      <c r="L195" s="232"/>
      <c r="M195" s="233"/>
      <c r="N195" s="229" t="s">
        <v>43</v>
      </c>
      <c r="O195" s="230"/>
      <c r="P195" s="230"/>
      <c r="Q195" s="230"/>
      <c r="R195" s="230"/>
      <c r="S195" s="230"/>
      <c r="T195" s="231"/>
      <c r="U195" s="43" t="s">
        <v>42</v>
      </c>
      <c r="V195" s="44">
        <f>IFERROR(SUM(V191:V194),"0")</f>
        <v>0</v>
      </c>
      <c r="W195" s="44">
        <f>IFERROR(SUM(W191:W194),"0")</f>
        <v>0</v>
      </c>
      <c r="X195" s="44">
        <f>IFERROR(IF(X191="",0,X191),"0")+IFERROR(IF(X192="",0,X192),"0")+IFERROR(IF(X193="",0,X193),"0")+IFERROR(IF(X194="",0,X194),"0")</f>
        <v>0</v>
      </c>
      <c r="Y195" s="68"/>
      <c r="Z195" s="68"/>
    </row>
    <row r="196" spans="1:53" x14ac:dyDescent="0.2">
      <c r="A196" s="232"/>
      <c r="B196" s="232"/>
      <c r="C196" s="232"/>
      <c r="D196" s="232"/>
      <c r="E196" s="232"/>
      <c r="F196" s="232"/>
      <c r="G196" s="232"/>
      <c r="H196" s="232"/>
      <c r="I196" s="232"/>
      <c r="J196" s="232"/>
      <c r="K196" s="232"/>
      <c r="L196" s="232"/>
      <c r="M196" s="233"/>
      <c r="N196" s="229" t="s">
        <v>43</v>
      </c>
      <c r="O196" s="230"/>
      <c r="P196" s="230"/>
      <c r="Q196" s="230"/>
      <c r="R196" s="230"/>
      <c r="S196" s="230"/>
      <c r="T196" s="231"/>
      <c r="U196" s="43" t="s">
        <v>0</v>
      </c>
      <c r="V196" s="44">
        <f>IFERROR(SUMPRODUCT(V191:V194*H191:H194),"0")</f>
        <v>0</v>
      </c>
      <c r="W196" s="44">
        <f>IFERROR(SUMPRODUCT(W191:W194*H191:H194),"0")</f>
        <v>0</v>
      </c>
      <c r="X196" s="43"/>
      <c r="Y196" s="68"/>
      <c r="Z196" s="68"/>
    </row>
    <row r="197" spans="1:53" ht="16.5" customHeight="1" x14ac:dyDescent="0.25">
      <c r="A197" s="223" t="s">
        <v>283</v>
      </c>
      <c r="B197" s="223"/>
      <c r="C197" s="223"/>
      <c r="D197" s="223"/>
      <c r="E197" s="223"/>
      <c r="F197" s="223"/>
      <c r="G197" s="223"/>
      <c r="H197" s="223"/>
      <c r="I197" s="223"/>
      <c r="J197" s="223"/>
      <c r="K197" s="223"/>
      <c r="L197" s="223"/>
      <c r="M197" s="223"/>
      <c r="N197" s="223"/>
      <c r="O197" s="223"/>
      <c r="P197" s="223"/>
      <c r="Q197" s="223"/>
      <c r="R197" s="223"/>
      <c r="S197" s="223"/>
      <c r="T197" s="223"/>
      <c r="U197" s="223"/>
      <c r="V197" s="223"/>
      <c r="W197" s="223"/>
      <c r="X197" s="223"/>
      <c r="Y197" s="66"/>
      <c r="Z197" s="66"/>
    </row>
    <row r="198" spans="1:53" ht="14.25" customHeight="1" x14ac:dyDescent="0.25">
      <c r="A198" s="224" t="s">
        <v>253</v>
      </c>
      <c r="B198" s="224"/>
      <c r="C198" s="224"/>
      <c r="D198" s="224"/>
      <c r="E198" s="224"/>
      <c r="F198" s="224"/>
      <c r="G198" s="224"/>
      <c r="H198" s="224"/>
      <c r="I198" s="224"/>
      <c r="J198" s="224"/>
      <c r="K198" s="224"/>
      <c r="L198" s="224"/>
      <c r="M198" s="224"/>
      <c r="N198" s="224"/>
      <c r="O198" s="224"/>
      <c r="P198" s="224"/>
      <c r="Q198" s="224"/>
      <c r="R198" s="224"/>
      <c r="S198" s="224"/>
      <c r="T198" s="224"/>
      <c r="U198" s="224"/>
      <c r="V198" s="224"/>
      <c r="W198" s="224"/>
      <c r="X198" s="224"/>
      <c r="Y198" s="67"/>
      <c r="Z198" s="67"/>
    </row>
    <row r="199" spans="1:53" ht="27" customHeight="1" x14ac:dyDescent="0.25">
      <c r="A199" s="64" t="s">
        <v>284</v>
      </c>
      <c r="B199" s="64" t="s">
        <v>285</v>
      </c>
      <c r="C199" s="37">
        <v>4301051320</v>
      </c>
      <c r="D199" s="225">
        <v>4680115881334</v>
      </c>
      <c r="E199" s="225"/>
      <c r="F199" s="63">
        <v>0.33</v>
      </c>
      <c r="G199" s="38">
        <v>6</v>
      </c>
      <c r="H199" s="63">
        <v>1.98</v>
      </c>
      <c r="I199" s="63">
        <v>2.27</v>
      </c>
      <c r="J199" s="38">
        <v>156</v>
      </c>
      <c r="K199" s="38" t="s">
        <v>87</v>
      </c>
      <c r="L199" s="39" t="s">
        <v>258</v>
      </c>
      <c r="M199" s="38">
        <v>365</v>
      </c>
      <c r="N199" s="299" t="s">
        <v>286</v>
      </c>
      <c r="O199" s="227"/>
      <c r="P199" s="227"/>
      <c r="Q199" s="227"/>
      <c r="R199" s="228"/>
      <c r="S199" s="40" t="s">
        <v>49</v>
      </c>
      <c r="T199" s="40" t="s">
        <v>49</v>
      </c>
      <c r="U199" s="41" t="s">
        <v>42</v>
      </c>
      <c r="V199" s="59">
        <v>0</v>
      </c>
      <c r="W199" s="56">
        <f>IFERROR(IF(V199="","",V199),"")</f>
        <v>0</v>
      </c>
      <c r="X199" s="42">
        <f>IFERROR(IF(V199="","",V199*0.00753),"")</f>
        <v>0</v>
      </c>
      <c r="Y199" s="69" t="s">
        <v>49</v>
      </c>
      <c r="Z199" s="70" t="s">
        <v>49</v>
      </c>
      <c r="AD199" s="74"/>
      <c r="BA199" s="142" t="s">
        <v>257</v>
      </c>
    </row>
    <row r="200" spans="1:53" x14ac:dyDescent="0.2">
      <c r="A200" s="232"/>
      <c r="B200" s="232"/>
      <c r="C200" s="232"/>
      <c r="D200" s="232"/>
      <c r="E200" s="232"/>
      <c r="F200" s="232"/>
      <c r="G200" s="232"/>
      <c r="H200" s="232"/>
      <c r="I200" s="232"/>
      <c r="J200" s="232"/>
      <c r="K200" s="232"/>
      <c r="L200" s="232"/>
      <c r="M200" s="233"/>
      <c r="N200" s="229" t="s">
        <v>43</v>
      </c>
      <c r="O200" s="230"/>
      <c r="P200" s="230"/>
      <c r="Q200" s="230"/>
      <c r="R200" s="230"/>
      <c r="S200" s="230"/>
      <c r="T200" s="231"/>
      <c r="U200" s="43" t="s">
        <v>42</v>
      </c>
      <c r="V200" s="44">
        <f>IFERROR(SUM(V199:V199),"0")</f>
        <v>0</v>
      </c>
      <c r="W200" s="44">
        <f>IFERROR(SUM(W199:W199),"0")</f>
        <v>0</v>
      </c>
      <c r="X200" s="44">
        <f>IFERROR(IF(X199="",0,X199),"0")</f>
        <v>0</v>
      </c>
      <c r="Y200" s="68"/>
      <c r="Z200" s="68"/>
    </row>
    <row r="201" spans="1:53" x14ac:dyDescent="0.2">
      <c r="A201" s="232"/>
      <c r="B201" s="232"/>
      <c r="C201" s="232"/>
      <c r="D201" s="232"/>
      <c r="E201" s="232"/>
      <c r="F201" s="232"/>
      <c r="G201" s="232"/>
      <c r="H201" s="232"/>
      <c r="I201" s="232"/>
      <c r="J201" s="232"/>
      <c r="K201" s="232"/>
      <c r="L201" s="232"/>
      <c r="M201" s="233"/>
      <c r="N201" s="229" t="s">
        <v>43</v>
      </c>
      <c r="O201" s="230"/>
      <c r="P201" s="230"/>
      <c r="Q201" s="230"/>
      <c r="R201" s="230"/>
      <c r="S201" s="230"/>
      <c r="T201" s="231"/>
      <c r="U201" s="43" t="s">
        <v>0</v>
      </c>
      <c r="V201" s="44">
        <f>IFERROR(SUMPRODUCT(V199:V199*H199:H199),"0")</f>
        <v>0</v>
      </c>
      <c r="W201" s="44">
        <f>IFERROR(SUMPRODUCT(W199:W199*H199:H199),"0")</f>
        <v>0</v>
      </c>
      <c r="X201" s="43"/>
      <c r="Y201" s="68"/>
      <c r="Z201" s="68"/>
    </row>
    <row r="202" spans="1:53" ht="16.5" customHeight="1" x14ac:dyDescent="0.25">
      <c r="A202" s="223" t="s">
        <v>287</v>
      </c>
      <c r="B202" s="223"/>
      <c r="C202" s="223"/>
      <c r="D202" s="223"/>
      <c r="E202" s="223"/>
      <c r="F202" s="223"/>
      <c r="G202" s="223"/>
      <c r="H202" s="223"/>
      <c r="I202" s="223"/>
      <c r="J202" s="223"/>
      <c r="K202" s="223"/>
      <c r="L202" s="223"/>
      <c r="M202" s="223"/>
      <c r="N202" s="223"/>
      <c r="O202" s="223"/>
      <c r="P202" s="223"/>
      <c r="Q202" s="223"/>
      <c r="R202" s="223"/>
      <c r="S202" s="223"/>
      <c r="T202" s="223"/>
      <c r="U202" s="223"/>
      <c r="V202" s="223"/>
      <c r="W202" s="223"/>
      <c r="X202" s="223"/>
      <c r="Y202" s="66"/>
      <c r="Z202" s="66"/>
    </row>
    <row r="203" spans="1:53" ht="14.25" customHeight="1" x14ac:dyDescent="0.25">
      <c r="A203" s="224" t="s">
        <v>82</v>
      </c>
      <c r="B203" s="224"/>
      <c r="C203" s="224"/>
      <c r="D203" s="224"/>
      <c r="E203" s="224"/>
      <c r="F203" s="224"/>
      <c r="G203" s="224"/>
      <c r="H203" s="224"/>
      <c r="I203" s="224"/>
      <c r="J203" s="224"/>
      <c r="K203" s="224"/>
      <c r="L203" s="224"/>
      <c r="M203" s="224"/>
      <c r="N203" s="224"/>
      <c r="O203" s="224"/>
      <c r="P203" s="224"/>
      <c r="Q203" s="224"/>
      <c r="R203" s="224"/>
      <c r="S203" s="224"/>
      <c r="T203" s="224"/>
      <c r="U203" s="224"/>
      <c r="V203" s="224"/>
      <c r="W203" s="224"/>
      <c r="X203" s="224"/>
      <c r="Y203" s="67"/>
      <c r="Z203" s="67"/>
    </row>
    <row r="204" spans="1:53" ht="16.5" customHeight="1" x14ac:dyDescent="0.25">
      <c r="A204" s="64" t="s">
        <v>288</v>
      </c>
      <c r="B204" s="64" t="s">
        <v>289</v>
      </c>
      <c r="C204" s="37">
        <v>4301070874</v>
      </c>
      <c r="D204" s="225">
        <v>4607111035332</v>
      </c>
      <c r="E204" s="225"/>
      <c r="F204" s="63">
        <v>0.43</v>
      </c>
      <c r="G204" s="38">
        <v>16</v>
      </c>
      <c r="H204" s="63">
        <v>6.88</v>
      </c>
      <c r="I204" s="63">
        <v>7.2060000000000004</v>
      </c>
      <c r="J204" s="38">
        <v>84</v>
      </c>
      <c r="K204" s="38" t="s">
        <v>87</v>
      </c>
      <c r="L204" s="39" t="s">
        <v>86</v>
      </c>
      <c r="M204" s="38">
        <v>180</v>
      </c>
      <c r="N204" s="30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4" s="227"/>
      <c r="P204" s="227"/>
      <c r="Q204" s="227"/>
      <c r="R204" s="228"/>
      <c r="S204" s="40" t="s">
        <v>49</v>
      </c>
      <c r="T204" s="40" t="s">
        <v>49</v>
      </c>
      <c r="U204" s="41" t="s">
        <v>42</v>
      </c>
      <c r="V204" s="59">
        <v>0</v>
      </c>
      <c r="W204" s="56">
        <f>IFERROR(IF(V204="","",V204),"")</f>
        <v>0</v>
      </c>
      <c r="X204" s="42">
        <f>IFERROR(IF(V204="","",V204*0.0155),"")</f>
        <v>0</v>
      </c>
      <c r="Y204" s="69" t="s">
        <v>49</v>
      </c>
      <c r="Z204" s="70" t="s">
        <v>49</v>
      </c>
      <c r="AD204" s="74"/>
      <c r="BA204" s="143" t="s">
        <v>70</v>
      </c>
    </row>
    <row r="205" spans="1:53" ht="16.5" customHeight="1" x14ac:dyDescent="0.25">
      <c r="A205" s="64" t="s">
        <v>290</v>
      </c>
      <c r="B205" s="64" t="s">
        <v>291</v>
      </c>
      <c r="C205" s="37">
        <v>4301070873</v>
      </c>
      <c r="D205" s="225">
        <v>4607111035080</v>
      </c>
      <c r="E205" s="225"/>
      <c r="F205" s="63">
        <v>0.9</v>
      </c>
      <c r="G205" s="38">
        <v>8</v>
      </c>
      <c r="H205" s="63">
        <v>7.2</v>
      </c>
      <c r="I205" s="63">
        <v>7.47</v>
      </c>
      <c r="J205" s="38">
        <v>84</v>
      </c>
      <c r="K205" s="38" t="s">
        <v>87</v>
      </c>
      <c r="L205" s="39" t="s">
        <v>86</v>
      </c>
      <c r="M205" s="38">
        <v>180</v>
      </c>
      <c r="N205" s="30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5" s="227"/>
      <c r="P205" s="227"/>
      <c r="Q205" s="227"/>
      <c r="R205" s="228"/>
      <c r="S205" s="40" t="s">
        <v>49</v>
      </c>
      <c r="T205" s="40" t="s">
        <v>49</v>
      </c>
      <c r="U205" s="41" t="s">
        <v>42</v>
      </c>
      <c r="V205" s="59">
        <v>0</v>
      </c>
      <c r="W205" s="56">
        <f>IFERROR(IF(V205="","",V205),"")</f>
        <v>0</v>
      </c>
      <c r="X205" s="42">
        <f>IFERROR(IF(V205="","",V205*0.0155),"")</f>
        <v>0</v>
      </c>
      <c r="Y205" s="69" t="s">
        <v>49</v>
      </c>
      <c r="Z205" s="70" t="s">
        <v>49</v>
      </c>
      <c r="AD205" s="74"/>
      <c r="BA205" s="144" t="s">
        <v>70</v>
      </c>
    </row>
    <row r="206" spans="1:53" x14ac:dyDescent="0.2">
      <c r="A206" s="232"/>
      <c r="B206" s="232"/>
      <c r="C206" s="232"/>
      <c r="D206" s="232"/>
      <c r="E206" s="232"/>
      <c r="F206" s="232"/>
      <c r="G206" s="232"/>
      <c r="H206" s="232"/>
      <c r="I206" s="232"/>
      <c r="J206" s="232"/>
      <c r="K206" s="232"/>
      <c r="L206" s="232"/>
      <c r="M206" s="233"/>
      <c r="N206" s="229" t="s">
        <v>43</v>
      </c>
      <c r="O206" s="230"/>
      <c r="P206" s="230"/>
      <c r="Q206" s="230"/>
      <c r="R206" s="230"/>
      <c r="S206" s="230"/>
      <c r="T206" s="231"/>
      <c r="U206" s="43" t="s">
        <v>42</v>
      </c>
      <c r="V206" s="44">
        <f>IFERROR(SUM(V204:V205),"0")</f>
        <v>0</v>
      </c>
      <c r="W206" s="44">
        <f>IFERROR(SUM(W204:W205),"0")</f>
        <v>0</v>
      </c>
      <c r="X206" s="44">
        <f>IFERROR(IF(X204="",0,X204),"0")+IFERROR(IF(X205="",0,X205),"0")</f>
        <v>0</v>
      </c>
      <c r="Y206" s="68"/>
      <c r="Z206" s="68"/>
    </row>
    <row r="207" spans="1:53" x14ac:dyDescent="0.2">
      <c r="A207" s="232"/>
      <c r="B207" s="232"/>
      <c r="C207" s="232"/>
      <c r="D207" s="232"/>
      <c r="E207" s="232"/>
      <c r="F207" s="232"/>
      <c r="G207" s="232"/>
      <c r="H207" s="232"/>
      <c r="I207" s="232"/>
      <c r="J207" s="232"/>
      <c r="K207" s="232"/>
      <c r="L207" s="232"/>
      <c r="M207" s="233"/>
      <c r="N207" s="229" t="s">
        <v>43</v>
      </c>
      <c r="O207" s="230"/>
      <c r="P207" s="230"/>
      <c r="Q207" s="230"/>
      <c r="R207" s="230"/>
      <c r="S207" s="230"/>
      <c r="T207" s="231"/>
      <c r="U207" s="43" t="s">
        <v>0</v>
      </c>
      <c r="V207" s="44">
        <f>IFERROR(SUMPRODUCT(V204:V205*H204:H205),"0")</f>
        <v>0</v>
      </c>
      <c r="W207" s="44">
        <f>IFERROR(SUMPRODUCT(W204:W205*H204:H205),"0")</f>
        <v>0</v>
      </c>
      <c r="X207" s="43"/>
      <c r="Y207" s="68"/>
      <c r="Z207" s="68"/>
    </row>
    <row r="208" spans="1:53" ht="27.75" customHeight="1" x14ac:dyDescent="0.2">
      <c r="A208" s="222" t="s">
        <v>292</v>
      </c>
      <c r="B208" s="222"/>
      <c r="C208" s="222"/>
      <c r="D208" s="222"/>
      <c r="E208" s="222"/>
      <c r="F208" s="222"/>
      <c r="G208" s="222"/>
      <c r="H208" s="222"/>
      <c r="I208" s="222"/>
      <c r="J208" s="222"/>
      <c r="K208" s="222"/>
      <c r="L208" s="222"/>
      <c r="M208" s="222"/>
      <c r="N208" s="222"/>
      <c r="O208" s="222"/>
      <c r="P208" s="222"/>
      <c r="Q208" s="222"/>
      <c r="R208" s="222"/>
      <c r="S208" s="222"/>
      <c r="T208" s="222"/>
      <c r="U208" s="222"/>
      <c r="V208" s="222"/>
      <c r="W208" s="222"/>
      <c r="X208" s="222"/>
      <c r="Y208" s="55"/>
      <c r="Z208" s="55"/>
    </row>
    <row r="209" spans="1:53" ht="16.5" customHeight="1" x14ac:dyDescent="0.25">
      <c r="A209" s="223" t="s">
        <v>293</v>
      </c>
      <c r="B209" s="223"/>
      <c r="C209" s="223"/>
      <c r="D209" s="223"/>
      <c r="E209" s="223"/>
      <c r="F209" s="223"/>
      <c r="G209" s="223"/>
      <c r="H209" s="223"/>
      <c r="I209" s="223"/>
      <c r="J209" s="223"/>
      <c r="K209" s="223"/>
      <c r="L209" s="223"/>
      <c r="M209" s="223"/>
      <c r="N209" s="223"/>
      <c r="O209" s="223"/>
      <c r="P209" s="223"/>
      <c r="Q209" s="223"/>
      <c r="R209" s="223"/>
      <c r="S209" s="223"/>
      <c r="T209" s="223"/>
      <c r="U209" s="223"/>
      <c r="V209" s="223"/>
      <c r="W209" s="223"/>
      <c r="X209" s="223"/>
      <c r="Y209" s="66"/>
      <c r="Z209" s="66"/>
    </row>
    <row r="210" spans="1:53" ht="14.25" customHeight="1" x14ac:dyDescent="0.25">
      <c r="A210" s="224" t="s">
        <v>82</v>
      </c>
      <c r="B210" s="224"/>
      <c r="C210" s="224"/>
      <c r="D210" s="224"/>
      <c r="E210" s="224"/>
      <c r="F210" s="224"/>
      <c r="G210" s="224"/>
      <c r="H210" s="224"/>
      <c r="I210" s="224"/>
      <c r="J210" s="224"/>
      <c r="K210" s="224"/>
      <c r="L210" s="224"/>
      <c r="M210" s="224"/>
      <c r="N210" s="224"/>
      <c r="O210" s="224"/>
      <c r="P210" s="224"/>
      <c r="Q210" s="224"/>
      <c r="R210" s="224"/>
      <c r="S210" s="224"/>
      <c r="T210" s="224"/>
      <c r="U210" s="224"/>
      <c r="V210" s="224"/>
      <c r="W210" s="224"/>
      <c r="X210" s="224"/>
      <c r="Y210" s="67"/>
      <c r="Z210" s="67"/>
    </row>
    <row r="211" spans="1:53" ht="27" customHeight="1" x14ac:dyDescent="0.25">
      <c r="A211" s="64" t="s">
        <v>294</v>
      </c>
      <c r="B211" s="64" t="s">
        <v>295</v>
      </c>
      <c r="C211" s="37">
        <v>4301070941</v>
      </c>
      <c r="D211" s="225">
        <v>4607111036162</v>
      </c>
      <c r="E211" s="225"/>
      <c r="F211" s="63">
        <v>0.8</v>
      </c>
      <c r="G211" s="38">
        <v>8</v>
      </c>
      <c r="H211" s="63">
        <v>6.4</v>
      </c>
      <c r="I211" s="63">
        <v>6.6811999999999996</v>
      </c>
      <c r="J211" s="38">
        <v>84</v>
      </c>
      <c r="K211" s="38" t="s">
        <v>87</v>
      </c>
      <c r="L211" s="39" t="s">
        <v>86</v>
      </c>
      <c r="M211" s="38">
        <v>90</v>
      </c>
      <c r="N211" s="30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1" s="227"/>
      <c r="P211" s="227"/>
      <c r="Q211" s="227"/>
      <c r="R211" s="228"/>
      <c r="S211" s="40" t="s">
        <v>49</v>
      </c>
      <c r="T211" s="40" t="s">
        <v>49</v>
      </c>
      <c r="U211" s="41" t="s">
        <v>42</v>
      </c>
      <c r="V211" s="59">
        <v>0</v>
      </c>
      <c r="W211" s="56">
        <f>IFERROR(IF(V211="","",V211),"")</f>
        <v>0</v>
      </c>
      <c r="X211" s="42">
        <f>IFERROR(IF(V211="","",V211*0.0155),"")</f>
        <v>0</v>
      </c>
      <c r="Y211" s="69" t="s">
        <v>49</v>
      </c>
      <c r="Z211" s="70" t="s">
        <v>49</v>
      </c>
      <c r="AD211" s="74"/>
      <c r="BA211" s="145" t="s">
        <v>70</v>
      </c>
    </row>
    <row r="212" spans="1:53" x14ac:dyDescent="0.2">
      <c r="A212" s="232"/>
      <c r="B212" s="232"/>
      <c r="C212" s="232"/>
      <c r="D212" s="232"/>
      <c r="E212" s="232"/>
      <c r="F212" s="232"/>
      <c r="G212" s="232"/>
      <c r="H212" s="232"/>
      <c r="I212" s="232"/>
      <c r="J212" s="232"/>
      <c r="K212" s="232"/>
      <c r="L212" s="232"/>
      <c r="M212" s="233"/>
      <c r="N212" s="229" t="s">
        <v>43</v>
      </c>
      <c r="O212" s="230"/>
      <c r="P212" s="230"/>
      <c r="Q212" s="230"/>
      <c r="R212" s="230"/>
      <c r="S212" s="230"/>
      <c r="T212" s="231"/>
      <c r="U212" s="43" t="s">
        <v>42</v>
      </c>
      <c r="V212" s="44">
        <f>IFERROR(SUM(V211:V211),"0")</f>
        <v>0</v>
      </c>
      <c r="W212" s="44">
        <f>IFERROR(SUM(W211:W211),"0")</f>
        <v>0</v>
      </c>
      <c r="X212" s="44">
        <f>IFERROR(IF(X211="",0,X211),"0")</f>
        <v>0</v>
      </c>
      <c r="Y212" s="68"/>
      <c r="Z212" s="68"/>
    </row>
    <row r="213" spans="1:53" x14ac:dyDescent="0.2">
      <c r="A213" s="232"/>
      <c r="B213" s="232"/>
      <c r="C213" s="232"/>
      <c r="D213" s="232"/>
      <c r="E213" s="232"/>
      <c r="F213" s="232"/>
      <c r="G213" s="232"/>
      <c r="H213" s="232"/>
      <c r="I213" s="232"/>
      <c r="J213" s="232"/>
      <c r="K213" s="232"/>
      <c r="L213" s="232"/>
      <c r="M213" s="233"/>
      <c r="N213" s="229" t="s">
        <v>43</v>
      </c>
      <c r="O213" s="230"/>
      <c r="P213" s="230"/>
      <c r="Q213" s="230"/>
      <c r="R213" s="230"/>
      <c r="S213" s="230"/>
      <c r="T213" s="231"/>
      <c r="U213" s="43" t="s">
        <v>0</v>
      </c>
      <c r="V213" s="44">
        <f>IFERROR(SUMPRODUCT(V211:V211*H211:H211),"0")</f>
        <v>0</v>
      </c>
      <c r="W213" s="44">
        <f>IFERROR(SUMPRODUCT(W211:W211*H211:H211),"0")</f>
        <v>0</v>
      </c>
      <c r="X213" s="43"/>
      <c r="Y213" s="68"/>
      <c r="Z213" s="68"/>
    </row>
    <row r="214" spans="1:53" ht="27.75" customHeight="1" x14ac:dyDescent="0.2">
      <c r="A214" s="222" t="s">
        <v>296</v>
      </c>
      <c r="B214" s="222"/>
      <c r="C214" s="222"/>
      <c r="D214" s="222"/>
      <c r="E214" s="222"/>
      <c r="F214" s="222"/>
      <c r="G214" s="222"/>
      <c r="H214" s="222"/>
      <c r="I214" s="222"/>
      <c r="J214" s="222"/>
      <c r="K214" s="222"/>
      <c r="L214" s="222"/>
      <c r="M214" s="222"/>
      <c r="N214" s="222"/>
      <c r="O214" s="222"/>
      <c r="P214" s="222"/>
      <c r="Q214" s="222"/>
      <c r="R214" s="222"/>
      <c r="S214" s="222"/>
      <c r="T214" s="222"/>
      <c r="U214" s="222"/>
      <c r="V214" s="222"/>
      <c r="W214" s="222"/>
      <c r="X214" s="222"/>
      <c r="Y214" s="55"/>
      <c r="Z214" s="55"/>
    </row>
    <row r="215" spans="1:53" ht="16.5" customHeight="1" x14ac:dyDescent="0.25">
      <c r="A215" s="223" t="s">
        <v>297</v>
      </c>
      <c r="B215" s="223"/>
      <c r="C215" s="223"/>
      <c r="D215" s="223"/>
      <c r="E215" s="223"/>
      <c r="F215" s="223"/>
      <c r="G215" s="223"/>
      <c r="H215" s="223"/>
      <c r="I215" s="223"/>
      <c r="J215" s="223"/>
      <c r="K215" s="223"/>
      <c r="L215" s="223"/>
      <c r="M215" s="223"/>
      <c r="N215" s="223"/>
      <c r="O215" s="223"/>
      <c r="P215" s="223"/>
      <c r="Q215" s="223"/>
      <c r="R215" s="223"/>
      <c r="S215" s="223"/>
      <c r="T215" s="223"/>
      <c r="U215" s="223"/>
      <c r="V215" s="223"/>
      <c r="W215" s="223"/>
      <c r="X215" s="223"/>
      <c r="Y215" s="66"/>
      <c r="Z215" s="66"/>
    </row>
    <row r="216" spans="1:53" ht="14.25" customHeight="1" x14ac:dyDescent="0.25">
      <c r="A216" s="224" t="s">
        <v>82</v>
      </c>
      <c r="B216" s="224"/>
      <c r="C216" s="224"/>
      <c r="D216" s="224"/>
      <c r="E216" s="224"/>
      <c r="F216" s="224"/>
      <c r="G216" s="224"/>
      <c r="H216" s="224"/>
      <c r="I216" s="224"/>
      <c r="J216" s="224"/>
      <c r="K216" s="224"/>
      <c r="L216" s="224"/>
      <c r="M216" s="224"/>
      <c r="N216" s="224"/>
      <c r="O216" s="224"/>
      <c r="P216" s="224"/>
      <c r="Q216" s="224"/>
      <c r="R216" s="224"/>
      <c r="S216" s="224"/>
      <c r="T216" s="224"/>
      <c r="U216" s="224"/>
      <c r="V216" s="224"/>
      <c r="W216" s="224"/>
      <c r="X216" s="224"/>
      <c r="Y216" s="67"/>
      <c r="Z216" s="67"/>
    </row>
    <row r="217" spans="1:53" ht="27" customHeight="1" x14ac:dyDescent="0.25">
      <c r="A217" s="64" t="s">
        <v>298</v>
      </c>
      <c r="B217" s="64" t="s">
        <v>299</v>
      </c>
      <c r="C217" s="37">
        <v>4301070965</v>
      </c>
      <c r="D217" s="225">
        <v>4607111035899</v>
      </c>
      <c r="E217" s="225"/>
      <c r="F217" s="63">
        <v>1</v>
      </c>
      <c r="G217" s="38">
        <v>5</v>
      </c>
      <c r="H217" s="63">
        <v>5</v>
      </c>
      <c r="I217" s="63">
        <v>5.2619999999999996</v>
      </c>
      <c r="J217" s="38">
        <v>84</v>
      </c>
      <c r="K217" s="38" t="s">
        <v>87</v>
      </c>
      <c r="L217" s="39" t="s">
        <v>86</v>
      </c>
      <c r="M217" s="38">
        <v>180</v>
      </c>
      <c r="N217" s="303" t="s">
        <v>300</v>
      </c>
      <c r="O217" s="227"/>
      <c r="P217" s="227"/>
      <c r="Q217" s="227"/>
      <c r="R217" s="228"/>
      <c r="S217" s="40" t="s">
        <v>49</v>
      </c>
      <c r="T217" s="40" t="s">
        <v>49</v>
      </c>
      <c r="U217" s="41" t="s">
        <v>42</v>
      </c>
      <c r="V217" s="59">
        <v>0</v>
      </c>
      <c r="W217" s="56">
        <f>IFERROR(IF(V217="","",V217),"")</f>
        <v>0</v>
      </c>
      <c r="X217" s="42">
        <f>IFERROR(IF(V217="","",V217*0.0155),"")</f>
        <v>0</v>
      </c>
      <c r="Y217" s="69" t="s">
        <v>49</v>
      </c>
      <c r="Z217" s="70" t="s">
        <v>49</v>
      </c>
      <c r="AD217" s="74"/>
      <c r="BA217" s="146" t="s">
        <v>70</v>
      </c>
    </row>
    <row r="218" spans="1:53" x14ac:dyDescent="0.2">
      <c r="A218" s="232"/>
      <c r="B218" s="232"/>
      <c r="C218" s="232"/>
      <c r="D218" s="232"/>
      <c r="E218" s="232"/>
      <c r="F218" s="232"/>
      <c r="G218" s="232"/>
      <c r="H218" s="232"/>
      <c r="I218" s="232"/>
      <c r="J218" s="232"/>
      <c r="K218" s="232"/>
      <c r="L218" s="232"/>
      <c r="M218" s="233"/>
      <c r="N218" s="229" t="s">
        <v>43</v>
      </c>
      <c r="O218" s="230"/>
      <c r="P218" s="230"/>
      <c r="Q218" s="230"/>
      <c r="R218" s="230"/>
      <c r="S218" s="230"/>
      <c r="T218" s="231"/>
      <c r="U218" s="43" t="s">
        <v>42</v>
      </c>
      <c r="V218" s="44">
        <f>IFERROR(SUM(V217:V217),"0")</f>
        <v>0</v>
      </c>
      <c r="W218" s="44">
        <f>IFERROR(SUM(W217:W217),"0")</f>
        <v>0</v>
      </c>
      <c r="X218" s="44">
        <f>IFERROR(IF(X217="",0,X217),"0")</f>
        <v>0</v>
      </c>
      <c r="Y218" s="68"/>
      <c r="Z218" s="68"/>
    </row>
    <row r="219" spans="1:53" x14ac:dyDescent="0.2">
      <c r="A219" s="232"/>
      <c r="B219" s="232"/>
      <c r="C219" s="232"/>
      <c r="D219" s="232"/>
      <c r="E219" s="232"/>
      <c r="F219" s="232"/>
      <c r="G219" s="232"/>
      <c r="H219" s="232"/>
      <c r="I219" s="232"/>
      <c r="J219" s="232"/>
      <c r="K219" s="232"/>
      <c r="L219" s="232"/>
      <c r="M219" s="233"/>
      <c r="N219" s="229" t="s">
        <v>43</v>
      </c>
      <c r="O219" s="230"/>
      <c r="P219" s="230"/>
      <c r="Q219" s="230"/>
      <c r="R219" s="230"/>
      <c r="S219" s="230"/>
      <c r="T219" s="231"/>
      <c r="U219" s="43" t="s">
        <v>0</v>
      </c>
      <c r="V219" s="44">
        <f>IFERROR(SUMPRODUCT(V217:V217*H217:H217),"0")</f>
        <v>0</v>
      </c>
      <c r="W219" s="44">
        <f>IFERROR(SUMPRODUCT(W217:W217*H217:H217),"0")</f>
        <v>0</v>
      </c>
      <c r="X219" s="43"/>
      <c r="Y219" s="68"/>
      <c r="Z219" s="68"/>
    </row>
    <row r="220" spans="1:53" ht="16.5" customHeight="1" x14ac:dyDescent="0.25">
      <c r="A220" s="223" t="s">
        <v>301</v>
      </c>
      <c r="B220" s="223"/>
      <c r="C220" s="223"/>
      <c r="D220" s="223"/>
      <c r="E220" s="223"/>
      <c r="F220" s="223"/>
      <c r="G220" s="223"/>
      <c r="H220" s="223"/>
      <c r="I220" s="223"/>
      <c r="J220" s="223"/>
      <c r="K220" s="223"/>
      <c r="L220" s="223"/>
      <c r="M220" s="223"/>
      <c r="N220" s="223"/>
      <c r="O220" s="223"/>
      <c r="P220" s="223"/>
      <c r="Q220" s="223"/>
      <c r="R220" s="223"/>
      <c r="S220" s="223"/>
      <c r="T220" s="223"/>
      <c r="U220" s="223"/>
      <c r="V220" s="223"/>
      <c r="W220" s="223"/>
      <c r="X220" s="223"/>
      <c r="Y220" s="66"/>
      <c r="Z220" s="66"/>
    </row>
    <row r="221" spans="1:53" ht="14.25" customHeight="1" x14ac:dyDescent="0.25">
      <c r="A221" s="224" t="s">
        <v>82</v>
      </c>
      <c r="B221" s="224"/>
      <c r="C221" s="224"/>
      <c r="D221" s="224"/>
      <c r="E221" s="224"/>
      <c r="F221" s="224"/>
      <c r="G221" s="224"/>
      <c r="H221" s="224"/>
      <c r="I221" s="224"/>
      <c r="J221" s="224"/>
      <c r="K221" s="224"/>
      <c r="L221" s="224"/>
      <c r="M221" s="224"/>
      <c r="N221" s="224"/>
      <c r="O221" s="224"/>
      <c r="P221" s="224"/>
      <c r="Q221" s="224"/>
      <c r="R221" s="224"/>
      <c r="S221" s="224"/>
      <c r="T221" s="224"/>
      <c r="U221" s="224"/>
      <c r="V221" s="224"/>
      <c r="W221" s="224"/>
      <c r="X221" s="224"/>
      <c r="Y221" s="67"/>
      <c r="Z221" s="67"/>
    </row>
    <row r="222" spans="1:53" ht="27" customHeight="1" x14ac:dyDescent="0.25">
      <c r="A222" s="64" t="s">
        <v>302</v>
      </c>
      <c r="B222" s="64" t="s">
        <v>303</v>
      </c>
      <c r="C222" s="37">
        <v>4301070870</v>
      </c>
      <c r="D222" s="225">
        <v>4607111036711</v>
      </c>
      <c r="E222" s="225"/>
      <c r="F222" s="63">
        <v>0.8</v>
      </c>
      <c r="G222" s="38">
        <v>8</v>
      </c>
      <c r="H222" s="63">
        <v>6.4</v>
      </c>
      <c r="I222" s="63">
        <v>6.67</v>
      </c>
      <c r="J222" s="38">
        <v>84</v>
      </c>
      <c r="K222" s="38" t="s">
        <v>87</v>
      </c>
      <c r="L222" s="39" t="s">
        <v>86</v>
      </c>
      <c r="M222" s="38">
        <v>90</v>
      </c>
      <c r="N222" s="30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2" s="227"/>
      <c r="P222" s="227"/>
      <c r="Q222" s="227"/>
      <c r="R222" s="228"/>
      <c r="S222" s="40" t="s">
        <v>49</v>
      </c>
      <c r="T222" s="40" t="s">
        <v>49</v>
      </c>
      <c r="U222" s="41" t="s">
        <v>42</v>
      </c>
      <c r="V222" s="59">
        <v>0</v>
      </c>
      <c r="W222" s="56">
        <f>IFERROR(IF(V222="","",V222),"")</f>
        <v>0</v>
      </c>
      <c r="X222" s="42">
        <f>IFERROR(IF(V222="","",V222*0.0155),"")</f>
        <v>0</v>
      </c>
      <c r="Y222" s="69" t="s">
        <v>49</v>
      </c>
      <c r="Z222" s="70" t="s">
        <v>49</v>
      </c>
      <c r="AD222" s="74"/>
      <c r="BA222" s="147" t="s">
        <v>70</v>
      </c>
    </row>
    <row r="223" spans="1:53" x14ac:dyDescent="0.2">
      <c r="A223" s="232"/>
      <c r="B223" s="232"/>
      <c r="C223" s="232"/>
      <c r="D223" s="232"/>
      <c r="E223" s="232"/>
      <c r="F223" s="232"/>
      <c r="G223" s="232"/>
      <c r="H223" s="232"/>
      <c r="I223" s="232"/>
      <c r="J223" s="232"/>
      <c r="K223" s="232"/>
      <c r="L223" s="232"/>
      <c r="M223" s="233"/>
      <c r="N223" s="229" t="s">
        <v>43</v>
      </c>
      <c r="O223" s="230"/>
      <c r="P223" s="230"/>
      <c r="Q223" s="230"/>
      <c r="R223" s="230"/>
      <c r="S223" s="230"/>
      <c r="T223" s="231"/>
      <c r="U223" s="43" t="s">
        <v>42</v>
      </c>
      <c r="V223" s="44">
        <f>IFERROR(SUM(V222:V222),"0")</f>
        <v>0</v>
      </c>
      <c r="W223" s="44">
        <f>IFERROR(SUM(W222:W222),"0")</f>
        <v>0</v>
      </c>
      <c r="X223" s="44">
        <f>IFERROR(IF(X222="",0,X222),"0")</f>
        <v>0</v>
      </c>
      <c r="Y223" s="68"/>
      <c r="Z223" s="68"/>
    </row>
    <row r="224" spans="1:53" x14ac:dyDescent="0.2">
      <c r="A224" s="232"/>
      <c r="B224" s="232"/>
      <c r="C224" s="232"/>
      <c r="D224" s="232"/>
      <c r="E224" s="232"/>
      <c r="F224" s="232"/>
      <c r="G224" s="232"/>
      <c r="H224" s="232"/>
      <c r="I224" s="232"/>
      <c r="J224" s="232"/>
      <c r="K224" s="232"/>
      <c r="L224" s="232"/>
      <c r="M224" s="233"/>
      <c r="N224" s="229" t="s">
        <v>43</v>
      </c>
      <c r="O224" s="230"/>
      <c r="P224" s="230"/>
      <c r="Q224" s="230"/>
      <c r="R224" s="230"/>
      <c r="S224" s="230"/>
      <c r="T224" s="231"/>
      <c r="U224" s="43" t="s">
        <v>0</v>
      </c>
      <c r="V224" s="44">
        <f>IFERROR(SUMPRODUCT(V222:V222*H222:H222),"0")</f>
        <v>0</v>
      </c>
      <c r="W224" s="44">
        <f>IFERROR(SUMPRODUCT(W222:W222*H222:H222),"0")</f>
        <v>0</v>
      </c>
      <c r="X224" s="43"/>
      <c r="Y224" s="68"/>
      <c r="Z224" s="68"/>
    </row>
    <row r="225" spans="1:53" ht="27.75" customHeight="1" x14ac:dyDescent="0.2">
      <c r="A225" s="222" t="s">
        <v>304</v>
      </c>
      <c r="B225" s="222"/>
      <c r="C225" s="222"/>
      <c r="D225" s="222"/>
      <c r="E225" s="222"/>
      <c r="F225" s="222"/>
      <c r="G225" s="222"/>
      <c r="H225" s="222"/>
      <c r="I225" s="222"/>
      <c r="J225" s="222"/>
      <c r="K225" s="222"/>
      <c r="L225" s="222"/>
      <c r="M225" s="222"/>
      <c r="N225" s="222"/>
      <c r="O225" s="222"/>
      <c r="P225" s="222"/>
      <c r="Q225" s="222"/>
      <c r="R225" s="222"/>
      <c r="S225" s="222"/>
      <c r="T225" s="222"/>
      <c r="U225" s="222"/>
      <c r="V225" s="222"/>
      <c r="W225" s="222"/>
      <c r="X225" s="222"/>
      <c r="Y225" s="55"/>
      <c r="Z225" s="55"/>
    </row>
    <row r="226" spans="1:53" ht="16.5" customHeight="1" x14ac:dyDescent="0.25">
      <c r="A226" s="223" t="s">
        <v>305</v>
      </c>
      <c r="B226" s="223"/>
      <c r="C226" s="223"/>
      <c r="D226" s="223"/>
      <c r="E226" s="223"/>
      <c r="F226" s="223"/>
      <c r="G226" s="223"/>
      <c r="H226" s="223"/>
      <c r="I226" s="223"/>
      <c r="J226" s="223"/>
      <c r="K226" s="223"/>
      <c r="L226" s="223"/>
      <c r="M226" s="223"/>
      <c r="N226" s="223"/>
      <c r="O226" s="223"/>
      <c r="P226" s="223"/>
      <c r="Q226" s="223"/>
      <c r="R226" s="223"/>
      <c r="S226" s="223"/>
      <c r="T226" s="223"/>
      <c r="U226" s="223"/>
      <c r="V226" s="223"/>
      <c r="W226" s="223"/>
      <c r="X226" s="223"/>
      <c r="Y226" s="66"/>
      <c r="Z226" s="66"/>
    </row>
    <row r="227" spans="1:53" ht="14.25" customHeight="1" x14ac:dyDescent="0.25">
      <c r="A227" s="224" t="s">
        <v>149</v>
      </c>
      <c r="B227" s="224"/>
      <c r="C227" s="224"/>
      <c r="D227" s="224"/>
      <c r="E227" s="224"/>
      <c r="F227" s="224"/>
      <c r="G227" s="224"/>
      <c r="H227" s="224"/>
      <c r="I227" s="224"/>
      <c r="J227" s="224"/>
      <c r="K227" s="224"/>
      <c r="L227" s="224"/>
      <c r="M227" s="224"/>
      <c r="N227" s="224"/>
      <c r="O227" s="224"/>
      <c r="P227" s="224"/>
      <c r="Q227" s="224"/>
      <c r="R227" s="224"/>
      <c r="S227" s="224"/>
      <c r="T227" s="224"/>
      <c r="U227" s="224"/>
      <c r="V227" s="224"/>
      <c r="W227" s="224"/>
      <c r="X227" s="224"/>
      <c r="Y227" s="67"/>
      <c r="Z227" s="67"/>
    </row>
    <row r="228" spans="1:53" ht="27" customHeight="1" x14ac:dyDescent="0.25">
      <c r="A228" s="64" t="s">
        <v>306</v>
      </c>
      <c r="B228" s="64" t="s">
        <v>307</v>
      </c>
      <c r="C228" s="37">
        <v>4301131019</v>
      </c>
      <c r="D228" s="225">
        <v>4640242180427</v>
      </c>
      <c r="E228" s="225"/>
      <c r="F228" s="63">
        <v>1.8</v>
      </c>
      <c r="G228" s="38">
        <v>1</v>
      </c>
      <c r="H228" s="63">
        <v>1.8</v>
      </c>
      <c r="I228" s="63">
        <v>1.915</v>
      </c>
      <c r="J228" s="38">
        <v>234</v>
      </c>
      <c r="K228" s="38" t="s">
        <v>140</v>
      </c>
      <c r="L228" s="39" t="s">
        <v>86</v>
      </c>
      <c r="M228" s="38">
        <v>180</v>
      </c>
      <c r="N228" s="305" t="s">
        <v>308</v>
      </c>
      <c r="O228" s="227"/>
      <c r="P228" s="227"/>
      <c r="Q228" s="227"/>
      <c r="R228" s="228"/>
      <c r="S228" s="40" t="s">
        <v>49</v>
      </c>
      <c r="T228" s="40" t="s">
        <v>49</v>
      </c>
      <c r="U228" s="41" t="s">
        <v>42</v>
      </c>
      <c r="V228" s="59">
        <v>0</v>
      </c>
      <c r="W228" s="56">
        <f>IFERROR(IF(V228="","",V228),"")</f>
        <v>0</v>
      </c>
      <c r="X228" s="42">
        <f>IFERROR(IF(V228="","",V228*0.00502),"")</f>
        <v>0</v>
      </c>
      <c r="Y228" s="69" t="s">
        <v>49</v>
      </c>
      <c r="Z228" s="70" t="s">
        <v>49</v>
      </c>
      <c r="AD228" s="74"/>
      <c r="BA228" s="148" t="s">
        <v>92</v>
      </c>
    </row>
    <row r="229" spans="1:53" x14ac:dyDescent="0.2">
      <c r="A229" s="232"/>
      <c r="B229" s="232"/>
      <c r="C229" s="232"/>
      <c r="D229" s="232"/>
      <c r="E229" s="232"/>
      <c r="F229" s="232"/>
      <c r="G229" s="232"/>
      <c r="H229" s="232"/>
      <c r="I229" s="232"/>
      <c r="J229" s="232"/>
      <c r="K229" s="232"/>
      <c r="L229" s="232"/>
      <c r="M229" s="233"/>
      <c r="N229" s="229" t="s">
        <v>43</v>
      </c>
      <c r="O229" s="230"/>
      <c r="P229" s="230"/>
      <c r="Q229" s="230"/>
      <c r="R229" s="230"/>
      <c r="S229" s="230"/>
      <c r="T229" s="231"/>
      <c r="U229" s="43" t="s">
        <v>42</v>
      </c>
      <c r="V229" s="44">
        <f>IFERROR(SUM(V228:V228),"0")</f>
        <v>0</v>
      </c>
      <c r="W229" s="44">
        <f>IFERROR(SUM(W228:W228),"0")</f>
        <v>0</v>
      </c>
      <c r="X229" s="44">
        <f>IFERROR(IF(X228="",0,X228),"0")</f>
        <v>0</v>
      </c>
      <c r="Y229" s="68"/>
      <c r="Z229" s="68"/>
    </row>
    <row r="230" spans="1:53" x14ac:dyDescent="0.2">
      <c r="A230" s="232"/>
      <c r="B230" s="232"/>
      <c r="C230" s="232"/>
      <c r="D230" s="232"/>
      <c r="E230" s="232"/>
      <c r="F230" s="232"/>
      <c r="G230" s="232"/>
      <c r="H230" s="232"/>
      <c r="I230" s="232"/>
      <c r="J230" s="232"/>
      <c r="K230" s="232"/>
      <c r="L230" s="232"/>
      <c r="M230" s="233"/>
      <c r="N230" s="229" t="s">
        <v>43</v>
      </c>
      <c r="O230" s="230"/>
      <c r="P230" s="230"/>
      <c r="Q230" s="230"/>
      <c r="R230" s="230"/>
      <c r="S230" s="230"/>
      <c r="T230" s="231"/>
      <c r="U230" s="43" t="s">
        <v>0</v>
      </c>
      <c r="V230" s="44">
        <f>IFERROR(SUMPRODUCT(V228:V228*H228:H228),"0")</f>
        <v>0</v>
      </c>
      <c r="W230" s="44">
        <f>IFERROR(SUMPRODUCT(W228:W228*H228:H228),"0")</f>
        <v>0</v>
      </c>
      <c r="X230" s="43"/>
      <c r="Y230" s="68"/>
      <c r="Z230" s="68"/>
    </row>
    <row r="231" spans="1:53" ht="14.25" customHeight="1" x14ac:dyDescent="0.25">
      <c r="A231" s="224" t="s">
        <v>89</v>
      </c>
      <c r="B231" s="224"/>
      <c r="C231" s="224"/>
      <c r="D231" s="224"/>
      <c r="E231" s="224"/>
      <c r="F231" s="224"/>
      <c r="G231" s="224"/>
      <c r="H231" s="224"/>
      <c r="I231" s="224"/>
      <c r="J231" s="224"/>
      <c r="K231" s="224"/>
      <c r="L231" s="224"/>
      <c r="M231" s="224"/>
      <c r="N231" s="224"/>
      <c r="O231" s="224"/>
      <c r="P231" s="224"/>
      <c r="Q231" s="224"/>
      <c r="R231" s="224"/>
      <c r="S231" s="224"/>
      <c r="T231" s="224"/>
      <c r="U231" s="224"/>
      <c r="V231" s="224"/>
      <c r="W231" s="224"/>
      <c r="X231" s="224"/>
      <c r="Y231" s="67"/>
      <c r="Z231" s="67"/>
    </row>
    <row r="232" spans="1:53" ht="27" customHeight="1" x14ac:dyDescent="0.25">
      <c r="A232" s="64" t="s">
        <v>309</v>
      </c>
      <c r="B232" s="64" t="s">
        <v>310</v>
      </c>
      <c r="C232" s="37">
        <v>4301132080</v>
      </c>
      <c r="D232" s="225">
        <v>4640242180397</v>
      </c>
      <c r="E232" s="225"/>
      <c r="F232" s="63">
        <v>1</v>
      </c>
      <c r="G232" s="38">
        <v>6</v>
      </c>
      <c r="H232" s="63">
        <v>6</v>
      </c>
      <c r="I232" s="63">
        <v>6.26</v>
      </c>
      <c r="J232" s="38">
        <v>84</v>
      </c>
      <c r="K232" s="38" t="s">
        <v>87</v>
      </c>
      <c r="L232" s="39" t="s">
        <v>86</v>
      </c>
      <c r="M232" s="38">
        <v>180</v>
      </c>
      <c r="N232" s="306" t="s">
        <v>311</v>
      </c>
      <c r="O232" s="227"/>
      <c r="P232" s="227"/>
      <c r="Q232" s="227"/>
      <c r="R232" s="228"/>
      <c r="S232" s="40" t="s">
        <v>49</v>
      </c>
      <c r="T232" s="40" t="s">
        <v>49</v>
      </c>
      <c r="U232" s="41" t="s">
        <v>42</v>
      </c>
      <c r="V232" s="59">
        <v>0</v>
      </c>
      <c r="W232" s="56">
        <f>IFERROR(IF(V232="","",V232),"")</f>
        <v>0</v>
      </c>
      <c r="X232" s="42">
        <f>IFERROR(IF(V232="","",V232*0.0155),"")</f>
        <v>0</v>
      </c>
      <c r="Y232" s="69" t="s">
        <v>49</v>
      </c>
      <c r="Z232" s="70" t="s">
        <v>49</v>
      </c>
      <c r="AD232" s="74"/>
      <c r="BA232" s="149" t="s">
        <v>92</v>
      </c>
    </row>
    <row r="233" spans="1:53" x14ac:dyDescent="0.2">
      <c r="A233" s="232"/>
      <c r="B233" s="232"/>
      <c r="C233" s="232"/>
      <c r="D233" s="232"/>
      <c r="E233" s="232"/>
      <c r="F233" s="232"/>
      <c r="G233" s="232"/>
      <c r="H233" s="232"/>
      <c r="I233" s="232"/>
      <c r="J233" s="232"/>
      <c r="K233" s="232"/>
      <c r="L233" s="232"/>
      <c r="M233" s="233"/>
      <c r="N233" s="229" t="s">
        <v>43</v>
      </c>
      <c r="O233" s="230"/>
      <c r="P233" s="230"/>
      <c r="Q233" s="230"/>
      <c r="R233" s="230"/>
      <c r="S233" s="230"/>
      <c r="T233" s="231"/>
      <c r="U233" s="43" t="s">
        <v>42</v>
      </c>
      <c r="V233" s="44">
        <f>IFERROR(SUM(V232:V232),"0")</f>
        <v>0</v>
      </c>
      <c r="W233" s="44">
        <f>IFERROR(SUM(W232:W232),"0")</f>
        <v>0</v>
      </c>
      <c r="X233" s="44">
        <f>IFERROR(IF(X232="",0,X232),"0")</f>
        <v>0</v>
      </c>
      <c r="Y233" s="68"/>
      <c r="Z233" s="68"/>
    </row>
    <row r="234" spans="1:53" x14ac:dyDescent="0.2">
      <c r="A234" s="232"/>
      <c r="B234" s="232"/>
      <c r="C234" s="232"/>
      <c r="D234" s="232"/>
      <c r="E234" s="232"/>
      <c r="F234" s="232"/>
      <c r="G234" s="232"/>
      <c r="H234" s="232"/>
      <c r="I234" s="232"/>
      <c r="J234" s="232"/>
      <c r="K234" s="232"/>
      <c r="L234" s="232"/>
      <c r="M234" s="233"/>
      <c r="N234" s="229" t="s">
        <v>43</v>
      </c>
      <c r="O234" s="230"/>
      <c r="P234" s="230"/>
      <c r="Q234" s="230"/>
      <c r="R234" s="230"/>
      <c r="S234" s="230"/>
      <c r="T234" s="231"/>
      <c r="U234" s="43" t="s">
        <v>0</v>
      </c>
      <c r="V234" s="44">
        <f>IFERROR(SUMPRODUCT(V232:V232*H232:H232),"0")</f>
        <v>0</v>
      </c>
      <c r="W234" s="44">
        <f>IFERROR(SUMPRODUCT(W232:W232*H232:H232),"0")</f>
        <v>0</v>
      </c>
      <c r="X234" s="43"/>
      <c r="Y234" s="68"/>
      <c r="Z234" s="68"/>
    </row>
    <row r="235" spans="1:53" ht="14.25" customHeight="1" x14ac:dyDescent="0.25">
      <c r="A235" s="224" t="s">
        <v>167</v>
      </c>
      <c r="B235" s="224"/>
      <c r="C235" s="224"/>
      <c r="D235" s="224"/>
      <c r="E235" s="224"/>
      <c r="F235" s="224"/>
      <c r="G235" s="224"/>
      <c r="H235" s="224"/>
      <c r="I235" s="224"/>
      <c r="J235" s="224"/>
      <c r="K235" s="224"/>
      <c r="L235" s="224"/>
      <c r="M235" s="224"/>
      <c r="N235" s="224"/>
      <c r="O235" s="224"/>
      <c r="P235" s="224"/>
      <c r="Q235" s="224"/>
      <c r="R235" s="224"/>
      <c r="S235" s="224"/>
      <c r="T235" s="224"/>
      <c r="U235" s="224"/>
      <c r="V235" s="224"/>
      <c r="W235" s="224"/>
      <c r="X235" s="224"/>
      <c r="Y235" s="67"/>
      <c r="Z235" s="67"/>
    </row>
    <row r="236" spans="1:53" ht="27" customHeight="1" x14ac:dyDescent="0.25">
      <c r="A236" s="64" t="s">
        <v>312</v>
      </c>
      <c r="B236" s="64" t="s">
        <v>313</v>
      </c>
      <c r="C236" s="37">
        <v>4301136028</v>
      </c>
      <c r="D236" s="225">
        <v>4640242180304</v>
      </c>
      <c r="E236" s="225"/>
      <c r="F236" s="63">
        <v>2.7</v>
      </c>
      <c r="G236" s="38">
        <v>1</v>
      </c>
      <c r="H236" s="63">
        <v>2.7</v>
      </c>
      <c r="I236" s="63">
        <v>2.8906000000000001</v>
      </c>
      <c r="J236" s="38">
        <v>126</v>
      </c>
      <c r="K236" s="38" t="s">
        <v>93</v>
      </c>
      <c r="L236" s="39" t="s">
        <v>86</v>
      </c>
      <c r="M236" s="38">
        <v>180</v>
      </c>
      <c r="N236" s="307" t="s">
        <v>314</v>
      </c>
      <c r="O236" s="227"/>
      <c r="P236" s="227"/>
      <c r="Q236" s="227"/>
      <c r="R236" s="228"/>
      <c r="S236" s="40" t="s">
        <v>49</v>
      </c>
      <c r="T236" s="40" t="s">
        <v>49</v>
      </c>
      <c r="U236" s="41" t="s">
        <v>42</v>
      </c>
      <c r="V236" s="59">
        <v>0</v>
      </c>
      <c r="W236" s="56">
        <f>IFERROR(IF(V236="","",V236),"")</f>
        <v>0</v>
      </c>
      <c r="X236" s="42">
        <f>IFERROR(IF(V236="","",V236*0.00936),"")</f>
        <v>0</v>
      </c>
      <c r="Y236" s="69" t="s">
        <v>49</v>
      </c>
      <c r="Z236" s="70" t="s">
        <v>49</v>
      </c>
      <c r="AD236" s="74"/>
      <c r="BA236" s="150" t="s">
        <v>92</v>
      </c>
    </row>
    <row r="237" spans="1:53" ht="37.5" customHeight="1" x14ac:dyDescent="0.25">
      <c r="A237" s="64" t="s">
        <v>315</v>
      </c>
      <c r="B237" s="64" t="s">
        <v>316</v>
      </c>
      <c r="C237" s="37">
        <v>4301136027</v>
      </c>
      <c r="D237" s="225">
        <v>4640242180298</v>
      </c>
      <c r="E237" s="225"/>
      <c r="F237" s="63">
        <v>2.7</v>
      </c>
      <c r="G237" s="38">
        <v>1</v>
      </c>
      <c r="H237" s="63">
        <v>2.7</v>
      </c>
      <c r="I237" s="63">
        <v>2.8919999999999999</v>
      </c>
      <c r="J237" s="38">
        <v>126</v>
      </c>
      <c r="K237" s="38" t="s">
        <v>93</v>
      </c>
      <c r="L237" s="39" t="s">
        <v>86</v>
      </c>
      <c r="M237" s="38">
        <v>180</v>
      </c>
      <c r="N237" s="308" t="s">
        <v>317</v>
      </c>
      <c r="O237" s="227"/>
      <c r="P237" s="227"/>
      <c r="Q237" s="227"/>
      <c r="R237" s="228"/>
      <c r="S237" s="40" t="s">
        <v>49</v>
      </c>
      <c r="T237" s="40" t="s">
        <v>49</v>
      </c>
      <c r="U237" s="41" t="s">
        <v>42</v>
      </c>
      <c r="V237" s="59">
        <v>0</v>
      </c>
      <c r="W237" s="56">
        <f>IFERROR(IF(V237="","",V237),"")</f>
        <v>0</v>
      </c>
      <c r="X237" s="42">
        <f>IFERROR(IF(V237="","",V237*0.00936),"")</f>
        <v>0</v>
      </c>
      <c r="Y237" s="69" t="s">
        <v>49</v>
      </c>
      <c r="Z237" s="70" t="s">
        <v>49</v>
      </c>
      <c r="AD237" s="74"/>
      <c r="BA237" s="151" t="s">
        <v>92</v>
      </c>
    </row>
    <row r="238" spans="1:53" ht="27" customHeight="1" x14ac:dyDescent="0.25">
      <c r="A238" s="64" t="s">
        <v>318</v>
      </c>
      <c r="B238" s="64" t="s">
        <v>319</v>
      </c>
      <c r="C238" s="37">
        <v>4301136026</v>
      </c>
      <c r="D238" s="225">
        <v>4640242180236</v>
      </c>
      <c r="E238" s="225"/>
      <c r="F238" s="63">
        <v>5</v>
      </c>
      <c r="G238" s="38">
        <v>1</v>
      </c>
      <c r="H238" s="63">
        <v>5</v>
      </c>
      <c r="I238" s="63">
        <v>5.2350000000000003</v>
      </c>
      <c r="J238" s="38">
        <v>84</v>
      </c>
      <c r="K238" s="38" t="s">
        <v>87</v>
      </c>
      <c r="L238" s="39" t="s">
        <v>86</v>
      </c>
      <c r="M238" s="38">
        <v>180</v>
      </c>
      <c r="N238" s="309" t="s">
        <v>320</v>
      </c>
      <c r="O238" s="227"/>
      <c r="P238" s="227"/>
      <c r="Q238" s="227"/>
      <c r="R238" s="228"/>
      <c r="S238" s="40" t="s">
        <v>49</v>
      </c>
      <c r="T238" s="40" t="s">
        <v>49</v>
      </c>
      <c r="U238" s="41" t="s">
        <v>42</v>
      </c>
      <c r="V238" s="59">
        <v>0</v>
      </c>
      <c r="W238" s="56">
        <f>IFERROR(IF(V238="","",V238),"")</f>
        <v>0</v>
      </c>
      <c r="X238" s="42">
        <f>IFERROR(IF(V238="","",V238*0.0155),"")</f>
        <v>0</v>
      </c>
      <c r="Y238" s="69" t="s">
        <v>49</v>
      </c>
      <c r="Z238" s="70" t="s">
        <v>49</v>
      </c>
      <c r="AD238" s="74"/>
      <c r="BA238" s="152" t="s">
        <v>92</v>
      </c>
    </row>
    <row r="239" spans="1:53" ht="27" customHeight="1" x14ac:dyDescent="0.25">
      <c r="A239" s="64" t="s">
        <v>321</v>
      </c>
      <c r="B239" s="64" t="s">
        <v>322</v>
      </c>
      <c r="C239" s="37">
        <v>4301136029</v>
      </c>
      <c r="D239" s="225">
        <v>4640242180410</v>
      </c>
      <c r="E239" s="225"/>
      <c r="F239" s="63">
        <v>2.2400000000000002</v>
      </c>
      <c r="G239" s="38">
        <v>1</v>
      </c>
      <c r="H239" s="63">
        <v>2.2400000000000002</v>
      </c>
      <c r="I239" s="63">
        <v>2.4319999999999999</v>
      </c>
      <c r="J239" s="38">
        <v>126</v>
      </c>
      <c r="K239" s="38" t="s">
        <v>93</v>
      </c>
      <c r="L239" s="39" t="s">
        <v>86</v>
      </c>
      <c r="M239" s="38">
        <v>180</v>
      </c>
      <c r="N239" s="310" t="s">
        <v>323</v>
      </c>
      <c r="O239" s="227"/>
      <c r="P239" s="227"/>
      <c r="Q239" s="227"/>
      <c r="R239" s="228"/>
      <c r="S239" s="40" t="s">
        <v>49</v>
      </c>
      <c r="T239" s="40" t="s">
        <v>49</v>
      </c>
      <c r="U239" s="41" t="s">
        <v>42</v>
      </c>
      <c r="V239" s="59">
        <v>0</v>
      </c>
      <c r="W239" s="56">
        <f>IFERROR(IF(V239="","",V239),"")</f>
        <v>0</v>
      </c>
      <c r="X239" s="42">
        <f>IFERROR(IF(V239="","",V239*0.00936),"")</f>
        <v>0</v>
      </c>
      <c r="Y239" s="69" t="s">
        <v>49</v>
      </c>
      <c r="Z239" s="70" t="s">
        <v>49</v>
      </c>
      <c r="AD239" s="74"/>
      <c r="BA239" s="153" t="s">
        <v>92</v>
      </c>
    </row>
    <row r="240" spans="1:53" x14ac:dyDescent="0.2">
      <c r="A240" s="232"/>
      <c r="B240" s="232"/>
      <c r="C240" s="232"/>
      <c r="D240" s="232"/>
      <c r="E240" s="232"/>
      <c r="F240" s="232"/>
      <c r="G240" s="232"/>
      <c r="H240" s="232"/>
      <c r="I240" s="232"/>
      <c r="J240" s="232"/>
      <c r="K240" s="232"/>
      <c r="L240" s="232"/>
      <c r="M240" s="233"/>
      <c r="N240" s="229" t="s">
        <v>43</v>
      </c>
      <c r="O240" s="230"/>
      <c r="P240" s="230"/>
      <c r="Q240" s="230"/>
      <c r="R240" s="230"/>
      <c r="S240" s="230"/>
      <c r="T240" s="231"/>
      <c r="U240" s="43" t="s">
        <v>42</v>
      </c>
      <c r="V240" s="44">
        <f>IFERROR(SUM(V236:V239),"0")</f>
        <v>0</v>
      </c>
      <c r="W240" s="44">
        <f>IFERROR(SUM(W236:W239),"0")</f>
        <v>0</v>
      </c>
      <c r="X240" s="44">
        <f>IFERROR(IF(X236="",0,X236),"0")+IFERROR(IF(X237="",0,X237),"0")+IFERROR(IF(X238="",0,X238),"0")+IFERROR(IF(X239="",0,X239),"0")</f>
        <v>0</v>
      </c>
      <c r="Y240" s="68"/>
      <c r="Z240" s="68"/>
    </row>
    <row r="241" spans="1:53" x14ac:dyDescent="0.2">
      <c r="A241" s="232"/>
      <c r="B241" s="232"/>
      <c r="C241" s="232"/>
      <c r="D241" s="232"/>
      <c r="E241" s="232"/>
      <c r="F241" s="232"/>
      <c r="G241" s="232"/>
      <c r="H241" s="232"/>
      <c r="I241" s="232"/>
      <c r="J241" s="232"/>
      <c r="K241" s="232"/>
      <c r="L241" s="232"/>
      <c r="M241" s="233"/>
      <c r="N241" s="229" t="s">
        <v>43</v>
      </c>
      <c r="O241" s="230"/>
      <c r="P241" s="230"/>
      <c r="Q241" s="230"/>
      <c r="R241" s="230"/>
      <c r="S241" s="230"/>
      <c r="T241" s="231"/>
      <c r="U241" s="43" t="s">
        <v>0</v>
      </c>
      <c r="V241" s="44">
        <f>IFERROR(SUMPRODUCT(V236:V239*H236:H239),"0")</f>
        <v>0</v>
      </c>
      <c r="W241" s="44">
        <f>IFERROR(SUMPRODUCT(W236:W239*H236:H239),"0")</f>
        <v>0</v>
      </c>
      <c r="X241" s="43"/>
      <c r="Y241" s="68"/>
      <c r="Z241" s="68"/>
    </row>
    <row r="242" spans="1:53" ht="14.25" customHeight="1" x14ac:dyDescent="0.25">
      <c r="A242" s="224" t="s">
        <v>145</v>
      </c>
      <c r="B242" s="224"/>
      <c r="C242" s="224"/>
      <c r="D242" s="224"/>
      <c r="E242" s="224"/>
      <c r="F242" s="224"/>
      <c r="G242" s="224"/>
      <c r="H242" s="224"/>
      <c r="I242" s="224"/>
      <c r="J242" s="224"/>
      <c r="K242" s="224"/>
      <c r="L242" s="224"/>
      <c r="M242" s="224"/>
      <c r="N242" s="224"/>
      <c r="O242" s="224"/>
      <c r="P242" s="224"/>
      <c r="Q242" s="224"/>
      <c r="R242" s="224"/>
      <c r="S242" s="224"/>
      <c r="T242" s="224"/>
      <c r="U242" s="224"/>
      <c r="V242" s="224"/>
      <c r="W242" s="224"/>
      <c r="X242" s="224"/>
      <c r="Y242" s="67"/>
      <c r="Z242" s="67"/>
    </row>
    <row r="243" spans="1:53" ht="27" customHeight="1" x14ac:dyDescent="0.25">
      <c r="A243" s="64" t="s">
        <v>324</v>
      </c>
      <c r="B243" s="64" t="s">
        <v>325</v>
      </c>
      <c r="C243" s="37">
        <v>4301135191</v>
      </c>
      <c r="D243" s="225">
        <v>4640242180373</v>
      </c>
      <c r="E243" s="225"/>
      <c r="F243" s="63">
        <v>3</v>
      </c>
      <c r="G243" s="38">
        <v>1</v>
      </c>
      <c r="H243" s="63">
        <v>3</v>
      </c>
      <c r="I243" s="63">
        <v>3.1920000000000002</v>
      </c>
      <c r="J243" s="38">
        <v>126</v>
      </c>
      <c r="K243" s="38" t="s">
        <v>93</v>
      </c>
      <c r="L243" s="39" t="s">
        <v>86</v>
      </c>
      <c r="M243" s="38">
        <v>180</v>
      </c>
      <c r="N243" s="311" t="s">
        <v>326</v>
      </c>
      <c r="O243" s="227"/>
      <c r="P243" s="227"/>
      <c r="Q243" s="227"/>
      <c r="R243" s="228"/>
      <c r="S243" s="40" t="s">
        <v>49</v>
      </c>
      <c r="T243" s="40" t="s">
        <v>49</v>
      </c>
      <c r="U243" s="41" t="s">
        <v>42</v>
      </c>
      <c r="V243" s="59">
        <v>0</v>
      </c>
      <c r="W243" s="56">
        <f t="shared" ref="W243:W252" si="4">IFERROR(IF(V243="","",V243),"")</f>
        <v>0</v>
      </c>
      <c r="X243" s="42">
        <f t="shared" ref="X243:X248" si="5">IFERROR(IF(V243="","",V243*0.00936),"")</f>
        <v>0</v>
      </c>
      <c r="Y243" s="69" t="s">
        <v>49</v>
      </c>
      <c r="Z243" s="70" t="s">
        <v>49</v>
      </c>
      <c r="AD243" s="74"/>
      <c r="BA243" s="154" t="s">
        <v>92</v>
      </c>
    </row>
    <row r="244" spans="1:53" ht="27" customHeight="1" x14ac:dyDescent="0.25">
      <c r="A244" s="64" t="s">
        <v>327</v>
      </c>
      <c r="B244" s="64" t="s">
        <v>328</v>
      </c>
      <c r="C244" s="37">
        <v>4301135195</v>
      </c>
      <c r="D244" s="225">
        <v>4640242180366</v>
      </c>
      <c r="E244" s="225"/>
      <c r="F244" s="63">
        <v>3.7</v>
      </c>
      <c r="G244" s="38">
        <v>1</v>
      </c>
      <c r="H244" s="63">
        <v>3.7</v>
      </c>
      <c r="I244" s="63">
        <v>3.8919999999999999</v>
      </c>
      <c r="J244" s="38">
        <v>126</v>
      </c>
      <c r="K244" s="38" t="s">
        <v>93</v>
      </c>
      <c r="L244" s="39" t="s">
        <v>86</v>
      </c>
      <c r="M244" s="38">
        <v>180</v>
      </c>
      <c r="N244" s="312" t="s">
        <v>329</v>
      </c>
      <c r="O244" s="227"/>
      <c r="P244" s="227"/>
      <c r="Q244" s="227"/>
      <c r="R244" s="228"/>
      <c r="S244" s="40" t="s">
        <v>49</v>
      </c>
      <c r="T244" s="40" t="s">
        <v>49</v>
      </c>
      <c r="U244" s="41" t="s">
        <v>42</v>
      </c>
      <c r="V244" s="59">
        <v>0</v>
      </c>
      <c r="W244" s="56">
        <f t="shared" si="4"/>
        <v>0</v>
      </c>
      <c r="X244" s="42">
        <f t="shared" si="5"/>
        <v>0</v>
      </c>
      <c r="Y244" s="69" t="s">
        <v>49</v>
      </c>
      <c r="Z244" s="70" t="s">
        <v>49</v>
      </c>
      <c r="AD244" s="74"/>
      <c r="BA244" s="155" t="s">
        <v>92</v>
      </c>
    </row>
    <row r="245" spans="1:53" ht="27" customHeight="1" x14ac:dyDescent="0.25">
      <c r="A245" s="64" t="s">
        <v>330</v>
      </c>
      <c r="B245" s="64" t="s">
        <v>331</v>
      </c>
      <c r="C245" s="37">
        <v>4301135188</v>
      </c>
      <c r="D245" s="225">
        <v>4640242180335</v>
      </c>
      <c r="E245" s="225"/>
      <c r="F245" s="63">
        <v>3.7</v>
      </c>
      <c r="G245" s="38">
        <v>1</v>
      </c>
      <c r="H245" s="63">
        <v>3.7</v>
      </c>
      <c r="I245" s="63">
        <v>3.8919999999999999</v>
      </c>
      <c r="J245" s="38">
        <v>126</v>
      </c>
      <c r="K245" s="38" t="s">
        <v>93</v>
      </c>
      <c r="L245" s="39" t="s">
        <v>86</v>
      </c>
      <c r="M245" s="38">
        <v>180</v>
      </c>
      <c r="N245" s="313" t="s">
        <v>332</v>
      </c>
      <c r="O245" s="227"/>
      <c r="P245" s="227"/>
      <c r="Q245" s="227"/>
      <c r="R245" s="228"/>
      <c r="S245" s="40" t="s">
        <v>49</v>
      </c>
      <c r="T245" s="40" t="s">
        <v>49</v>
      </c>
      <c r="U245" s="41" t="s">
        <v>42</v>
      </c>
      <c r="V245" s="59">
        <v>0</v>
      </c>
      <c r="W245" s="56">
        <f t="shared" si="4"/>
        <v>0</v>
      </c>
      <c r="X245" s="42">
        <f t="shared" si="5"/>
        <v>0</v>
      </c>
      <c r="Y245" s="69" t="s">
        <v>49</v>
      </c>
      <c r="Z245" s="70" t="s">
        <v>49</v>
      </c>
      <c r="AD245" s="74"/>
      <c r="BA245" s="156" t="s">
        <v>92</v>
      </c>
    </row>
    <row r="246" spans="1:53" ht="37.5" customHeight="1" x14ac:dyDescent="0.25">
      <c r="A246" s="64" t="s">
        <v>333</v>
      </c>
      <c r="B246" s="64" t="s">
        <v>334</v>
      </c>
      <c r="C246" s="37">
        <v>4301135189</v>
      </c>
      <c r="D246" s="225">
        <v>4640242180342</v>
      </c>
      <c r="E246" s="225"/>
      <c r="F246" s="63">
        <v>3.7</v>
      </c>
      <c r="G246" s="38">
        <v>1</v>
      </c>
      <c r="H246" s="63">
        <v>3.7</v>
      </c>
      <c r="I246" s="63">
        <v>3.8919999999999999</v>
      </c>
      <c r="J246" s="38">
        <v>126</v>
      </c>
      <c r="K246" s="38" t="s">
        <v>93</v>
      </c>
      <c r="L246" s="39" t="s">
        <v>86</v>
      </c>
      <c r="M246" s="38">
        <v>180</v>
      </c>
      <c r="N246" s="314" t="s">
        <v>335</v>
      </c>
      <c r="O246" s="227"/>
      <c r="P246" s="227"/>
      <c r="Q246" s="227"/>
      <c r="R246" s="228"/>
      <c r="S246" s="40" t="s">
        <v>49</v>
      </c>
      <c r="T246" s="40" t="s">
        <v>49</v>
      </c>
      <c r="U246" s="41" t="s">
        <v>42</v>
      </c>
      <c r="V246" s="59">
        <v>0</v>
      </c>
      <c r="W246" s="56">
        <f t="shared" si="4"/>
        <v>0</v>
      </c>
      <c r="X246" s="42">
        <f t="shared" si="5"/>
        <v>0</v>
      </c>
      <c r="Y246" s="69" t="s">
        <v>49</v>
      </c>
      <c r="Z246" s="70" t="s">
        <v>49</v>
      </c>
      <c r="AD246" s="74"/>
      <c r="BA246" s="157" t="s">
        <v>92</v>
      </c>
    </row>
    <row r="247" spans="1:53" ht="27" customHeight="1" x14ac:dyDescent="0.25">
      <c r="A247" s="64" t="s">
        <v>336</v>
      </c>
      <c r="B247" s="64" t="s">
        <v>337</v>
      </c>
      <c r="C247" s="37">
        <v>4301135190</v>
      </c>
      <c r="D247" s="225">
        <v>4640242180359</v>
      </c>
      <c r="E247" s="225"/>
      <c r="F247" s="63">
        <v>3.7</v>
      </c>
      <c r="G247" s="38">
        <v>1</v>
      </c>
      <c r="H247" s="63">
        <v>3.7</v>
      </c>
      <c r="I247" s="63">
        <v>3.8919999999999999</v>
      </c>
      <c r="J247" s="38">
        <v>126</v>
      </c>
      <c r="K247" s="38" t="s">
        <v>93</v>
      </c>
      <c r="L247" s="39" t="s">
        <v>86</v>
      </c>
      <c r="M247" s="38">
        <v>180</v>
      </c>
      <c r="N247" s="315" t="s">
        <v>338</v>
      </c>
      <c r="O247" s="227"/>
      <c r="P247" s="227"/>
      <c r="Q247" s="227"/>
      <c r="R247" s="228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si="4"/>
        <v>0</v>
      </c>
      <c r="X247" s="42">
        <f t="shared" si="5"/>
        <v>0</v>
      </c>
      <c r="Y247" s="69" t="s">
        <v>49</v>
      </c>
      <c r="Z247" s="70" t="s">
        <v>49</v>
      </c>
      <c r="AD247" s="74"/>
      <c r="BA247" s="158" t="s">
        <v>92</v>
      </c>
    </row>
    <row r="248" spans="1:53" ht="27" customHeight="1" x14ac:dyDescent="0.25">
      <c r="A248" s="64" t="s">
        <v>339</v>
      </c>
      <c r="B248" s="64" t="s">
        <v>340</v>
      </c>
      <c r="C248" s="37">
        <v>4301135192</v>
      </c>
      <c r="D248" s="225">
        <v>4640242180380</v>
      </c>
      <c r="E248" s="225"/>
      <c r="F248" s="63">
        <v>3.7</v>
      </c>
      <c r="G248" s="38">
        <v>1</v>
      </c>
      <c r="H248" s="63">
        <v>3.7</v>
      </c>
      <c r="I248" s="63">
        <v>3.8919999999999999</v>
      </c>
      <c r="J248" s="38">
        <v>126</v>
      </c>
      <c r="K248" s="38" t="s">
        <v>93</v>
      </c>
      <c r="L248" s="39" t="s">
        <v>86</v>
      </c>
      <c r="M248" s="38">
        <v>180</v>
      </c>
      <c r="N248" s="316" t="s">
        <v>341</v>
      </c>
      <c r="O248" s="227"/>
      <c r="P248" s="227"/>
      <c r="Q248" s="227"/>
      <c r="R248" s="228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si="4"/>
        <v>0</v>
      </c>
      <c r="X248" s="42">
        <f t="shared" si="5"/>
        <v>0</v>
      </c>
      <c r="Y248" s="69" t="s">
        <v>49</v>
      </c>
      <c r="Z248" s="70" t="s">
        <v>49</v>
      </c>
      <c r="AD248" s="74"/>
      <c r="BA248" s="159" t="s">
        <v>92</v>
      </c>
    </row>
    <row r="249" spans="1:53" ht="27" customHeight="1" x14ac:dyDescent="0.25">
      <c r="A249" s="64" t="s">
        <v>342</v>
      </c>
      <c r="B249" s="64" t="s">
        <v>343</v>
      </c>
      <c r="C249" s="37">
        <v>4301135186</v>
      </c>
      <c r="D249" s="225">
        <v>4640242180311</v>
      </c>
      <c r="E249" s="225"/>
      <c r="F249" s="63">
        <v>5.5</v>
      </c>
      <c r="G249" s="38">
        <v>1</v>
      </c>
      <c r="H249" s="63">
        <v>5.5</v>
      </c>
      <c r="I249" s="63">
        <v>5.7350000000000003</v>
      </c>
      <c r="J249" s="38">
        <v>84</v>
      </c>
      <c r="K249" s="38" t="s">
        <v>87</v>
      </c>
      <c r="L249" s="39" t="s">
        <v>86</v>
      </c>
      <c r="M249" s="38">
        <v>180</v>
      </c>
      <c r="N249" s="317" t="s">
        <v>344</v>
      </c>
      <c r="O249" s="227"/>
      <c r="P249" s="227"/>
      <c r="Q249" s="227"/>
      <c r="R249" s="228"/>
      <c r="S249" s="40" t="s">
        <v>49</v>
      </c>
      <c r="T249" s="40" t="s">
        <v>49</v>
      </c>
      <c r="U249" s="41" t="s">
        <v>42</v>
      </c>
      <c r="V249" s="59">
        <v>0</v>
      </c>
      <c r="W249" s="56">
        <f t="shared" si="4"/>
        <v>0</v>
      </c>
      <c r="X249" s="42">
        <f>IFERROR(IF(V249="","",V249*0.0155),"")</f>
        <v>0</v>
      </c>
      <c r="Y249" s="69" t="s">
        <v>49</v>
      </c>
      <c r="Z249" s="70" t="s">
        <v>49</v>
      </c>
      <c r="AD249" s="74"/>
      <c r="BA249" s="160" t="s">
        <v>92</v>
      </c>
    </row>
    <row r="250" spans="1:53" ht="37.5" customHeight="1" x14ac:dyDescent="0.25">
      <c r="A250" s="64" t="s">
        <v>345</v>
      </c>
      <c r="B250" s="64" t="s">
        <v>346</v>
      </c>
      <c r="C250" s="37">
        <v>4301135187</v>
      </c>
      <c r="D250" s="225">
        <v>4640242180328</v>
      </c>
      <c r="E250" s="225"/>
      <c r="F250" s="63">
        <v>3.5</v>
      </c>
      <c r="G250" s="38">
        <v>1</v>
      </c>
      <c r="H250" s="63">
        <v>3.5</v>
      </c>
      <c r="I250" s="63">
        <v>3.6920000000000002</v>
      </c>
      <c r="J250" s="38">
        <v>126</v>
      </c>
      <c r="K250" s="38" t="s">
        <v>93</v>
      </c>
      <c r="L250" s="39" t="s">
        <v>86</v>
      </c>
      <c r="M250" s="38">
        <v>180</v>
      </c>
      <c r="N250" s="318" t="s">
        <v>347</v>
      </c>
      <c r="O250" s="227"/>
      <c r="P250" s="227"/>
      <c r="Q250" s="227"/>
      <c r="R250" s="228"/>
      <c r="S250" s="40" t="s">
        <v>49</v>
      </c>
      <c r="T250" s="40" t="s">
        <v>49</v>
      </c>
      <c r="U250" s="41" t="s">
        <v>42</v>
      </c>
      <c r="V250" s="59">
        <v>0</v>
      </c>
      <c r="W250" s="56">
        <f t="shared" si="4"/>
        <v>0</v>
      </c>
      <c r="X250" s="42">
        <f>IFERROR(IF(V250="","",V250*0.00936),"")</f>
        <v>0</v>
      </c>
      <c r="Y250" s="69" t="s">
        <v>49</v>
      </c>
      <c r="Z250" s="70" t="s">
        <v>49</v>
      </c>
      <c r="AD250" s="74"/>
      <c r="BA250" s="161" t="s">
        <v>92</v>
      </c>
    </row>
    <row r="251" spans="1:53" ht="27" customHeight="1" x14ac:dyDescent="0.25">
      <c r="A251" s="64" t="s">
        <v>348</v>
      </c>
      <c r="B251" s="64" t="s">
        <v>349</v>
      </c>
      <c r="C251" s="37">
        <v>4301135194</v>
      </c>
      <c r="D251" s="225">
        <v>4640242180380</v>
      </c>
      <c r="E251" s="225"/>
      <c r="F251" s="63">
        <v>1.8</v>
      </c>
      <c r="G251" s="38">
        <v>1</v>
      </c>
      <c r="H251" s="63">
        <v>1.8</v>
      </c>
      <c r="I251" s="63">
        <v>1.9119999999999999</v>
      </c>
      <c r="J251" s="38">
        <v>234</v>
      </c>
      <c r="K251" s="38" t="s">
        <v>140</v>
      </c>
      <c r="L251" s="39" t="s">
        <v>86</v>
      </c>
      <c r="M251" s="38">
        <v>180</v>
      </c>
      <c r="N251" s="319" t="s">
        <v>350</v>
      </c>
      <c r="O251" s="227"/>
      <c r="P251" s="227"/>
      <c r="Q251" s="227"/>
      <c r="R251" s="228"/>
      <c r="S251" s="40" t="s">
        <v>49</v>
      </c>
      <c r="T251" s="40" t="s">
        <v>49</v>
      </c>
      <c r="U251" s="41" t="s">
        <v>42</v>
      </c>
      <c r="V251" s="59">
        <v>0</v>
      </c>
      <c r="W251" s="56">
        <f t="shared" si="4"/>
        <v>0</v>
      </c>
      <c r="X251" s="42">
        <f>IFERROR(IF(V251="","",V251*0.00502),"")</f>
        <v>0</v>
      </c>
      <c r="Y251" s="69" t="s">
        <v>49</v>
      </c>
      <c r="Z251" s="70" t="s">
        <v>49</v>
      </c>
      <c r="AD251" s="74"/>
      <c r="BA251" s="162" t="s">
        <v>92</v>
      </c>
    </row>
    <row r="252" spans="1:53" ht="27" customHeight="1" x14ac:dyDescent="0.25">
      <c r="A252" s="64" t="s">
        <v>351</v>
      </c>
      <c r="B252" s="64" t="s">
        <v>352</v>
      </c>
      <c r="C252" s="37">
        <v>4301135193</v>
      </c>
      <c r="D252" s="225">
        <v>4640242180403</v>
      </c>
      <c r="E252" s="225"/>
      <c r="F252" s="63">
        <v>3</v>
      </c>
      <c r="G252" s="38">
        <v>1</v>
      </c>
      <c r="H252" s="63">
        <v>3</v>
      </c>
      <c r="I252" s="63">
        <v>3.1920000000000002</v>
      </c>
      <c r="J252" s="38">
        <v>126</v>
      </c>
      <c r="K252" s="38" t="s">
        <v>93</v>
      </c>
      <c r="L252" s="39" t="s">
        <v>86</v>
      </c>
      <c r="M252" s="38">
        <v>180</v>
      </c>
      <c r="N252" s="320" t="s">
        <v>353</v>
      </c>
      <c r="O252" s="227"/>
      <c r="P252" s="227"/>
      <c r="Q252" s="227"/>
      <c r="R252" s="228"/>
      <c r="S252" s="40" t="s">
        <v>49</v>
      </c>
      <c r="T252" s="40" t="s">
        <v>49</v>
      </c>
      <c r="U252" s="41" t="s">
        <v>42</v>
      </c>
      <c r="V252" s="59">
        <v>0</v>
      </c>
      <c r="W252" s="56">
        <f t="shared" si="4"/>
        <v>0</v>
      </c>
      <c r="X252" s="42">
        <f>IFERROR(IF(V252="","",V252*0.00936),"")</f>
        <v>0</v>
      </c>
      <c r="Y252" s="69" t="s">
        <v>49</v>
      </c>
      <c r="Z252" s="70" t="s">
        <v>49</v>
      </c>
      <c r="AD252" s="74"/>
      <c r="BA252" s="163" t="s">
        <v>92</v>
      </c>
    </row>
    <row r="253" spans="1:53" x14ac:dyDescent="0.2">
      <c r="A253" s="232"/>
      <c r="B253" s="232"/>
      <c r="C253" s="232"/>
      <c r="D253" s="232"/>
      <c r="E253" s="232"/>
      <c r="F253" s="232"/>
      <c r="G253" s="232"/>
      <c r="H253" s="232"/>
      <c r="I253" s="232"/>
      <c r="J253" s="232"/>
      <c r="K253" s="232"/>
      <c r="L253" s="232"/>
      <c r="M253" s="233"/>
      <c r="N253" s="229" t="s">
        <v>43</v>
      </c>
      <c r="O253" s="230"/>
      <c r="P253" s="230"/>
      <c r="Q253" s="230"/>
      <c r="R253" s="230"/>
      <c r="S253" s="230"/>
      <c r="T253" s="231"/>
      <c r="U253" s="43" t="s">
        <v>42</v>
      </c>
      <c r="V253" s="44">
        <f>IFERROR(SUM(V243:V252),"0")</f>
        <v>0</v>
      </c>
      <c r="W253" s="44">
        <f>IFERROR(SUM(W243:W252),"0")</f>
        <v>0</v>
      </c>
      <c r="X253" s="44">
        <f>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</f>
        <v>0</v>
      </c>
      <c r="Y253" s="68"/>
      <c r="Z253" s="68"/>
    </row>
    <row r="254" spans="1:53" x14ac:dyDescent="0.2">
      <c r="A254" s="232"/>
      <c r="B254" s="232"/>
      <c r="C254" s="232"/>
      <c r="D254" s="232"/>
      <c r="E254" s="232"/>
      <c r="F254" s="232"/>
      <c r="G254" s="232"/>
      <c r="H254" s="232"/>
      <c r="I254" s="232"/>
      <c r="J254" s="232"/>
      <c r="K254" s="232"/>
      <c r="L254" s="232"/>
      <c r="M254" s="233"/>
      <c r="N254" s="229" t="s">
        <v>43</v>
      </c>
      <c r="O254" s="230"/>
      <c r="P254" s="230"/>
      <c r="Q254" s="230"/>
      <c r="R254" s="230"/>
      <c r="S254" s="230"/>
      <c r="T254" s="231"/>
      <c r="U254" s="43" t="s">
        <v>0</v>
      </c>
      <c r="V254" s="44">
        <f>IFERROR(SUMPRODUCT(V243:V252*H243:H252),"0")</f>
        <v>0</v>
      </c>
      <c r="W254" s="44">
        <f>IFERROR(SUMPRODUCT(W243:W252*H243:H252),"0")</f>
        <v>0</v>
      </c>
      <c r="X254" s="43"/>
      <c r="Y254" s="68"/>
      <c r="Z254" s="68"/>
    </row>
    <row r="255" spans="1:53" ht="15" customHeight="1" x14ac:dyDescent="0.2">
      <c r="A255" s="232"/>
      <c r="B255" s="232"/>
      <c r="C255" s="232"/>
      <c r="D255" s="232"/>
      <c r="E255" s="232"/>
      <c r="F255" s="232"/>
      <c r="G255" s="232"/>
      <c r="H255" s="232"/>
      <c r="I255" s="232"/>
      <c r="J255" s="232"/>
      <c r="K255" s="232"/>
      <c r="L255" s="232"/>
      <c r="M255" s="324"/>
      <c r="N255" s="321" t="s">
        <v>36</v>
      </c>
      <c r="O255" s="322"/>
      <c r="P255" s="322"/>
      <c r="Q255" s="322"/>
      <c r="R255" s="322"/>
      <c r="S255" s="322"/>
      <c r="T255" s="323"/>
      <c r="U255" s="43" t="s">
        <v>0</v>
      </c>
      <c r="V255" s="44">
        <f>IFERROR(V24+V33+V41+V47+V57+V63+V68+V74+V84+V91+V100+V106+V111+V119+V124+V130+V135+V141+V149+V154+V161+V166+V171+V176+V182+V188+V196+V201+V207+V213+V219+V224+V230+V234+V241+V254,"0")</f>
        <v>0</v>
      </c>
      <c r="W255" s="44">
        <f>IFERROR(W24+W33+W41+W47+W57+W63+W68+W74+W84+W91+W100+W106+W111+W119+W124+W130+W135+W141+W149+W154+W161+W166+W171+W176+W182+W188+W196+W201+W207+W213+W219+W224+W230+W234+W241+W254,"0")</f>
        <v>0</v>
      </c>
      <c r="X255" s="43"/>
      <c r="Y255" s="68"/>
      <c r="Z255" s="68"/>
    </row>
    <row r="256" spans="1:53" x14ac:dyDescent="0.2">
      <c r="A256" s="232"/>
      <c r="B256" s="232"/>
      <c r="C256" s="232"/>
      <c r="D256" s="232"/>
      <c r="E256" s="232"/>
      <c r="F256" s="232"/>
      <c r="G256" s="232"/>
      <c r="H256" s="232"/>
      <c r="I256" s="232"/>
      <c r="J256" s="232"/>
      <c r="K256" s="232"/>
      <c r="L256" s="232"/>
      <c r="M256" s="324"/>
      <c r="N256" s="321" t="s">
        <v>37</v>
      </c>
      <c r="O256" s="322"/>
      <c r="P256" s="322"/>
      <c r="Q256" s="322"/>
      <c r="R256" s="322"/>
      <c r="S256" s="322"/>
      <c r="T256" s="323"/>
      <c r="U256" s="43" t="s">
        <v>0</v>
      </c>
      <c r="V256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180*I180,"0")+IFERROR(V185*I185,"0")+IFERROR(V186*I186,"0")+IFERROR(V191*I191,"0")+IFERROR(V192*I192,"0")+IFERROR(V193*I193,"0")+IFERROR(V194*I194,"0")+IFERROR(V199*I199,"0")+IFERROR(V204*I204,"0")+IFERROR(V205*I205,"0")+IFERROR(V211*I211,"0")+IFERROR(V217*I217,"0")+IFERROR(V222*I222,"0")+IFERROR(V228*I228,"0")+IFERROR(V232*I232,"0")+IFERROR(V236*I236,"0")+IFERROR(V237*I237,"0")+IFERROR(V238*I238,"0")+IFERROR(V239*I239,"0")+IFERROR(V243*I243,"0")+IFERROR(V244*I244,"0")+IFERROR(V245*I245,"0")+IFERROR(V246*I246,"0")+IFERROR(V247*I247,"0")+IFERROR(V248*I248,"0")+IFERROR(V249*I249,"0")+IFERROR(V250*I250,"0")+IFERROR(V251*I251,"0")+IFERROR(V252*I252,"0"),"0")</f>
        <v>0</v>
      </c>
      <c r="W256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180*I180,"0")+IFERROR(W185*I185,"0")+IFERROR(W186*I186,"0")+IFERROR(W191*I191,"0")+IFERROR(W192*I192,"0")+IFERROR(W193*I193,"0")+IFERROR(W194*I194,"0")+IFERROR(W199*I199,"0")+IFERROR(W204*I204,"0")+IFERROR(W205*I205,"0")+IFERROR(W211*I211,"0")+IFERROR(W217*I217,"0")+IFERROR(W222*I222,"0")+IFERROR(W228*I228,"0")+IFERROR(W232*I232,"0")+IFERROR(W236*I236,"0")+IFERROR(W237*I237,"0")+IFERROR(W238*I238,"0")+IFERROR(W239*I239,"0")+IFERROR(W243*I243,"0")+IFERROR(W244*I244,"0")+IFERROR(W245*I245,"0")+IFERROR(W246*I246,"0")+IFERROR(W247*I247,"0")+IFERROR(W248*I248,"0")+IFERROR(W249*I249,"0")+IFERROR(W250*I250,"0")+IFERROR(W251*I251,"0")+IFERROR(W252*I252,"0"),"0")</f>
        <v>0</v>
      </c>
      <c r="X256" s="43"/>
      <c r="Y256" s="68"/>
      <c r="Z256" s="68"/>
    </row>
    <row r="257" spans="1:33" x14ac:dyDescent="0.2">
      <c r="A257" s="232"/>
      <c r="B257" s="232"/>
      <c r="C257" s="232"/>
      <c r="D257" s="232"/>
      <c r="E257" s="232"/>
      <c r="F257" s="232"/>
      <c r="G257" s="232"/>
      <c r="H257" s="232"/>
      <c r="I257" s="232"/>
      <c r="J257" s="232"/>
      <c r="K257" s="232"/>
      <c r="L257" s="232"/>
      <c r="M257" s="324"/>
      <c r="N257" s="321" t="s">
        <v>38</v>
      </c>
      <c r="O257" s="322"/>
      <c r="P257" s="322"/>
      <c r="Q257" s="322"/>
      <c r="R257" s="322"/>
      <c r="S257" s="322"/>
      <c r="T257" s="323"/>
      <c r="U257" s="43" t="s">
        <v>23</v>
      </c>
      <c r="V257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180/J180,"0")+IFERROR(V185/J185,"0")+IFERROR(V186/J186,"0")+IFERROR(V191/J191,"0")+IFERROR(V192/J192,"0")+IFERROR(V193/J193,"0")+IFERROR(V194/J194,"0")+IFERROR(V199/J199,"0")+IFERROR(V204/J204,"0")+IFERROR(V205/J205,"0")+IFERROR(V211/J211,"0")+IFERROR(V217/J217,"0")+IFERROR(V222/J222,"0")+IFERROR(V228/J228,"0")+IFERROR(V232/J232,"0")+IFERROR(V236/J236,"0")+IFERROR(V237/J237,"0")+IFERROR(V238/J238,"0")+IFERROR(V239/J239,"0")+IFERROR(V243/J243,"0")+IFERROR(V244/J244,"0")+IFERROR(V245/J245,"0")+IFERROR(V246/J246,"0")+IFERROR(V247/J247,"0")+IFERROR(V248/J248,"0")+IFERROR(V249/J249,"0")+IFERROR(V250/J250,"0")+IFERROR(V251/J251,"0")+IFERROR(V252/J252,"0"),0)</f>
        <v>0</v>
      </c>
      <c r="W257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180/J180,"0")+IFERROR(W185/J185,"0")+IFERROR(W186/J186,"0")+IFERROR(W191/J191,"0")+IFERROR(W192/J192,"0")+IFERROR(W193/J193,"0")+IFERROR(W194/J194,"0")+IFERROR(W199/J199,"0")+IFERROR(W204/J204,"0")+IFERROR(W205/J205,"0")+IFERROR(W211/J211,"0")+IFERROR(W217/J217,"0")+IFERROR(W222/J222,"0")+IFERROR(W228/J228,"0")+IFERROR(W232/J232,"0")+IFERROR(W236/J236,"0")+IFERROR(W237/J237,"0")+IFERROR(W238/J238,"0")+IFERROR(W239/J239,"0")+IFERROR(W243/J243,"0")+IFERROR(W244/J244,"0")+IFERROR(W245/J245,"0")+IFERROR(W246/J246,"0")+IFERROR(W247/J247,"0")+IFERROR(W248/J248,"0")+IFERROR(W249/J249,"0")+IFERROR(W250/J250,"0")+IFERROR(W251/J251,"0")+IFERROR(W252/J252,"0"),0)</f>
        <v>0</v>
      </c>
      <c r="X257" s="43"/>
      <c r="Y257" s="68"/>
      <c r="Z257" s="68"/>
    </row>
    <row r="258" spans="1:33" x14ac:dyDescent="0.2">
      <c r="A258" s="232"/>
      <c r="B258" s="232"/>
      <c r="C258" s="232"/>
      <c r="D258" s="232"/>
      <c r="E258" s="232"/>
      <c r="F258" s="232"/>
      <c r="G258" s="232"/>
      <c r="H258" s="232"/>
      <c r="I258" s="232"/>
      <c r="J258" s="232"/>
      <c r="K258" s="232"/>
      <c r="L258" s="232"/>
      <c r="M258" s="324"/>
      <c r="N258" s="321" t="s">
        <v>39</v>
      </c>
      <c r="O258" s="322"/>
      <c r="P258" s="322"/>
      <c r="Q258" s="322"/>
      <c r="R258" s="322"/>
      <c r="S258" s="322"/>
      <c r="T258" s="323"/>
      <c r="U258" s="43" t="s">
        <v>0</v>
      </c>
      <c r="V258" s="44">
        <f>GrossWeightTotal+PalletQtyTotal*25</f>
        <v>0</v>
      </c>
      <c r="W258" s="44">
        <f>GrossWeightTotalR+PalletQtyTotalR*25</f>
        <v>0</v>
      </c>
      <c r="X258" s="43"/>
      <c r="Y258" s="68"/>
      <c r="Z258" s="68"/>
    </row>
    <row r="259" spans="1:33" x14ac:dyDescent="0.2">
      <c r="A259" s="232"/>
      <c r="B259" s="232"/>
      <c r="C259" s="232"/>
      <c r="D259" s="232"/>
      <c r="E259" s="232"/>
      <c r="F259" s="232"/>
      <c r="G259" s="232"/>
      <c r="H259" s="232"/>
      <c r="I259" s="232"/>
      <c r="J259" s="232"/>
      <c r="K259" s="232"/>
      <c r="L259" s="232"/>
      <c r="M259" s="324"/>
      <c r="N259" s="321" t="s">
        <v>40</v>
      </c>
      <c r="O259" s="322"/>
      <c r="P259" s="322"/>
      <c r="Q259" s="322"/>
      <c r="R259" s="322"/>
      <c r="S259" s="322"/>
      <c r="T259" s="323"/>
      <c r="U259" s="43" t="s">
        <v>23</v>
      </c>
      <c r="V259" s="44">
        <f>IFERROR(V23+V32+V40+V46+V56+V62+V67+V73+V83+V90+V99+V105+V110+V118+V123+V129+V134+V140+V148+V153+V160+V165+V170+V175+V181+V187+V195+V200+V206+V212+V218+V223+V229+V233+V240+V253,"0")</f>
        <v>0</v>
      </c>
      <c r="W259" s="44">
        <f>IFERROR(W23+W32+W40+W46+W56+W62+W67+W73+W83+W90+W99+W105+W110+W118+W123+W129+W134+W140+W148+W153+W160+W165+W170+W175+W181+W187+W195+W200+W206+W212+W218+W223+W229+W233+W240+W253,"0")</f>
        <v>0</v>
      </c>
      <c r="X259" s="43"/>
      <c r="Y259" s="68"/>
      <c r="Z259" s="68"/>
    </row>
    <row r="260" spans="1:33" ht="14.25" x14ac:dyDescent="0.2">
      <c r="A260" s="232"/>
      <c r="B260" s="232"/>
      <c r="C260" s="232"/>
      <c r="D260" s="232"/>
      <c r="E260" s="232"/>
      <c r="F260" s="232"/>
      <c r="G260" s="232"/>
      <c r="H260" s="232"/>
      <c r="I260" s="232"/>
      <c r="J260" s="232"/>
      <c r="K260" s="232"/>
      <c r="L260" s="232"/>
      <c r="M260" s="324"/>
      <c r="N260" s="321" t="s">
        <v>41</v>
      </c>
      <c r="O260" s="322"/>
      <c r="P260" s="322"/>
      <c r="Q260" s="322"/>
      <c r="R260" s="322"/>
      <c r="S260" s="322"/>
      <c r="T260" s="323"/>
      <c r="U260" s="46" t="s">
        <v>55</v>
      </c>
      <c r="V260" s="43"/>
      <c r="W260" s="43"/>
      <c r="X260" s="43">
        <f>IFERROR(X23+X32+X40+X46+X56+X62+X67+X73+X83+X90+X99+X105+X110+X118+X123+X129+X134+X140+X148+X153+X160+X165+X170+X175+X181+X187+X195+X200+X206+X212+X218+X223+X229+X233+X240+X253,"0")</f>
        <v>0</v>
      </c>
      <c r="Y260" s="68"/>
      <c r="Z260" s="68"/>
    </row>
    <row r="261" spans="1:33" ht="13.5" thickBot="1" x14ac:dyDescent="0.25"/>
    <row r="262" spans="1:33" ht="27" thickTop="1" thickBot="1" x14ac:dyDescent="0.25">
      <c r="A262" s="47" t="s">
        <v>9</v>
      </c>
      <c r="B262" s="75" t="s">
        <v>81</v>
      </c>
      <c r="C262" s="325" t="s">
        <v>48</v>
      </c>
      <c r="D262" s="325" t="s">
        <v>48</v>
      </c>
      <c r="E262" s="325" t="s">
        <v>48</v>
      </c>
      <c r="F262" s="325" t="s">
        <v>48</v>
      </c>
      <c r="G262" s="325" t="s">
        <v>48</v>
      </c>
      <c r="H262" s="325" t="s">
        <v>48</v>
      </c>
      <c r="I262" s="325" t="s">
        <v>48</v>
      </c>
      <c r="J262" s="325" t="s">
        <v>48</v>
      </c>
      <c r="K262" s="325" t="s">
        <v>48</v>
      </c>
      <c r="L262" s="325" t="s">
        <v>48</v>
      </c>
      <c r="M262" s="325" t="s">
        <v>48</v>
      </c>
      <c r="N262" s="325" t="s">
        <v>48</v>
      </c>
      <c r="O262" s="325" t="s">
        <v>48</v>
      </c>
      <c r="P262" s="325" t="s">
        <v>48</v>
      </c>
      <c r="Q262" s="325" t="s">
        <v>48</v>
      </c>
      <c r="R262" s="325" t="s">
        <v>48</v>
      </c>
      <c r="S262" s="325" t="s">
        <v>223</v>
      </c>
      <c r="T262" s="325" t="s">
        <v>223</v>
      </c>
      <c r="U262" s="325" t="s">
        <v>244</v>
      </c>
      <c r="V262" s="325" t="s">
        <v>244</v>
      </c>
      <c r="W262" s="325" t="s">
        <v>244</v>
      </c>
      <c r="X262" s="325" t="s">
        <v>244</v>
      </c>
      <c r="Y262" s="325" t="s">
        <v>263</v>
      </c>
      <c r="Z262" s="325" t="s">
        <v>263</v>
      </c>
      <c r="AA262" s="325" t="s">
        <v>263</v>
      </c>
      <c r="AB262" s="325" t="s">
        <v>263</v>
      </c>
      <c r="AC262" s="325" t="s">
        <v>263</v>
      </c>
      <c r="AD262" s="75" t="s">
        <v>292</v>
      </c>
      <c r="AE262" s="325" t="s">
        <v>296</v>
      </c>
      <c r="AF262" s="325" t="s">
        <v>296</v>
      </c>
      <c r="AG262" s="75" t="s">
        <v>304</v>
      </c>
    </row>
    <row r="263" spans="1:33" ht="14.25" customHeight="1" thickTop="1" x14ac:dyDescent="0.2">
      <c r="A263" s="326" t="s">
        <v>10</v>
      </c>
      <c r="B263" s="325" t="s">
        <v>81</v>
      </c>
      <c r="C263" s="325" t="s">
        <v>88</v>
      </c>
      <c r="D263" s="325" t="s">
        <v>100</v>
      </c>
      <c r="E263" s="325" t="s">
        <v>110</v>
      </c>
      <c r="F263" s="325" t="s">
        <v>117</v>
      </c>
      <c r="G263" s="325" t="s">
        <v>136</v>
      </c>
      <c r="H263" s="325" t="s">
        <v>144</v>
      </c>
      <c r="I263" s="325" t="s">
        <v>148</v>
      </c>
      <c r="J263" s="325" t="s">
        <v>154</v>
      </c>
      <c r="K263" s="325" t="s">
        <v>167</v>
      </c>
      <c r="L263" s="325" t="s">
        <v>174</v>
      </c>
      <c r="M263" s="325" t="s">
        <v>190</v>
      </c>
      <c r="N263" s="325" t="s">
        <v>195</v>
      </c>
      <c r="O263" s="325" t="s">
        <v>198</v>
      </c>
      <c r="P263" s="325" t="s">
        <v>209</v>
      </c>
      <c r="Q263" s="325" t="s">
        <v>212</v>
      </c>
      <c r="R263" s="325" t="s">
        <v>220</v>
      </c>
      <c r="S263" s="325" t="s">
        <v>224</v>
      </c>
      <c r="T263" s="325" t="s">
        <v>227</v>
      </c>
      <c r="U263" s="325" t="s">
        <v>245</v>
      </c>
      <c r="V263" s="325" t="s">
        <v>250</v>
      </c>
      <c r="W263" s="325" t="s">
        <v>244</v>
      </c>
      <c r="X263" s="325" t="s">
        <v>259</v>
      </c>
      <c r="Y263" s="325" t="s">
        <v>264</v>
      </c>
      <c r="Z263" s="325" t="s">
        <v>267</v>
      </c>
      <c r="AA263" s="325" t="s">
        <v>274</v>
      </c>
      <c r="AB263" s="325" t="s">
        <v>283</v>
      </c>
      <c r="AC263" s="325" t="s">
        <v>287</v>
      </c>
      <c r="AD263" s="325" t="s">
        <v>293</v>
      </c>
      <c r="AE263" s="325" t="s">
        <v>297</v>
      </c>
      <c r="AF263" s="325" t="s">
        <v>301</v>
      </c>
      <c r="AG263" s="325" t="s">
        <v>305</v>
      </c>
    </row>
    <row r="264" spans="1:33" ht="13.5" thickBot="1" x14ac:dyDescent="0.25">
      <c r="A264" s="327"/>
      <c r="B264" s="325"/>
      <c r="C264" s="325"/>
      <c r="D264" s="325"/>
      <c r="E264" s="325"/>
      <c r="F264" s="325"/>
      <c r="G264" s="325"/>
      <c r="H264" s="325"/>
      <c r="I264" s="325"/>
      <c r="J264" s="325"/>
      <c r="K264" s="325"/>
      <c r="L264" s="325"/>
      <c r="M264" s="325"/>
      <c r="N264" s="325"/>
      <c r="O264" s="325"/>
      <c r="P264" s="325"/>
      <c r="Q264" s="325"/>
      <c r="R264" s="325"/>
      <c r="S264" s="325"/>
      <c r="T264" s="325"/>
      <c r="U264" s="325"/>
      <c r="V264" s="325"/>
      <c r="W264" s="325"/>
      <c r="X264" s="325"/>
      <c r="Y264" s="325"/>
      <c r="Z264" s="325"/>
      <c r="AA264" s="325"/>
      <c r="AB264" s="325"/>
      <c r="AC264" s="325"/>
      <c r="AD264" s="325"/>
      <c r="AE264" s="325"/>
      <c r="AF264" s="325"/>
      <c r="AG264" s="325"/>
    </row>
    <row r="265" spans="1:33" ht="18" thickTop="1" thickBot="1" x14ac:dyDescent="0.25">
      <c r="A265" s="47" t="s">
        <v>13</v>
      </c>
      <c r="B265" s="53">
        <f>IFERROR(V22*H22,"0")</f>
        <v>0</v>
      </c>
      <c r="C265" s="53">
        <f>IFERROR(V28*H28,"0")+IFERROR(V29*H29,"0")+IFERROR(V30*H30,"0")+IFERROR(V31*H31,"0")</f>
        <v>0</v>
      </c>
      <c r="D265" s="53">
        <f>IFERROR(V36*H36,"0")+IFERROR(V37*H37,"0")+IFERROR(V38*H38,"0")+IFERROR(V39*H39,"0")</f>
        <v>0</v>
      </c>
      <c r="E265" s="53">
        <f>IFERROR(V44*H44,"0")+IFERROR(V45*H45,"0")</f>
        <v>0</v>
      </c>
      <c r="F265" s="53">
        <f>IFERROR(V50*H50,"0")+IFERROR(V51*H51,"0")+IFERROR(V52*H52,"0")+IFERROR(V53*H53,"0")+IFERROR(V54*H54,"0")+IFERROR(V55*H55,"0")</f>
        <v>0</v>
      </c>
      <c r="G265" s="53">
        <f>IFERROR(V60*H60,"0")+IFERROR(V61*H61,"0")</f>
        <v>0</v>
      </c>
      <c r="H265" s="53">
        <f>IFERROR(V66*H66,"0")</f>
        <v>0</v>
      </c>
      <c r="I265" s="53">
        <f>IFERROR(V71*H71,"0")+IFERROR(V72*H72,"0")</f>
        <v>0</v>
      </c>
      <c r="J265" s="53">
        <f>IFERROR(V77*H77,"0")+IFERROR(V78*H78,"0")+IFERROR(V79*H79,"0")+IFERROR(V80*H80,"0")+IFERROR(V81*H81,"0")+IFERROR(V82*H82,"0")</f>
        <v>0</v>
      </c>
      <c r="K265" s="53">
        <f>IFERROR(V87*H87,"0")+IFERROR(V88*H88,"0")+IFERROR(V89*H89,"0")</f>
        <v>0</v>
      </c>
      <c r="L265" s="53">
        <f>IFERROR(V94*H94,"0")+IFERROR(V95*H95,"0")+IFERROR(V96*H96,"0")+IFERROR(V97*H97,"0")+IFERROR(V98*H98,"0")</f>
        <v>0</v>
      </c>
      <c r="M265" s="53">
        <f>IFERROR(V103*H103,"0")+IFERROR(V104*H104,"0")</f>
        <v>0</v>
      </c>
      <c r="N265" s="53">
        <f>IFERROR(V109*H109,"0")</f>
        <v>0</v>
      </c>
      <c r="O265" s="53">
        <f>IFERROR(V114*H114,"0")+IFERROR(V115*H115,"0")+IFERROR(V116*H116,"0")+IFERROR(V117*H117,"0")</f>
        <v>0</v>
      </c>
      <c r="P265" s="53">
        <f>IFERROR(V122*H122,"0")</f>
        <v>0</v>
      </c>
      <c r="Q265" s="53">
        <f>IFERROR(V127*H127,"0")+IFERROR(V128*H128,"0")</f>
        <v>0</v>
      </c>
      <c r="R265" s="53">
        <f>IFERROR(V133*H133,"0")</f>
        <v>0</v>
      </c>
      <c r="S265" s="53">
        <f>IFERROR(V139*H139,"0")</f>
        <v>0</v>
      </c>
      <c r="T265" s="53">
        <f>IFERROR(V144*H144,"0")+IFERROR(V145*H145,"0")+IFERROR(V146*H146,"0")+IFERROR(V147*H147,"0")+IFERROR(V151*H151,"0")+IFERROR(V152*H152,"0")</f>
        <v>0</v>
      </c>
      <c r="U265" s="53">
        <f>IFERROR(V158*H158,"0")+IFERROR(V159*H159,"0")</f>
        <v>0</v>
      </c>
      <c r="V265" s="53">
        <f>IFERROR(V164*H164,"0")</f>
        <v>0</v>
      </c>
      <c r="W265" s="53">
        <f>IFERROR(V169*H169,"0")</f>
        <v>0</v>
      </c>
      <c r="X265" s="53">
        <f>IFERROR(V174*H174,"0")</f>
        <v>0</v>
      </c>
      <c r="Y265" s="53">
        <f>IFERROR(V180*H180,"0")</f>
        <v>0</v>
      </c>
      <c r="Z265" s="53">
        <f>IFERROR(V185*H185,"0")+IFERROR(V186*H186,"0")</f>
        <v>0</v>
      </c>
      <c r="AA265" s="53">
        <f>IFERROR(V191*H191,"0")+IFERROR(V192*H192,"0")+IFERROR(V193*H193,"0")+IFERROR(V194*H194,"0")</f>
        <v>0</v>
      </c>
      <c r="AB265" s="53">
        <f>IFERROR(V199*H199,"0")</f>
        <v>0</v>
      </c>
      <c r="AC265" s="53">
        <f>IFERROR(V204*H204,"0")+IFERROR(V205*H205,"0")</f>
        <v>0</v>
      </c>
      <c r="AD265" s="53">
        <f>IFERROR(V211*H211,"0")</f>
        <v>0</v>
      </c>
      <c r="AE265" s="53">
        <f>IFERROR(V217*H217,"0")</f>
        <v>0</v>
      </c>
      <c r="AF265" s="53">
        <f>IFERROR(V222*H222,"0")</f>
        <v>0</v>
      </c>
      <c r="AG265" s="53">
        <f>IFERROR(V228*H228,"0")+IFERROR(V232*H232,"0")+IFERROR(V236*H236,"0")+IFERROR(V237*H237,"0")+IFERROR(V238*H238,"0")+IFERROR(V239*H239,"0")+IFERROR(V243*H243,"0")+IFERROR(V244*H244,"0")+IFERROR(V245*H245,"0")+IFERROR(V246*H246,"0")+IFERROR(V247*H247,"0")+IFERROR(V248*H248,"0")+IFERROR(V249*H249,"0")+IFERROR(V250*H250,"0")+IFERROR(V251*H251,"0")+IFERROR(V252*H252,"0")</f>
        <v>0</v>
      </c>
    </row>
    <row r="266" spans="1:33" ht="13.5" thickTop="1" x14ac:dyDescent="0.2">
      <c r="C266" s="1"/>
    </row>
    <row r="267" spans="1:33" ht="19.5" customHeight="1" x14ac:dyDescent="0.2">
      <c r="A267" s="71" t="s">
        <v>65</v>
      </c>
      <c r="B267" s="71" t="s">
        <v>66</v>
      </c>
      <c r="C267" s="71" t="s">
        <v>68</v>
      </c>
    </row>
    <row r="268" spans="1:33" x14ac:dyDescent="0.2">
      <c r="A268" s="72">
        <f>SUMPRODUCT(--(BA:BA="ЗПФ"),--(U:U="кор"),H:H,W:W)+SUMPRODUCT(--(BA:BA="ЗПФ"),--(U:U="кг"),W:W)</f>
        <v>0</v>
      </c>
      <c r="B268" s="73">
        <f>SUMPRODUCT(--(BA:BA="ПГП"),--(U:U="кор"),H:H,W:W)+SUMPRODUCT(--(BA:BA="ПГП"),--(U:U="кг"),W:W)</f>
        <v>0</v>
      </c>
      <c r="C268" s="73">
        <f>SUMPRODUCT(--(BA:BA="КИЗ"),--(U:U="кор"),H:H,W:W)+SUMPRODUCT(--(BA:BA="КИЗ"),--(U:U="кг"),W:W)</f>
        <v>0</v>
      </c>
    </row>
  </sheetData>
  <sheetProtection algorithmName="SHA-512" hashValue="gH1+bU9uNWFRhq/jIvaRgCjp5gkyIu32ud3zEzDPDEimMb8Smeif/oO616GRmfQv+qzlt1MzPZ1kvvLqAIr6OA==" saltValue="C84b5hJht+iv5Ii8CmiZq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70">
    <mergeCell ref="AC263:AC264"/>
    <mergeCell ref="AD263:AD264"/>
    <mergeCell ref="AE263:AE264"/>
    <mergeCell ref="AF263:AF264"/>
    <mergeCell ref="AG263:AG264"/>
    <mergeCell ref="T263:T264"/>
    <mergeCell ref="U263:U264"/>
    <mergeCell ref="V263:V264"/>
    <mergeCell ref="W263:W264"/>
    <mergeCell ref="X263:X264"/>
    <mergeCell ref="Y263:Y264"/>
    <mergeCell ref="Z263:Z264"/>
    <mergeCell ref="AA263:AA264"/>
    <mergeCell ref="AB263:AB264"/>
    <mergeCell ref="C262:R262"/>
    <mergeCell ref="S262:T262"/>
    <mergeCell ref="U262:X262"/>
    <mergeCell ref="Y262:AC262"/>
    <mergeCell ref="AE262:AF262"/>
    <mergeCell ref="A263:A264"/>
    <mergeCell ref="B263:B264"/>
    <mergeCell ref="C263:C264"/>
    <mergeCell ref="D263:D264"/>
    <mergeCell ref="E263:E264"/>
    <mergeCell ref="F263:F264"/>
    <mergeCell ref="G263:G264"/>
    <mergeCell ref="H263:H264"/>
    <mergeCell ref="I263:I264"/>
    <mergeCell ref="J263:J264"/>
    <mergeCell ref="K263:K264"/>
    <mergeCell ref="L263:L264"/>
    <mergeCell ref="M263:M264"/>
    <mergeCell ref="N263:N264"/>
    <mergeCell ref="O263:O264"/>
    <mergeCell ref="P263:P264"/>
    <mergeCell ref="Q263:Q264"/>
    <mergeCell ref="R263:R264"/>
    <mergeCell ref="S263:S264"/>
    <mergeCell ref="D251:E251"/>
    <mergeCell ref="N251:R251"/>
    <mergeCell ref="D252:E252"/>
    <mergeCell ref="N252:R252"/>
    <mergeCell ref="N253:T253"/>
    <mergeCell ref="A253:M254"/>
    <mergeCell ref="N254:T254"/>
    <mergeCell ref="N255:T255"/>
    <mergeCell ref="A255:M260"/>
    <mergeCell ref="N256:T256"/>
    <mergeCell ref="N257:T257"/>
    <mergeCell ref="N258:T258"/>
    <mergeCell ref="N259:T259"/>
    <mergeCell ref="N260:T260"/>
    <mergeCell ref="D246:E246"/>
    <mergeCell ref="N246:R246"/>
    <mergeCell ref="D247:E247"/>
    <mergeCell ref="N247:R247"/>
    <mergeCell ref="D248:E248"/>
    <mergeCell ref="N248:R248"/>
    <mergeCell ref="D249:E249"/>
    <mergeCell ref="N249:R249"/>
    <mergeCell ref="D250:E250"/>
    <mergeCell ref="N250:R250"/>
    <mergeCell ref="N240:T240"/>
    <mergeCell ref="A240:M241"/>
    <mergeCell ref="N241:T241"/>
    <mergeCell ref="A242:X242"/>
    <mergeCell ref="D243:E243"/>
    <mergeCell ref="N243:R243"/>
    <mergeCell ref="D244:E244"/>
    <mergeCell ref="N244:R244"/>
    <mergeCell ref="D245:E245"/>
    <mergeCell ref="N245:R245"/>
    <mergeCell ref="A235:X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N229:T229"/>
    <mergeCell ref="A229:M230"/>
    <mergeCell ref="N230:T230"/>
    <mergeCell ref="A231:X231"/>
    <mergeCell ref="D232:E232"/>
    <mergeCell ref="N232:R232"/>
    <mergeCell ref="N233:T233"/>
    <mergeCell ref="A233:M234"/>
    <mergeCell ref="N234:T234"/>
    <mergeCell ref="D222:E222"/>
    <mergeCell ref="N222:R222"/>
    <mergeCell ref="N223:T223"/>
    <mergeCell ref="A223:M224"/>
    <mergeCell ref="N224:T224"/>
    <mergeCell ref="A225:X225"/>
    <mergeCell ref="A226:X226"/>
    <mergeCell ref="A227:X227"/>
    <mergeCell ref="D228:E228"/>
    <mergeCell ref="N228:R228"/>
    <mergeCell ref="A215:X215"/>
    <mergeCell ref="A216:X216"/>
    <mergeCell ref="D217:E217"/>
    <mergeCell ref="N217:R217"/>
    <mergeCell ref="N218:T218"/>
    <mergeCell ref="A218:M219"/>
    <mergeCell ref="N219:T219"/>
    <mergeCell ref="A220:X220"/>
    <mergeCell ref="A221:X221"/>
    <mergeCell ref="A208:X208"/>
    <mergeCell ref="A209:X209"/>
    <mergeCell ref="A210:X210"/>
    <mergeCell ref="D211:E211"/>
    <mergeCell ref="N211:R211"/>
    <mergeCell ref="N212:T212"/>
    <mergeCell ref="A212:M213"/>
    <mergeCell ref="N213:T213"/>
    <mergeCell ref="A214:X214"/>
    <mergeCell ref="A202:X202"/>
    <mergeCell ref="A203:X203"/>
    <mergeCell ref="D204:E204"/>
    <mergeCell ref="N204:R204"/>
    <mergeCell ref="D205:E205"/>
    <mergeCell ref="N205:R205"/>
    <mergeCell ref="N206:T206"/>
    <mergeCell ref="A206:M207"/>
    <mergeCell ref="N207:T207"/>
    <mergeCell ref="N195:T195"/>
    <mergeCell ref="A195:M196"/>
    <mergeCell ref="N196:T196"/>
    <mergeCell ref="A197:X197"/>
    <mergeCell ref="A198:X198"/>
    <mergeCell ref="D199:E199"/>
    <mergeCell ref="N199:R199"/>
    <mergeCell ref="N200:T200"/>
    <mergeCell ref="A200:M201"/>
    <mergeCell ref="N201:T201"/>
    <mergeCell ref="A189:X189"/>
    <mergeCell ref="A190:X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A183:X183"/>
    <mergeCell ref="A184:X184"/>
    <mergeCell ref="D185:E185"/>
    <mergeCell ref="N185:R185"/>
    <mergeCell ref="D186:E186"/>
    <mergeCell ref="N186:R186"/>
    <mergeCell ref="N187:T187"/>
    <mergeCell ref="A187:M188"/>
    <mergeCell ref="N188:T188"/>
    <mergeCell ref="N175:T175"/>
    <mergeCell ref="A175:M176"/>
    <mergeCell ref="N176:T176"/>
    <mergeCell ref="A177:X177"/>
    <mergeCell ref="A178:X178"/>
    <mergeCell ref="A179:X179"/>
    <mergeCell ref="D180:E180"/>
    <mergeCell ref="N180:R180"/>
    <mergeCell ref="N181:T181"/>
    <mergeCell ref="A181:M182"/>
    <mergeCell ref="N182:T182"/>
    <mergeCell ref="D169:E169"/>
    <mergeCell ref="N169:R169"/>
    <mergeCell ref="N170:T170"/>
    <mergeCell ref="A170:M171"/>
    <mergeCell ref="N171:T171"/>
    <mergeCell ref="A172:X172"/>
    <mergeCell ref="A173:X173"/>
    <mergeCell ref="D174:E174"/>
    <mergeCell ref="N174:R174"/>
    <mergeCell ref="A162:X162"/>
    <mergeCell ref="A163:X163"/>
    <mergeCell ref="D164:E164"/>
    <mergeCell ref="N164:R164"/>
    <mergeCell ref="N165:T165"/>
    <mergeCell ref="A165:M166"/>
    <mergeCell ref="N166:T166"/>
    <mergeCell ref="A167:X167"/>
    <mergeCell ref="A168:X168"/>
    <mergeCell ref="A155:X155"/>
    <mergeCell ref="A156:X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N148:T148"/>
    <mergeCell ref="A148:M149"/>
    <mergeCell ref="N149:T149"/>
    <mergeCell ref="A150:X150"/>
    <mergeCell ref="D151:E151"/>
    <mergeCell ref="N151:R151"/>
    <mergeCell ref="D152:E152"/>
    <mergeCell ref="N152:R152"/>
    <mergeCell ref="N153:T153"/>
    <mergeCell ref="A153:M154"/>
    <mergeCell ref="N154:T154"/>
    <mergeCell ref="A142:X142"/>
    <mergeCell ref="A143:X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N140:T140"/>
    <mergeCell ref="A140:M141"/>
    <mergeCell ref="N141:T141"/>
    <mergeCell ref="D128:E128"/>
    <mergeCell ref="N128:R128"/>
    <mergeCell ref="N129:T129"/>
    <mergeCell ref="A129:M130"/>
    <mergeCell ref="N130:T130"/>
    <mergeCell ref="A131:X131"/>
    <mergeCell ref="A132:X132"/>
    <mergeCell ref="D133:E133"/>
    <mergeCell ref="N133:R133"/>
    <mergeCell ref="D122:E122"/>
    <mergeCell ref="N122:R122"/>
    <mergeCell ref="N123:T123"/>
    <mergeCell ref="A123:M124"/>
    <mergeCell ref="N124:T124"/>
    <mergeCell ref="A125:X125"/>
    <mergeCell ref="A126:X126"/>
    <mergeCell ref="D127:E127"/>
    <mergeCell ref="N127:R127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A121:X121"/>
    <mergeCell ref="N110:T110"/>
    <mergeCell ref="A110:M111"/>
    <mergeCell ref="N111:T111"/>
    <mergeCell ref="A112:X112"/>
    <mergeCell ref="A113:X113"/>
    <mergeCell ref="D114:E114"/>
    <mergeCell ref="N114:R114"/>
    <mergeCell ref="D115:E115"/>
    <mergeCell ref="N115:R115"/>
    <mergeCell ref="D104:E104"/>
    <mergeCell ref="N104:R104"/>
    <mergeCell ref="N105:T105"/>
    <mergeCell ref="A105:M106"/>
    <mergeCell ref="N106:T106"/>
    <mergeCell ref="A107:X107"/>
    <mergeCell ref="A108:X108"/>
    <mergeCell ref="D109:E109"/>
    <mergeCell ref="N109:R109"/>
    <mergeCell ref="D98:E98"/>
    <mergeCell ref="N98:R98"/>
    <mergeCell ref="N99:T99"/>
    <mergeCell ref="A99:M100"/>
    <mergeCell ref="N100:T100"/>
    <mergeCell ref="A101:X101"/>
    <mergeCell ref="A102:X102"/>
    <mergeCell ref="D103:E103"/>
    <mergeCell ref="N103:R103"/>
    <mergeCell ref="A92:X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A85:X85"/>
    <mergeCell ref="A86:X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D79:E79"/>
    <mergeCell ref="N79:R79"/>
    <mergeCell ref="D80:E80"/>
    <mergeCell ref="N80:R80"/>
    <mergeCell ref="D81:E81"/>
    <mergeCell ref="N81:R81"/>
    <mergeCell ref="D82:E82"/>
    <mergeCell ref="N82:R82"/>
    <mergeCell ref="N83:T83"/>
    <mergeCell ref="A83:M84"/>
    <mergeCell ref="N84:T84"/>
    <mergeCell ref="N73:T73"/>
    <mergeCell ref="A73:M74"/>
    <mergeCell ref="N74:T74"/>
    <mergeCell ref="A75:X75"/>
    <mergeCell ref="A76:X76"/>
    <mergeCell ref="D77:E77"/>
    <mergeCell ref="N77:R77"/>
    <mergeCell ref="D78:E78"/>
    <mergeCell ref="N78:R78"/>
    <mergeCell ref="N67:T67"/>
    <mergeCell ref="A67:M68"/>
    <mergeCell ref="N68:T68"/>
    <mergeCell ref="A69:X69"/>
    <mergeCell ref="A70:X70"/>
    <mergeCell ref="D71:E71"/>
    <mergeCell ref="N71:R71"/>
    <mergeCell ref="D72:E72"/>
    <mergeCell ref="N72:R72"/>
    <mergeCell ref="D61:E61"/>
    <mergeCell ref="N61:R61"/>
    <mergeCell ref="N62:T62"/>
    <mergeCell ref="A62:M63"/>
    <mergeCell ref="N63:T63"/>
    <mergeCell ref="A64:X64"/>
    <mergeCell ref="A65:X65"/>
    <mergeCell ref="D66:E66"/>
    <mergeCell ref="N66:R66"/>
    <mergeCell ref="D55:E55"/>
    <mergeCell ref="N55:R55"/>
    <mergeCell ref="N56:T56"/>
    <mergeCell ref="A56:M57"/>
    <mergeCell ref="N57:T57"/>
    <mergeCell ref="A58:X58"/>
    <mergeCell ref="A59:X59"/>
    <mergeCell ref="D60:E60"/>
    <mergeCell ref="N60:R60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354</v>
      </c>
      <c r="H1" s="9"/>
    </row>
    <row r="3" spans="2:8" x14ac:dyDescent="0.2">
      <c r="B3" s="54" t="s">
        <v>355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356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79</v>
      </c>
      <c r="C6" s="54" t="s">
        <v>357</v>
      </c>
      <c r="D6" s="54" t="s">
        <v>358</v>
      </c>
      <c r="E6" s="54" t="s">
        <v>49</v>
      </c>
    </row>
    <row r="8" spans="2:8" x14ac:dyDescent="0.2">
      <c r="B8" s="54" t="s">
        <v>80</v>
      </c>
      <c r="C8" s="54" t="s">
        <v>357</v>
      </c>
      <c r="D8" s="54" t="s">
        <v>49</v>
      </c>
      <c r="E8" s="54" t="s">
        <v>49</v>
      </c>
    </row>
    <row r="10" spans="2:8" x14ac:dyDescent="0.2">
      <c r="B10" s="54" t="s">
        <v>359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360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361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362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363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364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365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366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367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368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369</v>
      </c>
      <c r="C20" s="54" t="s">
        <v>49</v>
      </c>
      <c r="D20" s="54" t="s">
        <v>49</v>
      </c>
      <c r="E20" s="54" t="s">
        <v>49</v>
      </c>
    </row>
  </sheetData>
  <sheetProtection algorithmName="SHA-512" hashValue="fcza72/84NbbqkxhtWhTCJmPMWiQNCrT4UVII784zqSruNGZryCNpH+/JZt+uQSpazuGw9OIiuQfL/M/im170w==" saltValue="YfGbmYQzu+gwe6ypj74dI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394</vt:i4>
      </vt:variant>
    </vt:vector>
  </HeadingPairs>
  <TitlesOfParts>
    <vt:vector size="39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2024-01-10T05:53:35Z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