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1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H269" i="2" l="1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V261" i="2"/>
  <c r="V262" i="2" s="1"/>
  <c r="V260" i="2"/>
  <c r="V258" i="2"/>
  <c r="V257" i="2"/>
  <c r="X256" i="2"/>
  <c r="W256" i="2"/>
  <c r="W257" i="2" s="1"/>
  <c r="X255" i="2"/>
  <c r="W255" i="2"/>
  <c r="X254" i="2"/>
  <c r="W254" i="2"/>
  <c r="X253" i="2"/>
  <c r="W253" i="2"/>
  <c r="X252" i="2"/>
  <c r="W252" i="2"/>
  <c r="X251" i="2"/>
  <c r="X257" i="2" s="1"/>
  <c r="W251" i="2"/>
  <c r="X250" i="2"/>
  <c r="W250" i="2"/>
  <c r="X249" i="2"/>
  <c r="W249" i="2"/>
  <c r="X248" i="2"/>
  <c r="W248" i="2"/>
  <c r="X247" i="2"/>
  <c r="W247" i="2"/>
  <c r="W258" i="2" s="1"/>
  <c r="V245" i="2"/>
  <c r="X244" i="2"/>
  <c r="V244" i="2"/>
  <c r="X243" i="2"/>
  <c r="W243" i="2"/>
  <c r="X242" i="2"/>
  <c r="W242" i="2"/>
  <c r="X241" i="2"/>
  <c r="W241" i="2"/>
  <c r="X240" i="2"/>
  <c r="W240" i="2"/>
  <c r="W244" i="2" s="1"/>
  <c r="W238" i="2"/>
  <c r="V238" i="2"/>
  <c r="X237" i="2"/>
  <c r="V237" i="2"/>
  <c r="X236" i="2"/>
  <c r="W236" i="2"/>
  <c r="W237" i="2" s="1"/>
  <c r="V234" i="2"/>
  <c r="V233" i="2"/>
  <c r="X232" i="2"/>
  <c r="X233" i="2" s="1"/>
  <c r="W232" i="2"/>
  <c r="W234" i="2" s="1"/>
  <c r="W228" i="2"/>
  <c r="V228" i="2"/>
  <c r="X227" i="2"/>
  <c r="V227" i="2"/>
  <c r="X226" i="2"/>
  <c r="W226" i="2"/>
  <c r="W227" i="2" s="1"/>
  <c r="N226" i="2"/>
  <c r="V223" i="2"/>
  <c r="X222" i="2"/>
  <c r="W222" i="2"/>
  <c r="V222" i="2"/>
  <c r="X221" i="2"/>
  <c r="W221" i="2"/>
  <c r="W223" i="2" s="1"/>
  <c r="V217" i="2"/>
  <c r="V216" i="2"/>
  <c r="X215" i="2"/>
  <c r="X216" i="2" s="1"/>
  <c r="W215" i="2"/>
  <c r="W217" i="2" s="1"/>
  <c r="N215" i="2"/>
  <c r="W211" i="2"/>
  <c r="V211" i="2"/>
  <c r="W210" i="2"/>
  <c r="V210" i="2"/>
  <c r="X209" i="2"/>
  <c r="W209" i="2"/>
  <c r="N209" i="2"/>
  <c r="X208" i="2"/>
  <c r="X210" i="2" s="1"/>
  <c r="W208" i="2"/>
  <c r="N208" i="2"/>
  <c r="W205" i="2"/>
  <c r="V205" i="2"/>
  <c r="X204" i="2"/>
  <c r="V204" i="2"/>
  <c r="X203" i="2"/>
  <c r="W203" i="2"/>
  <c r="W204" i="2" s="1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W192" i="2"/>
  <c r="V192" i="2"/>
  <c r="X191" i="2"/>
  <c r="V191" i="2"/>
  <c r="X190" i="2"/>
  <c r="W190" i="2"/>
  <c r="X189" i="2"/>
  <c r="W189" i="2"/>
  <c r="W191" i="2" s="1"/>
  <c r="W186" i="2"/>
  <c r="V186" i="2"/>
  <c r="X185" i="2"/>
  <c r="W185" i="2"/>
  <c r="V185" i="2"/>
  <c r="X184" i="2"/>
  <c r="W184" i="2"/>
  <c r="N184" i="2"/>
  <c r="V180" i="2"/>
  <c r="V179" i="2"/>
  <c r="X178" i="2"/>
  <c r="X179" i="2" s="1"/>
  <c r="W178" i="2"/>
  <c r="W180" i="2" s="1"/>
  <c r="W175" i="2"/>
  <c r="V175" i="2"/>
  <c r="X174" i="2"/>
  <c r="V174" i="2"/>
  <c r="X173" i="2"/>
  <c r="W173" i="2"/>
  <c r="W174" i="2" s="1"/>
  <c r="V170" i="2"/>
  <c r="V169" i="2"/>
  <c r="X168" i="2"/>
  <c r="X169" i="2" s="1"/>
  <c r="W168" i="2"/>
  <c r="W170" i="2" s="1"/>
  <c r="N168" i="2"/>
  <c r="V165" i="2"/>
  <c r="V164" i="2"/>
  <c r="X163" i="2"/>
  <c r="W163" i="2"/>
  <c r="N163" i="2"/>
  <c r="X162" i="2"/>
  <c r="X164" i="2" s="1"/>
  <c r="W162" i="2"/>
  <c r="W165" i="2" s="1"/>
  <c r="N162" i="2"/>
  <c r="W158" i="2"/>
  <c r="V158" i="2"/>
  <c r="X157" i="2"/>
  <c r="V157" i="2"/>
  <c r="X156" i="2"/>
  <c r="W156" i="2"/>
  <c r="N156" i="2"/>
  <c r="X155" i="2"/>
  <c r="W155" i="2"/>
  <c r="W157" i="2" s="1"/>
  <c r="N155" i="2"/>
  <c r="V153" i="2"/>
  <c r="V152" i="2"/>
  <c r="X151" i="2"/>
  <c r="W151" i="2"/>
  <c r="N151" i="2"/>
  <c r="X150" i="2"/>
  <c r="W150" i="2"/>
  <c r="X149" i="2"/>
  <c r="W149" i="2"/>
  <c r="X148" i="2"/>
  <c r="X152" i="2" s="1"/>
  <c r="W148" i="2"/>
  <c r="W152" i="2" s="1"/>
  <c r="W145" i="2"/>
  <c r="V145" i="2"/>
  <c r="W144" i="2"/>
  <c r="V144" i="2"/>
  <c r="X143" i="2"/>
  <c r="X144" i="2" s="1"/>
  <c r="W143" i="2"/>
  <c r="N143" i="2"/>
  <c r="W140" i="2"/>
  <c r="V140" i="2"/>
  <c r="X139" i="2"/>
  <c r="W139" i="2"/>
  <c r="V139" i="2"/>
  <c r="X138" i="2"/>
  <c r="W138" i="2"/>
  <c r="V134" i="2"/>
  <c r="V133" i="2"/>
  <c r="X132" i="2"/>
  <c r="X133" i="2" s="1"/>
  <c r="W132" i="2"/>
  <c r="W134" i="2" s="1"/>
  <c r="N132" i="2"/>
  <c r="W129" i="2"/>
  <c r="V129" i="2"/>
  <c r="X128" i="2"/>
  <c r="V128" i="2"/>
  <c r="X127" i="2"/>
  <c r="W127" i="2"/>
  <c r="N127" i="2"/>
  <c r="X126" i="2"/>
  <c r="W126" i="2"/>
  <c r="W128" i="2" s="1"/>
  <c r="N126" i="2"/>
  <c r="W123" i="2"/>
  <c r="V123" i="2"/>
  <c r="X122" i="2"/>
  <c r="W122" i="2"/>
  <c r="V122" i="2"/>
  <c r="X121" i="2"/>
  <c r="W121" i="2"/>
  <c r="N121" i="2"/>
  <c r="V118" i="2"/>
  <c r="W117" i="2"/>
  <c r="V117" i="2"/>
  <c r="X116" i="2"/>
  <c r="X117" i="2" s="1"/>
  <c r="W116" i="2"/>
  <c r="N116" i="2"/>
  <c r="X115" i="2"/>
  <c r="W115" i="2"/>
  <c r="N115" i="2"/>
  <c r="X114" i="2"/>
  <c r="W114" i="2"/>
  <c r="X113" i="2"/>
  <c r="W113" i="2"/>
  <c r="W118" i="2" s="1"/>
  <c r="N113" i="2"/>
  <c r="W110" i="2"/>
  <c r="V110" i="2"/>
  <c r="X109" i="2"/>
  <c r="W109" i="2"/>
  <c r="V109" i="2"/>
  <c r="X108" i="2"/>
  <c r="W108" i="2"/>
  <c r="N108" i="2"/>
  <c r="V105" i="2"/>
  <c r="W104" i="2"/>
  <c r="V104" i="2"/>
  <c r="X103" i="2"/>
  <c r="X104" i="2" s="1"/>
  <c r="W103" i="2"/>
  <c r="N103" i="2"/>
  <c r="X102" i="2"/>
  <c r="W102" i="2"/>
  <c r="W105" i="2" s="1"/>
  <c r="N102" i="2"/>
  <c r="V99" i="2"/>
  <c r="V98" i="2"/>
  <c r="X97" i="2"/>
  <c r="W97" i="2"/>
  <c r="X96" i="2"/>
  <c r="X98" i="2" s="1"/>
  <c r="W96" i="2"/>
  <c r="W98" i="2" s="1"/>
  <c r="X95" i="2"/>
  <c r="W95" i="2"/>
  <c r="X94" i="2"/>
  <c r="W94" i="2"/>
  <c r="W99" i="2" s="1"/>
  <c r="V91" i="2"/>
  <c r="W90" i="2"/>
  <c r="V90" i="2"/>
  <c r="X89" i="2"/>
  <c r="X90" i="2" s="1"/>
  <c r="W89" i="2"/>
  <c r="N89" i="2"/>
  <c r="X88" i="2"/>
  <c r="W88" i="2"/>
  <c r="N88" i="2"/>
  <c r="X87" i="2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W83" i="2" s="1"/>
  <c r="N79" i="2"/>
  <c r="X78" i="2"/>
  <c r="W78" i="2"/>
  <c r="N78" i="2"/>
  <c r="X77" i="2"/>
  <c r="W77" i="2"/>
  <c r="N77" i="2"/>
  <c r="V74" i="2"/>
  <c r="W73" i="2"/>
  <c r="V73" i="2"/>
  <c r="X72" i="2"/>
  <c r="W72" i="2"/>
  <c r="W74" i="2" s="1"/>
  <c r="N72" i="2"/>
  <c r="X71" i="2"/>
  <c r="X73" i="2" s="1"/>
  <c r="W71" i="2"/>
  <c r="N71" i="2"/>
  <c r="V68" i="2"/>
  <c r="W67" i="2"/>
  <c r="V67" i="2"/>
  <c r="X66" i="2"/>
  <c r="X67" i="2" s="1"/>
  <c r="W66" i="2"/>
  <c r="W68" i="2" s="1"/>
  <c r="N66" i="2"/>
  <c r="V63" i="2"/>
  <c r="V62" i="2"/>
  <c r="X61" i="2"/>
  <c r="W61" i="2"/>
  <c r="X60" i="2"/>
  <c r="X62" i="2" s="1"/>
  <c r="W60" i="2"/>
  <c r="W63" i="2" s="1"/>
  <c r="W57" i="2"/>
  <c r="V57" i="2"/>
  <c r="V56" i="2"/>
  <c r="X55" i="2"/>
  <c r="W55" i="2"/>
  <c r="X54" i="2"/>
  <c r="W54" i="2"/>
  <c r="X53" i="2"/>
  <c r="W53" i="2"/>
  <c r="X52" i="2"/>
  <c r="X56" i="2" s="1"/>
  <c r="W52" i="2"/>
  <c r="X51" i="2"/>
  <c r="W51" i="2"/>
  <c r="X50" i="2"/>
  <c r="W50" i="2"/>
  <c r="W56" i="2" s="1"/>
  <c r="V47" i="2"/>
  <c r="V46" i="2"/>
  <c r="X45" i="2"/>
  <c r="W45" i="2"/>
  <c r="N45" i="2"/>
  <c r="X44" i="2"/>
  <c r="X46" i="2" s="1"/>
  <c r="W44" i="2"/>
  <c r="W47" i="2" s="1"/>
  <c r="N44" i="2"/>
  <c r="V41" i="2"/>
  <c r="V40" i="2"/>
  <c r="X39" i="2"/>
  <c r="W39" i="2"/>
  <c r="N39" i="2"/>
  <c r="X38" i="2"/>
  <c r="W38" i="2"/>
  <c r="N38" i="2"/>
  <c r="X37" i="2"/>
  <c r="W37" i="2"/>
  <c r="W41" i="2" s="1"/>
  <c r="X36" i="2"/>
  <c r="X40" i="2" s="1"/>
  <c r="W36" i="2"/>
  <c r="N36" i="2"/>
  <c r="V33" i="2"/>
  <c r="V32" i="2"/>
  <c r="V263" i="2" s="1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W24" i="2"/>
  <c r="V24" i="2"/>
  <c r="V259" i="2" s="1"/>
  <c r="W23" i="2"/>
  <c r="V23" i="2"/>
  <c r="X22" i="2"/>
  <c r="X23" i="2" s="1"/>
  <c r="W22" i="2"/>
  <c r="W261" i="2" s="1"/>
  <c r="H10" i="2"/>
  <c r="A9" i="2"/>
  <c r="F9" i="2" s="1"/>
  <c r="D7" i="2"/>
  <c r="O6" i="2"/>
  <c r="N2" i="2"/>
  <c r="X264" i="2" l="1"/>
  <c r="H9" i="2"/>
  <c r="J9" i="2"/>
  <c r="W32" i="2"/>
  <c r="W263" i="2" s="1"/>
  <c r="W153" i="2"/>
  <c r="W46" i="2"/>
  <c r="W169" i="2"/>
  <c r="W199" i="2"/>
  <c r="W233" i="2"/>
  <c r="W133" i="2"/>
  <c r="A10" i="2"/>
  <c r="F10" i="2"/>
  <c r="W84" i="2"/>
  <c r="W259" i="2" s="1"/>
  <c r="W245" i="2"/>
  <c r="W40" i="2"/>
  <c r="W62" i="2"/>
  <c r="W179" i="2"/>
  <c r="W216" i="2"/>
  <c r="W164" i="2"/>
  <c r="W260" i="2"/>
  <c r="W262" i="2" s="1"/>
  <c r="C272" i="2" l="1"/>
  <c r="B272" i="2"/>
  <c r="A272" i="2"/>
</calcChain>
</file>

<file path=xl/sharedStrings.xml><?xml version="1.0" encoding="utf-8"?>
<sst xmlns="http://schemas.openxmlformats.org/spreadsheetml/2006/main" count="1381" uniqueCount="383">
  <si>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</si>
  <si>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</si>
  <si>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</si>
  <si>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</si>
  <si>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</si>
  <si>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</si>
  <si>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</si>
  <si>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</si>
  <si>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</si>
  <si>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</si>
  <si>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</si>
  <si>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</si>
  <si>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</si>
  <si>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</si>
  <si>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</si>
  <si>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</si>
  <si>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</si>
  <si>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</si>
  <si>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</si>
  <si>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</si>
  <si>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</si>
  <si>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</si>
  <si>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</si>
  <si>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</si>
  <si>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</si>
  <si>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</si>
  <si>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</si>
  <si>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</si>
  <si>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</si>
  <si>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</si>
  <si>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</si>
  <si>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</si>
  <si>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</si>
  <si>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</si>
  <si>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</si>
  <si>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</si>
  <si>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</si>
  <si>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</si>
  <si>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</si>
  <si>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</si>
  <si>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</si>
  <si>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</si>
  <si>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</si>
  <si>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</si>
  <si>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</si>
  <si>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</si>
  <si>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</si>
  <si>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</si>
  <si>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</si>
  <si>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</si>
  <si>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</si>
  <si>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</si>
  <si>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</si>
  <si>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</si>
  <si>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</si>
  <si>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</si>
  <si>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</si>
  <si>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</si>
  <si>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</si>
  <si>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</si>
  <si>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</si>
  <si>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</si>
  <si>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</si>
  <si>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</si>
  <si>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</si>
  <si>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</si>
  <si>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</si>
  <si>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</si>
  <si>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</si>
  <si>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</si>
  <si>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</si>
  <si>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11.01.2024</t>
  </si>
  <si>
    <t>10.01.2024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</si>
  <si>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</si>
  <si>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</si>
  <si>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</si>
  <si>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</si>
  <si>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</si>
  <si>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</si>
  <si>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</si>
  <si>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</si>
  <si>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</si>
  <si>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</si>
  <si>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</si>
  <si>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</si>
  <si>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</si>
  <si>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</si>
  <si>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</si>
  <si>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</si>
  <si>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</si>
  <si>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</si>
  <si>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</si>
  <si>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</si>
  <si>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</si>
  <si>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</si>
  <si>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</si>
  <si>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</si>
  <si>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</si>
  <si>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</si>
  <si>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</si>
  <si>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</si>
  <si>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</si>
  <si>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</si>
  <si>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</si>
  <si>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</si>
  <si>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</si>
  <si>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</si>
  <si>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</si>
  <si>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</si>
  <si>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</si>
  <si>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</si>
  <si>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</si>
  <si>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</si>
  <si>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</si>
  <si>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</si>
  <si>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</si>
  <si>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</si>
  <si>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</si>
  <si>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</si>
  <si>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</si>
  <si>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</si>
  <si>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</si>
  <si>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</si>
  <si>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</si>
  <si>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</si>
  <si>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</si>
  <si>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</si>
  <si>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</si>
  <si>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</si>
  <si>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</si>
  <si>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</si>
  <si>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</si>
  <si>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</si>
  <si>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</si>
  <si>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</si>
  <si>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</si>
  <si>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</si>
  <si>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</si>
  <si>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</si>
  <si>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</si>
  <si>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</si>
  <si>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</si>
  <si>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</si>
  <si>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</si>
  <si>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</si>
  <si>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</si>
  <si>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</si>
  <si>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</si>
  <si>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</si>
  <si>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</si>
  <si>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</si>
  <si>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</si>
  <si>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</si>
  <si>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</si>
  <si>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</si>
  <si>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</si>
  <si>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</si>
  <si>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</si>
  <si>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</si>
  <si>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</si>
  <si>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</si>
  <si>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</si>
  <si>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</si>
  <si>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</si>
  <si>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</si>
  <si>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</si>
  <si>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</si>
  <si>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</si>
  <si>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</si>
  <si>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</si>
  <si>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</si>
  <si>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</si>
  <si>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</si>
  <si>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</si>
  <si>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</si>
  <si>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</si>
  <si>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</si>
  <si>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</si>
  <si>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</si>
  <si>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</si>
  <si>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</si>
  <si>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</si>
  <si>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</si>
  <si>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</si>
  <si>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</si>
  <si>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</si>
  <si>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</si>
  <si>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</si>
  <si>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</si>
  <si>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</si>
  <si>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</si>
  <si>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</si>
  <si>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</si>
  <si>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</si>
  <si>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</si>
  <si>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</si>
  <si>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</si>
  <si>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</si>
  <si>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</si>
  <si>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</si>
  <si>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</si>
  <si>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</si>
  <si>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</si>
  <si>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</si>
  <si>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</si>
  <si>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</si>
  <si>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</si>
  <si>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</si>
  <si>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</si>
  <si>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</si>
  <si>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</si>
  <si>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</si>
  <si>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</si>
  <si>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</si>
  <si>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</si>
  <si>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</si>
  <si>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</si>
  <si>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</si>
  <si>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</si>
  <si>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</si>
  <si>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SU002976</t>
  </si>
  <si>
    <t>P003435</t>
  </si>
  <si>
    <t>Чебуреки «Сочный мегачебурек» Весовой ТМ «No Name»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</si>
  <si>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</si>
  <si>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</si>
  <si>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</si>
  <si>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</si>
  <si>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</si>
  <si>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</si>
  <si>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</si>
  <si>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</si>
  <si>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</si>
  <si>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</si>
  <si>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</si>
  <si>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</si>
  <si>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</si>
  <si>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</si>
  <si>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</si>
  <si>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</si>
  <si>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</si>
  <si>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</si>
  <si>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</si>
  <si>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</si>
  <si>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</si>
  <si>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</si>
  <si>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</si>
  <si>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</si>
  <si>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</si>
  <si>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</si>
  <si>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</si>
  <si>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</si>
  <si>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</si>
  <si>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</si>
  <si>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</si>
  <si>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</si>
  <si>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</si>
  <si>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</si>
  <si>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</si>
  <si>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</si>
  <si>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</si>
  <si>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</si>
  <si>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</si>
  <si>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</si>
  <si>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</si>
  <si>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</si>
  <si>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</si>
  <si>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</si>
  <si>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</si>
  <si>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</si>
  <si>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</si>
  <si>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</si>
  <si>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</si>
  <si>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</si>
  <si>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</si>
  <si>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</si>
  <si>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</si>
  <si>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</si>
  <si>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</si>
  <si>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</si>
  <si>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</si>
  <si>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</si>
  <si>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</si>
  <si>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</si>
  <si>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</si>
  <si>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</si>
  <si>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</si>
  <si>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</si>
  <si>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</si>
  <si>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</si>
  <si>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</si>
  <si>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</si>
  <si>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</si>
  <si>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</si>
  <si>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</si>
  <si>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</si>
  <si>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</si>
  <si>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</si>
  <si>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</si>
  <si>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</si>
  <si>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</si>
  <si>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</si>
  <si>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</si>
  <si>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</si>
  <si>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</si>
  <si>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</si>
  <si>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</si>
  <si>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</si>
  <si>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</si>
  <si>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</si>
  <si>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</si>
  <si>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</si>
  <si>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</si>
  <si>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</si>
  <si>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</si>
  <si>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</si>
  <si>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</si>
  <si>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</si>
  <si>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</si>
  <si>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</si>
  <si>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</si>
  <si>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</si>
  <si>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</si>
  <si>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</si>
  <si>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</si>
  <si>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</si>
  <si>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</si>
  <si>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</si>
  <si>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</si>
  <si>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</si>
  <si>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</si>
  <si>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</si>
  <si>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</si>
  <si>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</si>
  <si>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</si>
  <si>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</si>
  <si>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</si>
  <si>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</si>
  <si>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</si>
  <si>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</si>
  <si>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</si>
  <si>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</si>
  <si>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</si>
  <si>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</si>
  <si>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</si>
  <si>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</si>
  <si>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</si>
  <si>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</si>
  <si>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</si>
  <si>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</si>
  <si>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</si>
  <si>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</si>
  <si>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</si>
  <si>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</si>
  <si>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</si>
  <si>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</si>
  <si>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</si>
  <si>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</si>
  <si>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</si>
  <si>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</si>
  <si>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Запорожская обл, Трояны с.,</t>
  </si>
  <si>
    <t>596383_4</t>
  </si>
  <si>
    <t>2</t>
  </si>
  <si>
    <t>НВ, ООО 9001015535, Луганская Народная Респ, Комиссара Санюка (Каменнобродский р-н) ул, д. 50,</t>
  </si>
  <si>
    <t>596383_5</t>
  </si>
  <si>
    <t>3</t>
  </si>
  <si>
    <t>НВ, ООО 9001015535, Донецкая Народная Респ, Охотская ул, д. 79А,</t>
  </si>
  <si>
    <t>596383_6</t>
  </si>
  <si>
    <t>4</t>
  </si>
  <si>
    <t>272319Российская Федерация, Запорожская обл, Мелитопольский р-н, Мелитополь г, 8 Марта ул, д. 43/1,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</si>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</sst>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4" t="s">
        <v>29</v>
      </c>
      <c r="E1" s="164"/>
      <c r="F1" s="164"/>
      <c r="G1" s="14" t="s">
        <v>70</v>
      </c>
      <c r="H1" s="164" t="s">
        <v>50</v>
      </c>
      <c r="I1" s="164"/>
      <c r="J1" s="164"/>
      <c r="K1" s="164"/>
      <c r="L1" s="164"/>
      <c r="M1" s="164"/>
      <c r="N1" s="164"/>
      <c r="O1" s="164"/>
      <c r="P1" s="165" t="s">
        <v>71</v>
      </c>
      <c r="Q1" s="166"/>
      <c r="R1" s="16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7"/>
      <c r="O3" s="167"/>
      <c r="P3" s="167"/>
      <c r="Q3" s="167"/>
      <c r="R3" s="167"/>
      <c r="S3" s="167"/>
      <c r="T3" s="167"/>
      <c r="U3" s="16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8" t="s">
        <v>8</v>
      </c>
      <c r="B5" s="168"/>
      <c r="C5" s="168"/>
      <c r="D5" s="169"/>
      <c r="E5" s="169"/>
      <c r="F5" s="170" t="s">
        <v>14</v>
      </c>
      <c r="G5" s="170"/>
      <c r="H5" s="169"/>
      <c r="I5" s="169"/>
      <c r="J5" s="169"/>
      <c r="K5" s="169"/>
      <c r="L5" s="169"/>
      <c r="N5" s="27" t="s">
        <v>4</v>
      </c>
      <c r="O5" s="171">
        <v>45306</v>
      </c>
      <c r="P5" s="171"/>
      <c r="R5" s="172" t="s">
        <v>3</v>
      </c>
      <c r="S5" s="173"/>
      <c r="T5" s="174" t="s">
        <v>355</v>
      </c>
      <c r="U5" s="175"/>
      <c r="Z5" s="60"/>
      <c r="AA5" s="60"/>
      <c r="AB5" s="60"/>
    </row>
    <row r="6" spans="1:29" s="17" customFormat="1" ht="24" customHeight="1" x14ac:dyDescent="0.2">
      <c r="A6" s="168" t="s">
        <v>1</v>
      </c>
      <c r="B6" s="168"/>
      <c r="C6" s="168"/>
      <c r="D6" s="176" t="s">
        <v>356</v>
      </c>
      <c r="E6" s="176"/>
      <c r="F6" s="176"/>
      <c r="G6" s="176"/>
      <c r="H6" s="176"/>
      <c r="I6" s="176"/>
      <c r="J6" s="176"/>
      <c r="K6" s="176"/>
      <c r="L6" s="176"/>
      <c r="N6" s="27" t="s">
        <v>30</v>
      </c>
      <c r="O6" s="177" t="str">
        <f>IF(O5=0," ",CHOOSE(WEEKDAY(O5,2),"Понедельник","Вторник","Среда","Четверг","Пятница","Суббота","Воскресенье"))</f>
        <v>Понедельник</v>
      </c>
      <c r="P6" s="177"/>
      <c r="R6" s="178" t="s">
        <v>5</v>
      </c>
      <c r="S6" s="179"/>
      <c r="T6" s="180" t="s">
        <v>73</v>
      </c>
      <c r="U6" s="18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7"/>
      <c r="L7" s="188"/>
      <c r="N7" s="29"/>
      <c r="O7" s="49"/>
      <c r="P7" s="49"/>
      <c r="R7" s="178"/>
      <c r="S7" s="179"/>
      <c r="T7" s="182"/>
      <c r="U7" s="183"/>
      <c r="Z7" s="60"/>
      <c r="AA7" s="60"/>
      <c r="AB7" s="60"/>
    </row>
    <row r="8" spans="1:29" s="17" customFormat="1" ht="25.5" customHeight="1" x14ac:dyDescent="0.2">
      <c r="A8" s="189" t="s">
        <v>61</v>
      </c>
      <c r="B8" s="189"/>
      <c r="C8" s="189"/>
      <c r="D8" s="190"/>
      <c r="E8" s="190"/>
      <c r="F8" s="190"/>
      <c r="G8" s="190"/>
      <c r="H8" s="190"/>
      <c r="I8" s="190"/>
      <c r="J8" s="190"/>
      <c r="K8" s="190"/>
      <c r="L8" s="190"/>
      <c r="N8" s="27" t="s">
        <v>11</v>
      </c>
      <c r="O8" s="191">
        <v>0.33333333333333331</v>
      </c>
      <c r="P8" s="191"/>
      <c r="R8" s="178"/>
      <c r="S8" s="179"/>
      <c r="T8" s="182"/>
      <c r="U8" s="183"/>
      <c r="Z8" s="60"/>
      <c r="AA8" s="60"/>
      <c r="AB8" s="60"/>
    </row>
    <row r="9" spans="1:29" s="17" customFormat="1" ht="39.950000000000003" customHeight="1" x14ac:dyDescent="0.2">
      <c r="A9" s="1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193" t="s">
        <v>49</v>
      </c>
      <c r="E9" s="194"/>
      <c r="F9" s="1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95" t="str">
        <f>IF(AND($A$9="Тип доверенности/получателя при получении в адресе перегруза:",$D$9="Разовая доверенность"),"Введите ФИО","")</f>
        <v/>
      </c>
      <c r="I9" s="195"/>
      <c r="J9" s="1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5"/>
      <c r="L9" s="195"/>
      <c r="N9" s="31" t="s">
        <v>15</v>
      </c>
      <c r="O9" s="171"/>
      <c r="P9" s="171"/>
      <c r="R9" s="178"/>
      <c r="S9" s="179"/>
      <c r="T9" s="184"/>
      <c r="U9" s="18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193"/>
      <c r="E10" s="194"/>
      <c r="F10" s="1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196" t="str">
        <f>IFERROR(VLOOKUP($D$10,Proxy,2,FALSE),"")</f>
        <v/>
      </c>
      <c r="I10" s="196"/>
      <c r="J10" s="196"/>
      <c r="K10" s="196"/>
      <c r="L10" s="196"/>
      <c r="N10" s="31" t="s">
        <v>35</v>
      </c>
      <c r="O10" s="191"/>
      <c r="P10" s="191"/>
      <c r="S10" s="29" t="s">
        <v>12</v>
      </c>
      <c r="T10" s="197" t="s">
        <v>74</v>
      </c>
      <c r="U10" s="19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1"/>
      <c r="P11" s="191"/>
      <c r="S11" s="29" t="s">
        <v>31</v>
      </c>
      <c r="T11" s="199" t="s">
        <v>58</v>
      </c>
      <c r="U11" s="19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00" t="s">
        <v>75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N12" s="27" t="s">
        <v>33</v>
      </c>
      <c r="O12" s="201"/>
      <c r="P12" s="201"/>
      <c r="Q12" s="28"/>
      <c r="R12"/>
      <c r="S12" s="29" t="s">
        <v>49</v>
      </c>
      <c r="T12" s="202"/>
      <c r="U12" s="202"/>
      <c r="V12"/>
      <c r="Z12" s="60"/>
      <c r="AA12" s="60"/>
      <c r="AB12" s="60"/>
    </row>
    <row r="13" spans="1:29" s="17" customFormat="1" ht="23.25" customHeight="1" x14ac:dyDescent="0.2">
      <c r="A13" s="200" t="s">
        <v>76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31"/>
      <c r="N13" s="31" t="s">
        <v>34</v>
      </c>
      <c r="O13" s="199"/>
      <c r="P13" s="19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00" t="s">
        <v>77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3" t="s">
        <v>78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/>
      <c r="N15" s="204" t="s">
        <v>64</v>
      </c>
      <c r="O15" s="204"/>
      <c r="P15" s="204"/>
      <c r="Q15" s="204"/>
      <c r="R15" s="20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5"/>
      <c r="O16" s="205"/>
      <c r="P16" s="205"/>
      <c r="Q16" s="205"/>
      <c r="R16" s="20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7" t="s">
        <v>62</v>
      </c>
      <c r="B17" s="207" t="s">
        <v>52</v>
      </c>
      <c r="C17" s="208" t="s">
        <v>51</v>
      </c>
      <c r="D17" s="207" t="s">
        <v>53</v>
      </c>
      <c r="E17" s="207"/>
      <c r="F17" s="207" t="s">
        <v>24</v>
      </c>
      <c r="G17" s="207" t="s">
        <v>27</v>
      </c>
      <c r="H17" s="207" t="s">
        <v>25</v>
      </c>
      <c r="I17" s="207" t="s">
        <v>26</v>
      </c>
      <c r="J17" s="209" t="s">
        <v>16</v>
      </c>
      <c r="K17" s="209" t="s">
        <v>69</v>
      </c>
      <c r="L17" s="209" t="s">
        <v>2</v>
      </c>
      <c r="M17" s="207" t="s">
        <v>28</v>
      </c>
      <c r="N17" s="207" t="s">
        <v>17</v>
      </c>
      <c r="O17" s="207"/>
      <c r="P17" s="207"/>
      <c r="Q17" s="207"/>
      <c r="R17" s="207"/>
      <c r="S17" s="206" t="s">
        <v>59</v>
      </c>
      <c r="T17" s="207"/>
      <c r="U17" s="207" t="s">
        <v>6</v>
      </c>
      <c r="V17" s="207" t="s">
        <v>44</v>
      </c>
      <c r="W17" s="211" t="s">
        <v>57</v>
      </c>
      <c r="X17" s="207" t="s">
        <v>18</v>
      </c>
      <c r="Y17" s="213" t="s">
        <v>63</v>
      </c>
      <c r="Z17" s="213" t="s">
        <v>19</v>
      </c>
      <c r="AA17" s="214" t="s">
        <v>60</v>
      </c>
      <c r="AB17" s="215"/>
      <c r="AC17" s="216"/>
      <c r="AD17" s="220"/>
      <c r="BA17" s="221" t="s">
        <v>67</v>
      </c>
    </row>
    <row r="18" spans="1:53" ht="14.25" customHeight="1" x14ac:dyDescent="0.2">
      <c r="A18" s="207"/>
      <c r="B18" s="207"/>
      <c r="C18" s="208"/>
      <c r="D18" s="207"/>
      <c r="E18" s="207"/>
      <c r="F18" s="207" t="s">
        <v>20</v>
      </c>
      <c r="G18" s="207" t="s">
        <v>21</v>
      </c>
      <c r="H18" s="207" t="s">
        <v>22</v>
      </c>
      <c r="I18" s="207" t="s">
        <v>22</v>
      </c>
      <c r="J18" s="210"/>
      <c r="K18" s="210"/>
      <c r="L18" s="210"/>
      <c r="M18" s="207"/>
      <c r="N18" s="207"/>
      <c r="O18" s="207"/>
      <c r="P18" s="207"/>
      <c r="Q18" s="207"/>
      <c r="R18" s="207"/>
      <c r="S18" s="36" t="s">
        <v>47</v>
      </c>
      <c r="T18" s="36" t="s">
        <v>46</v>
      </c>
      <c r="U18" s="207"/>
      <c r="V18" s="207"/>
      <c r="W18" s="212"/>
      <c r="X18" s="207"/>
      <c r="Y18" s="213"/>
      <c r="Z18" s="213"/>
      <c r="AA18" s="217"/>
      <c r="AB18" s="218"/>
      <c r="AC18" s="219"/>
      <c r="AD18" s="220"/>
      <c r="BA18" s="221"/>
    </row>
    <row r="19" spans="1:53" ht="27.75" customHeight="1" x14ac:dyDescent="0.2">
      <c r="A19" s="222" t="s">
        <v>79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55"/>
      <c r="Z19" s="55"/>
    </row>
    <row r="20" spans="1:53" ht="16.5" customHeight="1" x14ac:dyDescent="0.25">
      <c r="A20" s="223" t="s">
        <v>79</v>
      </c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66"/>
      <c r="Z20" s="66"/>
    </row>
    <row r="21" spans="1:53" ht="14.25" customHeight="1" x14ac:dyDescent="0.25">
      <c r="A21" s="224" t="s">
        <v>80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225">
        <v>4607111035752</v>
      </c>
      <c r="E22" s="22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26" t="s">
        <v>83</v>
      </c>
      <c r="O22" s="227"/>
      <c r="P22" s="227"/>
      <c r="Q22" s="227"/>
      <c r="R22" s="228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3"/>
      <c r="N23" s="229" t="s">
        <v>43</v>
      </c>
      <c r="O23" s="230"/>
      <c r="P23" s="230"/>
      <c r="Q23" s="230"/>
      <c r="R23" s="230"/>
      <c r="S23" s="230"/>
      <c r="T23" s="231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2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3"/>
      <c r="N24" s="229" t="s">
        <v>43</v>
      </c>
      <c r="O24" s="230"/>
      <c r="P24" s="230"/>
      <c r="Q24" s="230"/>
      <c r="R24" s="230"/>
      <c r="S24" s="230"/>
      <c r="T24" s="231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2" t="s">
        <v>48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55"/>
      <c r="Z25" s="55"/>
    </row>
    <row r="26" spans="1:53" ht="16.5" customHeight="1" x14ac:dyDescent="0.25">
      <c r="A26" s="223" t="s">
        <v>86</v>
      </c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66"/>
      <c r="Z26" s="66"/>
    </row>
    <row r="27" spans="1:53" ht="14.25" customHeight="1" x14ac:dyDescent="0.25">
      <c r="A27" s="224" t="s">
        <v>87</v>
      </c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225">
        <v>4607111036520</v>
      </c>
      <c r="E28" s="22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7"/>
      <c r="P28" s="227"/>
      <c r="Q28" s="227"/>
      <c r="R28" s="228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225">
        <v>4607111036605</v>
      </c>
      <c r="E29" s="22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7"/>
      <c r="P29" s="227"/>
      <c r="Q29" s="227"/>
      <c r="R29" s="228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225">
        <v>4607111036537</v>
      </c>
      <c r="E30" s="22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3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7"/>
      <c r="P30" s="227"/>
      <c r="Q30" s="227"/>
      <c r="R30" s="228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225">
        <v>4607111036599</v>
      </c>
      <c r="E31" s="22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7"/>
      <c r="P31" s="227"/>
      <c r="Q31" s="227"/>
      <c r="R31" s="228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232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3"/>
      <c r="N32" s="229" t="s">
        <v>43</v>
      </c>
      <c r="O32" s="230"/>
      <c r="P32" s="230"/>
      <c r="Q32" s="230"/>
      <c r="R32" s="230"/>
      <c r="S32" s="230"/>
      <c r="T32" s="231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2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3"/>
      <c r="N33" s="229" t="s">
        <v>43</v>
      </c>
      <c r="O33" s="230"/>
      <c r="P33" s="230"/>
      <c r="Q33" s="230"/>
      <c r="R33" s="230"/>
      <c r="S33" s="230"/>
      <c r="T33" s="231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3" t="s">
        <v>98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66"/>
      <c r="Z34" s="66"/>
    </row>
    <row r="35" spans="1:53" ht="14.25" customHeight="1" x14ac:dyDescent="0.25">
      <c r="A35" s="224" t="s">
        <v>80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225">
        <v>4607111036285</v>
      </c>
      <c r="E36" s="22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3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7"/>
      <c r="P36" s="227"/>
      <c r="Q36" s="227"/>
      <c r="R36" s="228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225">
        <v>4607111036308</v>
      </c>
      <c r="E37" s="22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39" t="s">
        <v>103</v>
      </c>
      <c r="O37" s="227"/>
      <c r="P37" s="227"/>
      <c r="Q37" s="227"/>
      <c r="R37" s="228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225">
        <v>4607111036315</v>
      </c>
      <c r="E38" s="22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4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7"/>
      <c r="P38" s="227"/>
      <c r="Q38" s="227"/>
      <c r="R38" s="228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225">
        <v>4607111036292</v>
      </c>
      <c r="E39" s="22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7"/>
      <c r="P39" s="227"/>
      <c r="Q39" s="227"/>
      <c r="R39" s="228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2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3"/>
      <c r="N40" s="229" t="s">
        <v>43</v>
      </c>
      <c r="O40" s="230"/>
      <c r="P40" s="230"/>
      <c r="Q40" s="230"/>
      <c r="R40" s="230"/>
      <c r="S40" s="230"/>
      <c r="T40" s="231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2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3"/>
      <c r="N41" s="229" t="s">
        <v>43</v>
      </c>
      <c r="O41" s="230"/>
      <c r="P41" s="230"/>
      <c r="Q41" s="230"/>
      <c r="R41" s="230"/>
      <c r="S41" s="230"/>
      <c r="T41" s="231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3" t="s">
        <v>108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66"/>
      <c r="Z42" s="66"/>
    </row>
    <row r="43" spans="1:53" ht="14.25" customHeight="1" x14ac:dyDescent="0.25">
      <c r="A43" s="224" t="s">
        <v>109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225">
        <v>4607111037053</v>
      </c>
      <c r="E44" s="22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7"/>
      <c r="P44" s="227"/>
      <c r="Q44" s="227"/>
      <c r="R44" s="228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225">
        <v>4607111037060</v>
      </c>
      <c r="E45" s="22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27"/>
      <c r="P45" s="227"/>
      <c r="Q45" s="227"/>
      <c r="R45" s="228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232"/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3"/>
      <c r="N46" s="229" t="s">
        <v>43</v>
      </c>
      <c r="O46" s="230"/>
      <c r="P46" s="230"/>
      <c r="Q46" s="230"/>
      <c r="R46" s="230"/>
      <c r="S46" s="230"/>
      <c r="T46" s="231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2"/>
      <c r="B47" s="232"/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3"/>
      <c r="N47" s="229" t="s">
        <v>43</v>
      </c>
      <c r="O47" s="230"/>
      <c r="P47" s="230"/>
      <c r="Q47" s="230"/>
      <c r="R47" s="230"/>
      <c r="S47" s="230"/>
      <c r="T47" s="231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3" t="s">
        <v>115</v>
      </c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66"/>
      <c r="Z48" s="66"/>
    </row>
    <row r="49" spans="1:53" ht="14.25" customHeight="1" x14ac:dyDescent="0.25">
      <c r="A49" s="224" t="s">
        <v>80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225">
        <v>4607111037190</v>
      </c>
      <c r="E50" s="225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44" t="s">
        <v>118</v>
      </c>
      <c r="O50" s="227"/>
      <c r="P50" s="227"/>
      <c r="Q50" s="227"/>
      <c r="R50" s="228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225">
        <v>4607111037183</v>
      </c>
      <c r="E51" s="225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5" t="s">
        <v>121</v>
      </c>
      <c r="O51" s="227"/>
      <c r="P51" s="227"/>
      <c r="Q51" s="227"/>
      <c r="R51" s="228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225">
        <v>4607111037091</v>
      </c>
      <c r="E52" s="225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46" t="s">
        <v>124</v>
      </c>
      <c r="O52" s="227"/>
      <c r="P52" s="227"/>
      <c r="Q52" s="227"/>
      <c r="R52" s="228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225">
        <v>4607111036902</v>
      </c>
      <c r="E53" s="225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47" t="s">
        <v>127</v>
      </c>
      <c r="O53" s="227"/>
      <c r="P53" s="227"/>
      <c r="Q53" s="227"/>
      <c r="R53" s="228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225">
        <v>4607111036858</v>
      </c>
      <c r="E54" s="225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48" t="s">
        <v>130</v>
      </c>
      <c r="O54" s="227"/>
      <c r="P54" s="227"/>
      <c r="Q54" s="227"/>
      <c r="R54" s="228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225">
        <v>4607111036889</v>
      </c>
      <c r="E55" s="225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49" t="s">
        <v>133</v>
      </c>
      <c r="O55" s="227"/>
      <c r="P55" s="227"/>
      <c r="Q55" s="227"/>
      <c r="R55" s="228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32"/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3"/>
      <c r="N56" s="229" t="s">
        <v>43</v>
      </c>
      <c r="O56" s="230"/>
      <c r="P56" s="230"/>
      <c r="Q56" s="230"/>
      <c r="R56" s="230"/>
      <c r="S56" s="230"/>
      <c r="T56" s="231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232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3"/>
      <c r="N57" s="229" t="s">
        <v>43</v>
      </c>
      <c r="O57" s="230"/>
      <c r="P57" s="230"/>
      <c r="Q57" s="230"/>
      <c r="R57" s="230"/>
      <c r="S57" s="230"/>
      <c r="T57" s="231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23" t="s">
        <v>134</v>
      </c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66"/>
      <c r="Z58" s="66"/>
    </row>
    <row r="59" spans="1:53" ht="14.25" customHeight="1" x14ac:dyDescent="0.25">
      <c r="A59" s="224" t="s">
        <v>80</v>
      </c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225">
        <v>4607111037411</v>
      </c>
      <c r="E60" s="225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50" t="s">
        <v>137</v>
      </c>
      <c r="O60" s="227"/>
      <c r="P60" s="227"/>
      <c r="Q60" s="227"/>
      <c r="R60" s="228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225">
        <v>4607111036728</v>
      </c>
      <c r="E61" s="225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1" t="s">
        <v>141</v>
      </c>
      <c r="O61" s="227"/>
      <c r="P61" s="227"/>
      <c r="Q61" s="227"/>
      <c r="R61" s="228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232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  <c r="N62" s="229" t="s">
        <v>43</v>
      </c>
      <c r="O62" s="230"/>
      <c r="P62" s="230"/>
      <c r="Q62" s="230"/>
      <c r="R62" s="230"/>
      <c r="S62" s="230"/>
      <c r="T62" s="231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3"/>
      <c r="N63" s="229" t="s">
        <v>43</v>
      </c>
      <c r="O63" s="230"/>
      <c r="P63" s="230"/>
      <c r="Q63" s="230"/>
      <c r="R63" s="230"/>
      <c r="S63" s="230"/>
      <c r="T63" s="231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23" t="s">
        <v>142</v>
      </c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66"/>
      <c r="Z64" s="66"/>
    </row>
    <row r="65" spans="1:53" ht="14.25" customHeight="1" x14ac:dyDescent="0.25">
      <c r="A65" s="224" t="s">
        <v>143</v>
      </c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225">
        <v>4607111033659</v>
      </c>
      <c r="E66" s="225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27"/>
      <c r="P66" s="227"/>
      <c r="Q66" s="227"/>
      <c r="R66" s="228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232"/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3"/>
      <c r="N67" s="229" t="s">
        <v>43</v>
      </c>
      <c r="O67" s="230"/>
      <c r="P67" s="230"/>
      <c r="Q67" s="230"/>
      <c r="R67" s="230"/>
      <c r="S67" s="230"/>
      <c r="T67" s="231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232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3"/>
      <c r="N68" s="229" t="s">
        <v>43</v>
      </c>
      <c r="O68" s="230"/>
      <c r="P68" s="230"/>
      <c r="Q68" s="230"/>
      <c r="R68" s="230"/>
      <c r="S68" s="230"/>
      <c r="T68" s="231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23" t="s">
        <v>146</v>
      </c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66"/>
      <c r="Z69" s="66"/>
    </row>
    <row r="70" spans="1:53" ht="14.25" customHeight="1" x14ac:dyDescent="0.25">
      <c r="A70" s="224" t="s">
        <v>147</v>
      </c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225">
        <v>4607111034137</v>
      </c>
      <c r="E71" s="225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27"/>
      <c r="P71" s="227"/>
      <c r="Q71" s="227"/>
      <c r="R71" s="228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225">
        <v>4607111034120</v>
      </c>
      <c r="E72" s="225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27"/>
      <c r="P72" s="227"/>
      <c r="Q72" s="227"/>
      <c r="R72" s="228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232"/>
      <c r="B73" s="232"/>
      <c r="C73" s="232"/>
      <c r="D73" s="232"/>
      <c r="E73" s="232"/>
      <c r="F73" s="232"/>
      <c r="G73" s="232"/>
      <c r="H73" s="232"/>
      <c r="I73" s="232"/>
      <c r="J73" s="232"/>
      <c r="K73" s="232"/>
      <c r="L73" s="232"/>
      <c r="M73" s="233"/>
      <c r="N73" s="229" t="s">
        <v>43</v>
      </c>
      <c r="O73" s="230"/>
      <c r="P73" s="230"/>
      <c r="Q73" s="230"/>
      <c r="R73" s="230"/>
      <c r="S73" s="230"/>
      <c r="T73" s="231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232"/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3"/>
      <c r="N74" s="229" t="s">
        <v>43</v>
      </c>
      <c r="O74" s="230"/>
      <c r="P74" s="230"/>
      <c r="Q74" s="230"/>
      <c r="R74" s="230"/>
      <c r="S74" s="230"/>
      <c r="T74" s="231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23" t="s">
        <v>152</v>
      </c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66"/>
      <c r="Z75" s="66"/>
    </row>
    <row r="76" spans="1:53" ht="14.25" customHeight="1" x14ac:dyDescent="0.25">
      <c r="A76" s="224" t="s">
        <v>143</v>
      </c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225">
        <v>4607111036407</v>
      </c>
      <c r="E77" s="225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27"/>
      <c r="P77" s="227"/>
      <c r="Q77" s="227"/>
      <c r="R77" s="228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225">
        <v>4607111033628</v>
      </c>
      <c r="E78" s="225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27"/>
      <c r="P78" s="227"/>
      <c r="Q78" s="227"/>
      <c r="R78" s="228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225">
        <v>4607111033451</v>
      </c>
      <c r="E79" s="225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5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27"/>
      <c r="P79" s="227"/>
      <c r="Q79" s="227"/>
      <c r="R79" s="228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225">
        <v>4607111035141</v>
      </c>
      <c r="E80" s="225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27"/>
      <c r="P80" s="227"/>
      <c r="Q80" s="227"/>
      <c r="R80" s="228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225">
        <v>4607111035028</v>
      </c>
      <c r="E81" s="225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5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27"/>
      <c r="P81" s="227"/>
      <c r="Q81" s="227"/>
      <c r="R81" s="228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225">
        <v>4607111033444</v>
      </c>
      <c r="E82" s="22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6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27"/>
      <c r="P82" s="227"/>
      <c r="Q82" s="227"/>
      <c r="R82" s="228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232"/>
      <c r="B83" s="232"/>
      <c r="C83" s="232"/>
      <c r="D83" s="232"/>
      <c r="E83" s="232"/>
      <c r="F83" s="232"/>
      <c r="G83" s="232"/>
      <c r="H83" s="232"/>
      <c r="I83" s="232"/>
      <c r="J83" s="232"/>
      <c r="K83" s="232"/>
      <c r="L83" s="232"/>
      <c r="M83" s="233"/>
      <c r="N83" s="229" t="s">
        <v>43</v>
      </c>
      <c r="O83" s="230"/>
      <c r="P83" s="230"/>
      <c r="Q83" s="230"/>
      <c r="R83" s="230"/>
      <c r="S83" s="230"/>
      <c r="T83" s="231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232"/>
      <c r="B84" s="232"/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3"/>
      <c r="N84" s="229" t="s">
        <v>43</v>
      </c>
      <c r="O84" s="230"/>
      <c r="P84" s="230"/>
      <c r="Q84" s="230"/>
      <c r="R84" s="230"/>
      <c r="S84" s="230"/>
      <c r="T84" s="231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23" t="s">
        <v>165</v>
      </c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66"/>
      <c r="Z85" s="66"/>
    </row>
    <row r="86" spans="1:53" ht="14.25" customHeight="1" x14ac:dyDescent="0.25">
      <c r="A86" s="224" t="s">
        <v>165</v>
      </c>
      <c r="B86" s="224"/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225">
        <v>4607025784012</v>
      </c>
      <c r="E87" s="225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6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27"/>
      <c r="P87" s="227"/>
      <c r="Q87" s="227"/>
      <c r="R87" s="228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225">
        <v>4607025784319</v>
      </c>
      <c r="E88" s="225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6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27"/>
      <c r="P88" s="227"/>
      <c r="Q88" s="227"/>
      <c r="R88" s="228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225">
        <v>4607111035370</v>
      </c>
      <c r="E89" s="225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6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27"/>
      <c r="P89" s="227"/>
      <c r="Q89" s="227"/>
      <c r="R89" s="228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232"/>
      <c r="B90" s="232"/>
      <c r="C90" s="232"/>
      <c r="D90" s="232"/>
      <c r="E90" s="232"/>
      <c r="F90" s="232"/>
      <c r="G90" s="232"/>
      <c r="H90" s="232"/>
      <c r="I90" s="232"/>
      <c r="J90" s="232"/>
      <c r="K90" s="232"/>
      <c r="L90" s="232"/>
      <c r="M90" s="233"/>
      <c r="N90" s="229" t="s">
        <v>43</v>
      </c>
      <c r="O90" s="230"/>
      <c r="P90" s="230"/>
      <c r="Q90" s="230"/>
      <c r="R90" s="230"/>
      <c r="S90" s="230"/>
      <c r="T90" s="231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232"/>
      <c r="B91" s="232"/>
      <c r="C91" s="232"/>
      <c r="D91" s="232"/>
      <c r="E91" s="232"/>
      <c r="F91" s="232"/>
      <c r="G91" s="232"/>
      <c r="H91" s="232"/>
      <c r="I91" s="232"/>
      <c r="J91" s="232"/>
      <c r="K91" s="232"/>
      <c r="L91" s="232"/>
      <c r="M91" s="233"/>
      <c r="N91" s="229" t="s">
        <v>43</v>
      </c>
      <c r="O91" s="230"/>
      <c r="P91" s="230"/>
      <c r="Q91" s="230"/>
      <c r="R91" s="230"/>
      <c r="S91" s="230"/>
      <c r="T91" s="231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23" t="s">
        <v>172</v>
      </c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66"/>
      <c r="Z92" s="66"/>
    </row>
    <row r="93" spans="1:53" ht="14.25" customHeight="1" x14ac:dyDescent="0.25">
      <c r="A93" s="224" t="s">
        <v>80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225">
        <v>4607111033970</v>
      </c>
      <c r="E94" s="225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64" t="s">
        <v>175</v>
      </c>
      <c r="O94" s="227"/>
      <c r="P94" s="227"/>
      <c r="Q94" s="227"/>
      <c r="R94" s="228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225">
        <v>4607111034144</v>
      </c>
      <c r="E95" s="225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65" t="s">
        <v>178</v>
      </c>
      <c r="O95" s="227"/>
      <c r="P95" s="227"/>
      <c r="Q95" s="227"/>
      <c r="R95" s="228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225">
        <v>4607111033987</v>
      </c>
      <c r="E96" s="225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66" t="s">
        <v>181</v>
      </c>
      <c r="O96" s="227"/>
      <c r="P96" s="227"/>
      <c r="Q96" s="227"/>
      <c r="R96" s="228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225">
        <v>4607111034151</v>
      </c>
      <c r="E97" s="225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67" t="s">
        <v>184</v>
      </c>
      <c r="O97" s="227"/>
      <c r="P97" s="227"/>
      <c r="Q97" s="227"/>
      <c r="R97" s="228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232"/>
      <c r="B98" s="232"/>
      <c r="C98" s="232"/>
      <c r="D98" s="232"/>
      <c r="E98" s="232"/>
      <c r="F98" s="232"/>
      <c r="G98" s="232"/>
      <c r="H98" s="232"/>
      <c r="I98" s="232"/>
      <c r="J98" s="232"/>
      <c r="K98" s="232"/>
      <c r="L98" s="232"/>
      <c r="M98" s="233"/>
      <c r="N98" s="229" t="s">
        <v>43</v>
      </c>
      <c r="O98" s="230"/>
      <c r="P98" s="230"/>
      <c r="Q98" s="230"/>
      <c r="R98" s="230"/>
      <c r="S98" s="230"/>
      <c r="T98" s="231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232"/>
      <c r="B99" s="232"/>
      <c r="C99" s="232"/>
      <c r="D99" s="232"/>
      <c r="E99" s="232"/>
      <c r="F99" s="232"/>
      <c r="G99" s="232"/>
      <c r="H99" s="232"/>
      <c r="I99" s="232"/>
      <c r="J99" s="232"/>
      <c r="K99" s="232"/>
      <c r="L99" s="232"/>
      <c r="M99" s="233"/>
      <c r="N99" s="229" t="s">
        <v>43</v>
      </c>
      <c r="O99" s="230"/>
      <c r="P99" s="230"/>
      <c r="Q99" s="230"/>
      <c r="R99" s="230"/>
      <c r="S99" s="230"/>
      <c r="T99" s="231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223" t="s">
        <v>185</v>
      </c>
      <c r="B100" s="223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66"/>
      <c r="Z100" s="66"/>
    </row>
    <row r="101" spans="1:53" ht="14.25" customHeight="1" x14ac:dyDescent="0.25">
      <c r="A101" s="224" t="s">
        <v>143</v>
      </c>
      <c r="B101" s="224"/>
      <c r="C101" s="224"/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67"/>
      <c r="Z101" s="67"/>
    </row>
    <row r="102" spans="1:53" ht="27" customHeight="1" x14ac:dyDescent="0.25">
      <c r="A102" s="64" t="s">
        <v>186</v>
      </c>
      <c r="B102" s="64" t="s">
        <v>187</v>
      </c>
      <c r="C102" s="37">
        <v>4301135162</v>
      </c>
      <c r="D102" s="225">
        <v>4607111034014</v>
      </c>
      <c r="E102" s="225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6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227"/>
      <c r="P102" s="227"/>
      <c r="Q102" s="227"/>
      <c r="R102" s="228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25">
      <c r="A103" s="64" t="s">
        <v>188</v>
      </c>
      <c r="B103" s="64" t="s">
        <v>189</v>
      </c>
      <c r="C103" s="37">
        <v>4301135117</v>
      </c>
      <c r="D103" s="225">
        <v>4607111033994</v>
      </c>
      <c r="E103" s="225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6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227"/>
      <c r="P103" s="227"/>
      <c r="Q103" s="227"/>
      <c r="R103" s="228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x14ac:dyDescent="0.2">
      <c r="A104" s="232"/>
      <c r="B104" s="232"/>
      <c r="C104" s="232"/>
      <c r="D104" s="232"/>
      <c r="E104" s="232"/>
      <c r="F104" s="232"/>
      <c r="G104" s="232"/>
      <c r="H104" s="232"/>
      <c r="I104" s="232"/>
      <c r="J104" s="232"/>
      <c r="K104" s="232"/>
      <c r="L104" s="232"/>
      <c r="M104" s="233"/>
      <c r="N104" s="229" t="s">
        <v>43</v>
      </c>
      <c r="O104" s="230"/>
      <c r="P104" s="230"/>
      <c r="Q104" s="230"/>
      <c r="R104" s="230"/>
      <c r="S104" s="230"/>
      <c r="T104" s="231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232"/>
      <c r="B105" s="232"/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3"/>
      <c r="N105" s="229" t="s">
        <v>43</v>
      </c>
      <c r="O105" s="230"/>
      <c r="P105" s="230"/>
      <c r="Q105" s="230"/>
      <c r="R105" s="230"/>
      <c r="S105" s="230"/>
      <c r="T105" s="231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223" t="s">
        <v>190</v>
      </c>
      <c r="B106" s="223"/>
      <c r="C106" s="223"/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  <c r="X106" s="223"/>
      <c r="Y106" s="66"/>
      <c r="Z106" s="66"/>
    </row>
    <row r="107" spans="1:53" ht="14.25" customHeight="1" x14ac:dyDescent="0.25">
      <c r="A107" s="224" t="s">
        <v>143</v>
      </c>
      <c r="B107" s="224"/>
      <c r="C107" s="224"/>
      <c r="D107" s="224"/>
      <c r="E107" s="224"/>
      <c r="F107" s="224"/>
      <c r="G107" s="224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67"/>
      <c r="Z107" s="67"/>
    </row>
    <row r="108" spans="1:53" ht="16.5" customHeight="1" x14ac:dyDescent="0.25">
      <c r="A108" s="64" t="s">
        <v>191</v>
      </c>
      <c r="B108" s="64" t="s">
        <v>192</v>
      </c>
      <c r="C108" s="37">
        <v>4301135112</v>
      </c>
      <c r="D108" s="225">
        <v>4607111034199</v>
      </c>
      <c r="E108" s="225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7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227"/>
      <c r="P108" s="227"/>
      <c r="Q108" s="227"/>
      <c r="R108" s="228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90</v>
      </c>
    </row>
    <row r="109" spans="1:53" x14ac:dyDescent="0.2">
      <c r="A109" s="232"/>
      <c r="B109" s="232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3"/>
      <c r="N109" s="229" t="s">
        <v>43</v>
      </c>
      <c r="O109" s="230"/>
      <c r="P109" s="230"/>
      <c r="Q109" s="230"/>
      <c r="R109" s="230"/>
      <c r="S109" s="230"/>
      <c r="T109" s="231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23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3"/>
      <c r="N110" s="229" t="s">
        <v>43</v>
      </c>
      <c r="O110" s="230"/>
      <c r="P110" s="230"/>
      <c r="Q110" s="230"/>
      <c r="R110" s="230"/>
      <c r="S110" s="230"/>
      <c r="T110" s="231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223" t="s">
        <v>193</v>
      </c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  <c r="W111" s="223"/>
      <c r="X111" s="223"/>
      <c r="Y111" s="66"/>
      <c r="Z111" s="66"/>
    </row>
    <row r="112" spans="1:53" ht="14.25" customHeight="1" x14ac:dyDescent="0.25">
      <c r="A112" s="224" t="s">
        <v>143</v>
      </c>
      <c r="B112" s="224"/>
      <c r="C112" s="224"/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67"/>
      <c r="Z112" s="67"/>
    </row>
    <row r="113" spans="1:53" ht="27" customHeight="1" x14ac:dyDescent="0.25">
      <c r="A113" s="64" t="s">
        <v>194</v>
      </c>
      <c r="B113" s="64" t="s">
        <v>195</v>
      </c>
      <c r="C113" s="37">
        <v>4301130006</v>
      </c>
      <c r="D113" s="225">
        <v>4607111034670</v>
      </c>
      <c r="E113" s="225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227"/>
      <c r="P113" s="227"/>
      <c r="Q113" s="227"/>
      <c r="R113" s="228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196</v>
      </c>
      <c r="Z113" s="70" t="s">
        <v>49</v>
      </c>
      <c r="AD113" s="74"/>
      <c r="BA113" s="114" t="s">
        <v>90</v>
      </c>
    </row>
    <row r="114" spans="1:53" ht="27" customHeight="1" x14ac:dyDescent="0.25">
      <c r="A114" s="64" t="s">
        <v>197</v>
      </c>
      <c r="B114" s="64" t="s">
        <v>198</v>
      </c>
      <c r="C114" s="37">
        <v>4301130003</v>
      </c>
      <c r="D114" s="225">
        <v>4607111034687</v>
      </c>
      <c r="E114" s="225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72" t="s">
        <v>199</v>
      </c>
      <c r="O114" s="227"/>
      <c r="P114" s="227"/>
      <c r="Q114" s="227"/>
      <c r="R114" s="228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4301135115</v>
      </c>
      <c r="D115" s="225">
        <v>4607111034380</v>
      </c>
      <c r="E115" s="225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7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227"/>
      <c r="P115" s="227"/>
      <c r="Q115" s="227"/>
      <c r="R115" s="228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202</v>
      </c>
      <c r="B116" s="64" t="s">
        <v>203</v>
      </c>
      <c r="C116" s="37">
        <v>4301135114</v>
      </c>
      <c r="D116" s="225">
        <v>4607111034397</v>
      </c>
      <c r="E116" s="225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7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227"/>
      <c r="P116" s="227"/>
      <c r="Q116" s="227"/>
      <c r="R116" s="228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x14ac:dyDescent="0.2">
      <c r="A117" s="232"/>
      <c r="B117" s="232"/>
      <c r="C117" s="232"/>
      <c r="D117" s="232"/>
      <c r="E117" s="232"/>
      <c r="F117" s="232"/>
      <c r="G117" s="232"/>
      <c r="H117" s="232"/>
      <c r="I117" s="232"/>
      <c r="J117" s="232"/>
      <c r="K117" s="232"/>
      <c r="L117" s="232"/>
      <c r="M117" s="233"/>
      <c r="N117" s="229" t="s">
        <v>43</v>
      </c>
      <c r="O117" s="230"/>
      <c r="P117" s="230"/>
      <c r="Q117" s="230"/>
      <c r="R117" s="230"/>
      <c r="S117" s="230"/>
      <c r="T117" s="231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232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3"/>
      <c r="N118" s="229" t="s">
        <v>43</v>
      </c>
      <c r="O118" s="230"/>
      <c r="P118" s="230"/>
      <c r="Q118" s="230"/>
      <c r="R118" s="230"/>
      <c r="S118" s="230"/>
      <c r="T118" s="231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223" t="s">
        <v>204</v>
      </c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66"/>
      <c r="Z119" s="66"/>
    </row>
    <row r="120" spans="1:53" ht="14.25" customHeight="1" x14ac:dyDescent="0.25">
      <c r="A120" s="224" t="s">
        <v>143</v>
      </c>
      <c r="B120" s="224"/>
      <c r="C120" s="224"/>
      <c r="D120" s="224"/>
      <c r="E120" s="224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67"/>
      <c r="Z120" s="67"/>
    </row>
    <row r="121" spans="1:53" ht="27" customHeight="1" x14ac:dyDescent="0.25">
      <c r="A121" s="64" t="s">
        <v>205</v>
      </c>
      <c r="B121" s="64" t="s">
        <v>206</v>
      </c>
      <c r="C121" s="37">
        <v>4301135134</v>
      </c>
      <c r="D121" s="225">
        <v>4607111035806</v>
      </c>
      <c r="E121" s="225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7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227"/>
      <c r="P121" s="227"/>
      <c r="Q121" s="227"/>
      <c r="R121" s="228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90</v>
      </c>
    </row>
    <row r="122" spans="1:53" x14ac:dyDescent="0.2">
      <c r="A122" s="232"/>
      <c r="B122" s="232"/>
      <c r="C122" s="232"/>
      <c r="D122" s="232"/>
      <c r="E122" s="232"/>
      <c r="F122" s="232"/>
      <c r="G122" s="232"/>
      <c r="H122" s="232"/>
      <c r="I122" s="232"/>
      <c r="J122" s="232"/>
      <c r="K122" s="232"/>
      <c r="L122" s="232"/>
      <c r="M122" s="233"/>
      <c r="N122" s="229" t="s">
        <v>43</v>
      </c>
      <c r="O122" s="230"/>
      <c r="P122" s="230"/>
      <c r="Q122" s="230"/>
      <c r="R122" s="230"/>
      <c r="S122" s="230"/>
      <c r="T122" s="231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232"/>
      <c r="B123" s="232"/>
      <c r="C123" s="232"/>
      <c r="D123" s="232"/>
      <c r="E123" s="232"/>
      <c r="F123" s="232"/>
      <c r="G123" s="232"/>
      <c r="H123" s="232"/>
      <c r="I123" s="232"/>
      <c r="J123" s="232"/>
      <c r="K123" s="232"/>
      <c r="L123" s="232"/>
      <c r="M123" s="233"/>
      <c r="N123" s="229" t="s">
        <v>43</v>
      </c>
      <c r="O123" s="230"/>
      <c r="P123" s="230"/>
      <c r="Q123" s="230"/>
      <c r="R123" s="230"/>
      <c r="S123" s="230"/>
      <c r="T123" s="231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223" t="s">
        <v>207</v>
      </c>
      <c r="B124" s="223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3"/>
      <c r="S124" s="223"/>
      <c r="T124" s="223"/>
      <c r="U124" s="223"/>
      <c r="V124" s="223"/>
      <c r="W124" s="223"/>
      <c r="X124" s="223"/>
      <c r="Y124" s="66"/>
      <c r="Z124" s="66"/>
    </row>
    <row r="125" spans="1:53" ht="14.25" customHeight="1" x14ac:dyDescent="0.25">
      <c r="A125" s="224" t="s">
        <v>208</v>
      </c>
      <c r="B125" s="224"/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67"/>
      <c r="Z125" s="67"/>
    </row>
    <row r="126" spans="1:53" ht="27" customHeight="1" x14ac:dyDescent="0.25">
      <c r="A126" s="64" t="s">
        <v>209</v>
      </c>
      <c r="B126" s="64" t="s">
        <v>210</v>
      </c>
      <c r="C126" s="37">
        <v>4301070768</v>
      </c>
      <c r="D126" s="225">
        <v>4607111035639</v>
      </c>
      <c r="E126" s="225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211</v>
      </c>
      <c r="L126" s="39" t="s">
        <v>84</v>
      </c>
      <c r="M126" s="38">
        <v>180</v>
      </c>
      <c r="N126" s="27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227"/>
      <c r="P126" s="227"/>
      <c r="Q126" s="227"/>
      <c r="R126" s="228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customHeight="1" x14ac:dyDescent="0.25">
      <c r="A127" s="64" t="s">
        <v>212</v>
      </c>
      <c r="B127" s="64" t="s">
        <v>213</v>
      </c>
      <c r="C127" s="37">
        <v>4301070797</v>
      </c>
      <c r="D127" s="225">
        <v>4607111035646</v>
      </c>
      <c r="E127" s="225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214</v>
      </c>
      <c r="L127" s="39" t="s">
        <v>84</v>
      </c>
      <c r="M127" s="38">
        <v>180</v>
      </c>
      <c r="N127" s="27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227"/>
      <c r="P127" s="227"/>
      <c r="Q127" s="227"/>
      <c r="R127" s="228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x14ac:dyDescent="0.2">
      <c r="A128" s="232"/>
      <c r="B128" s="232"/>
      <c r="C128" s="232"/>
      <c r="D128" s="232"/>
      <c r="E128" s="232"/>
      <c r="F128" s="232"/>
      <c r="G128" s="232"/>
      <c r="H128" s="232"/>
      <c r="I128" s="232"/>
      <c r="J128" s="232"/>
      <c r="K128" s="232"/>
      <c r="L128" s="232"/>
      <c r="M128" s="233"/>
      <c r="N128" s="229" t="s">
        <v>43</v>
      </c>
      <c r="O128" s="230"/>
      <c r="P128" s="230"/>
      <c r="Q128" s="230"/>
      <c r="R128" s="230"/>
      <c r="S128" s="230"/>
      <c r="T128" s="231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232"/>
      <c r="B129" s="232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3"/>
      <c r="N129" s="229" t="s">
        <v>43</v>
      </c>
      <c r="O129" s="230"/>
      <c r="P129" s="230"/>
      <c r="Q129" s="230"/>
      <c r="R129" s="230"/>
      <c r="S129" s="230"/>
      <c r="T129" s="231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23" t="s">
        <v>215</v>
      </c>
      <c r="B130" s="223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  <c r="Y130" s="66"/>
      <c r="Z130" s="66"/>
    </row>
    <row r="131" spans="1:53" ht="14.25" customHeight="1" x14ac:dyDescent="0.25">
      <c r="A131" s="224" t="s">
        <v>143</v>
      </c>
      <c r="B131" s="224"/>
      <c r="C131" s="224"/>
      <c r="D131" s="224"/>
      <c r="E131" s="224"/>
      <c r="F131" s="224"/>
      <c r="G131" s="224"/>
      <c r="H131" s="224"/>
      <c r="I131" s="224"/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67"/>
      <c r="Z131" s="67"/>
    </row>
    <row r="132" spans="1:53" ht="27" customHeight="1" x14ac:dyDescent="0.25">
      <c r="A132" s="64" t="s">
        <v>216</v>
      </c>
      <c r="B132" s="64" t="s">
        <v>217</v>
      </c>
      <c r="C132" s="37">
        <v>4301135133</v>
      </c>
      <c r="D132" s="225">
        <v>4607111036568</v>
      </c>
      <c r="E132" s="225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7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227"/>
      <c r="P132" s="227"/>
      <c r="Q132" s="227"/>
      <c r="R132" s="228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x14ac:dyDescent="0.2">
      <c r="A133" s="232"/>
      <c r="B133" s="232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3"/>
      <c r="N133" s="229" t="s">
        <v>43</v>
      </c>
      <c r="O133" s="230"/>
      <c r="P133" s="230"/>
      <c r="Q133" s="230"/>
      <c r="R133" s="230"/>
      <c r="S133" s="230"/>
      <c r="T133" s="231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232"/>
      <c r="B134" s="232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3"/>
      <c r="N134" s="229" t="s">
        <v>43</v>
      </c>
      <c r="O134" s="230"/>
      <c r="P134" s="230"/>
      <c r="Q134" s="230"/>
      <c r="R134" s="230"/>
      <c r="S134" s="230"/>
      <c r="T134" s="231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22" t="s">
        <v>218</v>
      </c>
      <c r="B135" s="222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55"/>
      <c r="Z135" s="55"/>
    </row>
    <row r="136" spans="1:53" ht="16.5" customHeight="1" x14ac:dyDescent="0.25">
      <c r="A136" s="223" t="s">
        <v>219</v>
      </c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  <c r="W136" s="223"/>
      <c r="X136" s="223"/>
      <c r="Y136" s="66"/>
      <c r="Z136" s="66"/>
    </row>
    <row r="137" spans="1:53" ht="14.25" customHeight="1" x14ac:dyDescent="0.25">
      <c r="A137" s="224" t="s">
        <v>165</v>
      </c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67"/>
      <c r="Z137" s="67"/>
    </row>
    <row r="138" spans="1:53" ht="27" customHeight="1" x14ac:dyDescent="0.25">
      <c r="A138" s="64" t="s">
        <v>220</v>
      </c>
      <c r="B138" s="64" t="s">
        <v>221</v>
      </c>
      <c r="C138" s="37">
        <v>4301136025</v>
      </c>
      <c r="D138" s="225">
        <v>4607111038029</v>
      </c>
      <c r="E138" s="225"/>
      <c r="F138" s="63">
        <v>2.2400000000000002</v>
      </c>
      <c r="G138" s="38">
        <v>1</v>
      </c>
      <c r="H138" s="63">
        <v>2.2400000000000002</v>
      </c>
      <c r="I138" s="63">
        <v>2.4319999999999999</v>
      </c>
      <c r="J138" s="38">
        <v>126</v>
      </c>
      <c r="K138" s="38" t="s">
        <v>91</v>
      </c>
      <c r="L138" s="39" t="s">
        <v>84</v>
      </c>
      <c r="M138" s="38">
        <v>180</v>
      </c>
      <c r="N138" s="279" t="s">
        <v>222</v>
      </c>
      <c r="O138" s="227"/>
      <c r="P138" s="227"/>
      <c r="Q138" s="227"/>
      <c r="R138" s="228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IFERROR(IF(V138="","",V138*0.00936),"")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x14ac:dyDescent="0.2">
      <c r="A139" s="232"/>
      <c r="B139" s="232"/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  <c r="M139" s="233"/>
      <c r="N139" s="229" t="s">
        <v>43</v>
      </c>
      <c r="O139" s="230"/>
      <c r="P139" s="230"/>
      <c r="Q139" s="230"/>
      <c r="R139" s="230"/>
      <c r="S139" s="230"/>
      <c r="T139" s="231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232"/>
      <c r="B140" s="232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3"/>
      <c r="N140" s="229" t="s">
        <v>43</v>
      </c>
      <c r="O140" s="230"/>
      <c r="P140" s="230"/>
      <c r="Q140" s="230"/>
      <c r="R140" s="230"/>
      <c r="S140" s="230"/>
      <c r="T140" s="231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23" t="s">
        <v>223</v>
      </c>
      <c r="B141" s="223"/>
      <c r="C141" s="223"/>
      <c r="D141" s="223"/>
      <c r="E141" s="223"/>
      <c r="F141" s="223"/>
      <c r="G141" s="223"/>
      <c r="H141" s="223"/>
      <c r="I141" s="223"/>
      <c r="J141" s="223"/>
      <c r="K141" s="223"/>
      <c r="L141" s="223"/>
      <c r="M141" s="223"/>
      <c r="N141" s="223"/>
      <c r="O141" s="223"/>
      <c r="P141" s="223"/>
      <c r="Q141" s="223"/>
      <c r="R141" s="223"/>
      <c r="S141" s="223"/>
      <c r="T141" s="223"/>
      <c r="U141" s="223"/>
      <c r="V141" s="223"/>
      <c r="W141" s="223"/>
      <c r="X141" s="223"/>
      <c r="Y141" s="66"/>
      <c r="Z141" s="66"/>
    </row>
    <row r="142" spans="1:53" ht="14.25" customHeight="1" x14ac:dyDescent="0.25">
      <c r="A142" s="224" t="s">
        <v>208</v>
      </c>
      <c r="B142" s="224"/>
      <c r="C142" s="224"/>
      <c r="D142" s="224"/>
      <c r="E142" s="224"/>
      <c r="F142" s="224"/>
      <c r="G142" s="224"/>
      <c r="H142" s="224"/>
      <c r="I142" s="224"/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  <c r="Y142" s="67"/>
      <c r="Z142" s="67"/>
    </row>
    <row r="143" spans="1:53" ht="16.5" customHeight="1" x14ac:dyDescent="0.25">
      <c r="A143" s="64" t="s">
        <v>224</v>
      </c>
      <c r="B143" s="64" t="s">
        <v>225</v>
      </c>
      <c r="C143" s="37">
        <v>4301071010</v>
      </c>
      <c r="D143" s="225">
        <v>4607111037701</v>
      </c>
      <c r="E143" s="225"/>
      <c r="F143" s="63">
        <v>5</v>
      </c>
      <c r="G143" s="38">
        <v>1</v>
      </c>
      <c r="H143" s="63">
        <v>5</v>
      </c>
      <c r="I143" s="63">
        <v>5.2</v>
      </c>
      <c r="J143" s="38">
        <v>144</v>
      </c>
      <c r="K143" s="38" t="s">
        <v>85</v>
      </c>
      <c r="L143" s="39" t="s">
        <v>84</v>
      </c>
      <c r="M143" s="38">
        <v>180</v>
      </c>
      <c r="N143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227"/>
      <c r="P143" s="227"/>
      <c r="Q143" s="227"/>
      <c r="R143" s="228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90</v>
      </c>
    </row>
    <row r="144" spans="1:53" x14ac:dyDescent="0.2">
      <c r="A144" s="232"/>
      <c r="B144" s="232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3"/>
      <c r="N144" s="229" t="s">
        <v>43</v>
      </c>
      <c r="O144" s="230"/>
      <c r="P144" s="230"/>
      <c r="Q144" s="230"/>
      <c r="R144" s="230"/>
      <c r="S144" s="230"/>
      <c r="T144" s="231"/>
      <c r="U144" s="43" t="s">
        <v>42</v>
      </c>
      <c r="V144" s="44">
        <f>IFERROR(SUM(V143:V143),"0")</f>
        <v>0</v>
      </c>
      <c r="W144" s="44">
        <f>IFERROR(SUM(W143:W143),"0")</f>
        <v>0</v>
      </c>
      <c r="X144" s="44">
        <f>IFERROR(IF(X143="",0,X143),"0")</f>
        <v>0</v>
      </c>
      <c r="Y144" s="68"/>
      <c r="Z144" s="68"/>
    </row>
    <row r="145" spans="1:53" x14ac:dyDescent="0.2">
      <c r="A145" s="232"/>
      <c r="B145" s="232"/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  <c r="M145" s="233"/>
      <c r="N145" s="229" t="s">
        <v>43</v>
      </c>
      <c r="O145" s="230"/>
      <c r="P145" s="230"/>
      <c r="Q145" s="230"/>
      <c r="R145" s="230"/>
      <c r="S145" s="230"/>
      <c r="T145" s="231"/>
      <c r="U145" s="43" t="s">
        <v>0</v>
      </c>
      <c r="V145" s="44">
        <f>IFERROR(SUMPRODUCT(V143:V143*H143:H143),"0")</f>
        <v>0</v>
      </c>
      <c r="W145" s="44">
        <f>IFERROR(SUMPRODUCT(W143:W143*H143:H143),"0")</f>
        <v>0</v>
      </c>
      <c r="X145" s="43"/>
      <c r="Y145" s="68"/>
      <c r="Z145" s="68"/>
    </row>
    <row r="146" spans="1:53" ht="16.5" customHeight="1" x14ac:dyDescent="0.25">
      <c r="A146" s="223" t="s">
        <v>226</v>
      </c>
      <c r="B146" s="223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  <c r="Y146" s="66"/>
      <c r="Z146" s="66"/>
    </row>
    <row r="147" spans="1:53" ht="14.25" customHeight="1" x14ac:dyDescent="0.25">
      <c r="A147" s="224" t="s">
        <v>80</v>
      </c>
      <c r="B147" s="224"/>
      <c r="C147" s="224"/>
      <c r="D147" s="224"/>
      <c r="E147" s="224"/>
      <c r="F147" s="224"/>
      <c r="G147" s="224"/>
      <c r="H147" s="224"/>
      <c r="I147" s="224"/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67"/>
      <c r="Z147" s="67"/>
    </row>
    <row r="148" spans="1:53" ht="16.5" customHeight="1" x14ac:dyDescent="0.25">
      <c r="A148" s="64" t="s">
        <v>227</v>
      </c>
      <c r="B148" s="64" t="s">
        <v>228</v>
      </c>
      <c r="C148" s="37">
        <v>4301071026</v>
      </c>
      <c r="D148" s="225">
        <v>4607111036384</v>
      </c>
      <c r="E148" s="225"/>
      <c r="F148" s="63">
        <v>1</v>
      </c>
      <c r="G148" s="38">
        <v>5</v>
      </c>
      <c r="H148" s="63">
        <v>5</v>
      </c>
      <c r="I148" s="63">
        <v>5.2530000000000001</v>
      </c>
      <c r="J148" s="38">
        <v>144</v>
      </c>
      <c r="K148" s="38" t="s">
        <v>85</v>
      </c>
      <c r="L148" s="39" t="s">
        <v>84</v>
      </c>
      <c r="M148" s="38">
        <v>180</v>
      </c>
      <c r="N148" s="281" t="s">
        <v>229</v>
      </c>
      <c r="O148" s="227"/>
      <c r="P148" s="227"/>
      <c r="Q148" s="227"/>
      <c r="R148" s="228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4" t="s">
        <v>70</v>
      </c>
    </row>
    <row r="149" spans="1:53" ht="27" customHeight="1" x14ac:dyDescent="0.25">
      <c r="A149" s="64" t="s">
        <v>230</v>
      </c>
      <c r="B149" s="64" t="s">
        <v>231</v>
      </c>
      <c r="C149" s="37">
        <v>4301070956</v>
      </c>
      <c r="D149" s="225">
        <v>4640242180250</v>
      </c>
      <c r="E149" s="225"/>
      <c r="F149" s="63">
        <v>5</v>
      </c>
      <c r="G149" s="38">
        <v>1</v>
      </c>
      <c r="H149" s="63">
        <v>5</v>
      </c>
      <c r="I149" s="63">
        <v>5.2131999999999996</v>
      </c>
      <c r="J149" s="38">
        <v>144</v>
      </c>
      <c r="K149" s="38" t="s">
        <v>85</v>
      </c>
      <c r="L149" s="39" t="s">
        <v>84</v>
      </c>
      <c r="M149" s="38">
        <v>180</v>
      </c>
      <c r="N149" s="282" t="s">
        <v>232</v>
      </c>
      <c r="O149" s="227"/>
      <c r="P149" s="227"/>
      <c r="Q149" s="227"/>
      <c r="R149" s="228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5" t="s">
        <v>70</v>
      </c>
    </row>
    <row r="150" spans="1:53" ht="27" customHeight="1" x14ac:dyDescent="0.25">
      <c r="A150" s="64" t="s">
        <v>233</v>
      </c>
      <c r="B150" s="64" t="s">
        <v>234</v>
      </c>
      <c r="C150" s="37">
        <v>4301071028</v>
      </c>
      <c r="D150" s="225">
        <v>4607111036216</v>
      </c>
      <c r="E150" s="225"/>
      <c r="F150" s="63">
        <v>1</v>
      </c>
      <c r="G150" s="38">
        <v>5</v>
      </c>
      <c r="H150" s="63">
        <v>5</v>
      </c>
      <c r="I150" s="63">
        <v>5.266</v>
      </c>
      <c r="J150" s="38">
        <v>144</v>
      </c>
      <c r="K150" s="38" t="s">
        <v>85</v>
      </c>
      <c r="L150" s="39" t="s">
        <v>84</v>
      </c>
      <c r="M150" s="38">
        <v>180</v>
      </c>
      <c r="N150" s="283" t="s">
        <v>235</v>
      </c>
      <c r="O150" s="227"/>
      <c r="P150" s="227"/>
      <c r="Q150" s="227"/>
      <c r="R150" s="228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6" t="s">
        <v>70</v>
      </c>
    </row>
    <row r="151" spans="1:53" ht="27" customHeight="1" x14ac:dyDescent="0.25">
      <c r="A151" s="64" t="s">
        <v>236</v>
      </c>
      <c r="B151" s="64" t="s">
        <v>237</v>
      </c>
      <c r="C151" s="37">
        <v>4301070911</v>
      </c>
      <c r="D151" s="225">
        <v>4607111036278</v>
      </c>
      <c r="E151" s="225"/>
      <c r="F151" s="63">
        <v>1</v>
      </c>
      <c r="G151" s="38">
        <v>5</v>
      </c>
      <c r="H151" s="63">
        <v>5</v>
      </c>
      <c r="I151" s="63">
        <v>5.2830000000000004</v>
      </c>
      <c r="J151" s="38">
        <v>84</v>
      </c>
      <c r="K151" s="38" t="s">
        <v>85</v>
      </c>
      <c r="L151" s="39" t="s">
        <v>84</v>
      </c>
      <c r="M151" s="38">
        <v>120</v>
      </c>
      <c r="N151" s="28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1" s="227"/>
      <c r="P151" s="227"/>
      <c r="Q151" s="227"/>
      <c r="R151" s="228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IFERROR(IF(V151="","",V151*0.0155),"")</f>
        <v>0</v>
      </c>
      <c r="Y151" s="69" t="s">
        <v>49</v>
      </c>
      <c r="Z151" s="70" t="s">
        <v>49</v>
      </c>
      <c r="AD151" s="74"/>
      <c r="BA151" s="127" t="s">
        <v>70</v>
      </c>
    </row>
    <row r="152" spans="1:53" x14ac:dyDescent="0.2">
      <c r="A152" s="232"/>
      <c r="B152" s="232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3"/>
      <c r="N152" s="229" t="s">
        <v>43</v>
      </c>
      <c r="O152" s="230"/>
      <c r="P152" s="230"/>
      <c r="Q152" s="230"/>
      <c r="R152" s="230"/>
      <c r="S152" s="230"/>
      <c r="T152" s="231"/>
      <c r="U152" s="43" t="s">
        <v>42</v>
      </c>
      <c r="V152" s="44">
        <f>IFERROR(SUM(V148:V151),"0")</f>
        <v>0</v>
      </c>
      <c r="W152" s="44">
        <f>IFERROR(SUM(W148:W151),"0")</f>
        <v>0</v>
      </c>
      <c r="X152" s="44">
        <f>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3"/>
      <c r="N153" s="229" t="s">
        <v>43</v>
      </c>
      <c r="O153" s="230"/>
      <c r="P153" s="230"/>
      <c r="Q153" s="230"/>
      <c r="R153" s="230"/>
      <c r="S153" s="230"/>
      <c r="T153" s="231"/>
      <c r="U153" s="43" t="s">
        <v>0</v>
      </c>
      <c r="V153" s="44">
        <f>IFERROR(SUMPRODUCT(V148:V151*H148:H151),"0")</f>
        <v>0</v>
      </c>
      <c r="W153" s="44">
        <f>IFERROR(SUMPRODUCT(W148:W151*H148:H151),"0")</f>
        <v>0</v>
      </c>
      <c r="X153" s="43"/>
      <c r="Y153" s="68"/>
      <c r="Z153" s="68"/>
    </row>
    <row r="154" spans="1:53" ht="14.25" customHeight="1" x14ac:dyDescent="0.25">
      <c r="A154" s="224" t="s">
        <v>238</v>
      </c>
      <c r="B154" s="224"/>
      <c r="C154" s="224"/>
      <c r="D154" s="224"/>
      <c r="E154" s="224"/>
      <c r="F154" s="224"/>
      <c r="G154" s="224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67"/>
      <c r="Z154" s="67"/>
    </row>
    <row r="155" spans="1:53" ht="27" customHeight="1" x14ac:dyDescent="0.25">
      <c r="A155" s="64" t="s">
        <v>239</v>
      </c>
      <c r="B155" s="64" t="s">
        <v>240</v>
      </c>
      <c r="C155" s="37">
        <v>4301080153</v>
      </c>
      <c r="D155" s="225">
        <v>4607111036827</v>
      </c>
      <c r="E155" s="225"/>
      <c r="F155" s="63">
        <v>1</v>
      </c>
      <c r="G155" s="38">
        <v>5</v>
      </c>
      <c r="H155" s="63">
        <v>5</v>
      </c>
      <c r="I155" s="63">
        <v>5.2</v>
      </c>
      <c r="J155" s="38">
        <v>144</v>
      </c>
      <c r="K155" s="38" t="s">
        <v>85</v>
      </c>
      <c r="L155" s="39" t="s">
        <v>84</v>
      </c>
      <c r="M155" s="38">
        <v>90</v>
      </c>
      <c r="N155" s="2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227"/>
      <c r="P155" s="227"/>
      <c r="Q155" s="227"/>
      <c r="R155" s="228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241</v>
      </c>
      <c r="B156" s="64" t="s">
        <v>242</v>
      </c>
      <c r="C156" s="37">
        <v>4301080154</v>
      </c>
      <c r="D156" s="225">
        <v>4607111036834</v>
      </c>
      <c r="E156" s="225"/>
      <c r="F156" s="63">
        <v>1</v>
      </c>
      <c r="G156" s="38">
        <v>5</v>
      </c>
      <c r="H156" s="63">
        <v>5</v>
      </c>
      <c r="I156" s="63">
        <v>5.2530000000000001</v>
      </c>
      <c r="J156" s="38">
        <v>144</v>
      </c>
      <c r="K156" s="38" t="s">
        <v>85</v>
      </c>
      <c r="L156" s="39" t="s">
        <v>84</v>
      </c>
      <c r="M156" s="38">
        <v>90</v>
      </c>
      <c r="N156" s="2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227"/>
      <c r="P156" s="227"/>
      <c r="Q156" s="227"/>
      <c r="R156" s="228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x14ac:dyDescent="0.2">
      <c r="A157" s="232"/>
      <c r="B157" s="232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3"/>
      <c r="N157" s="229" t="s">
        <v>43</v>
      </c>
      <c r="O157" s="230"/>
      <c r="P157" s="230"/>
      <c r="Q157" s="230"/>
      <c r="R157" s="230"/>
      <c r="S157" s="230"/>
      <c r="T157" s="231"/>
      <c r="U157" s="43" t="s">
        <v>42</v>
      </c>
      <c r="V157" s="44">
        <f>IFERROR(SUM(V155:V156),"0")</f>
        <v>0</v>
      </c>
      <c r="W157" s="44">
        <f>IFERROR(SUM(W155:W156),"0")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232"/>
      <c r="B158" s="232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3"/>
      <c r="N158" s="229" t="s">
        <v>43</v>
      </c>
      <c r="O158" s="230"/>
      <c r="P158" s="230"/>
      <c r="Q158" s="230"/>
      <c r="R158" s="230"/>
      <c r="S158" s="230"/>
      <c r="T158" s="231"/>
      <c r="U158" s="43" t="s">
        <v>0</v>
      </c>
      <c r="V158" s="44">
        <f>IFERROR(SUMPRODUCT(V155:V156*H155:H156),"0")</f>
        <v>0</v>
      </c>
      <c r="W158" s="44">
        <f>IFERROR(SUMPRODUCT(W155:W156*H155:H156),"0")</f>
        <v>0</v>
      </c>
      <c r="X158" s="43"/>
      <c r="Y158" s="68"/>
      <c r="Z158" s="68"/>
    </row>
    <row r="159" spans="1:53" ht="27.75" customHeight="1" x14ac:dyDescent="0.2">
      <c r="A159" s="222" t="s">
        <v>243</v>
      </c>
      <c r="B159" s="222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55"/>
      <c r="Z159" s="55"/>
    </row>
    <row r="160" spans="1:53" ht="16.5" customHeight="1" x14ac:dyDescent="0.25">
      <c r="A160" s="223" t="s">
        <v>244</v>
      </c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66"/>
      <c r="Z160" s="66"/>
    </row>
    <row r="161" spans="1:53" ht="14.25" customHeight="1" x14ac:dyDescent="0.25">
      <c r="A161" s="224" t="s">
        <v>87</v>
      </c>
      <c r="B161" s="224"/>
      <c r="C161" s="224"/>
      <c r="D161" s="224"/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  <c r="Y161" s="67"/>
      <c r="Z161" s="67"/>
    </row>
    <row r="162" spans="1:53" ht="16.5" customHeight="1" x14ac:dyDescent="0.25">
      <c r="A162" s="64" t="s">
        <v>245</v>
      </c>
      <c r="B162" s="64" t="s">
        <v>246</v>
      </c>
      <c r="C162" s="37">
        <v>4301132048</v>
      </c>
      <c r="D162" s="225">
        <v>4607111035721</v>
      </c>
      <c r="E162" s="225"/>
      <c r="F162" s="63">
        <v>0.25</v>
      </c>
      <c r="G162" s="38">
        <v>12</v>
      </c>
      <c r="H162" s="63">
        <v>3</v>
      </c>
      <c r="I162" s="63">
        <v>3.3879999999999999</v>
      </c>
      <c r="J162" s="38">
        <v>70</v>
      </c>
      <c r="K162" s="38" t="s">
        <v>91</v>
      </c>
      <c r="L162" s="39" t="s">
        <v>84</v>
      </c>
      <c r="M162" s="38">
        <v>180</v>
      </c>
      <c r="N162" s="28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227"/>
      <c r="P162" s="227"/>
      <c r="Q162" s="227"/>
      <c r="R162" s="228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IFERROR(IF(V162="","",V162*0.01788),"")</f>
        <v>0</v>
      </c>
      <c r="Y162" s="69" t="s">
        <v>49</v>
      </c>
      <c r="Z162" s="70" t="s">
        <v>49</v>
      </c>
      <c r="AD162" s="74"/>
      <c r="BA162" s="130" t="s">
        <v>90</v>
      </c>
    </row>
    <row r="163" spans="1:53" ht="27" customHeight="1" x14ac:dyDescent="0.25">
      <c r="A163" s="64" t="s">
        <v>247</v>
      </c>
      <c r="B163" s="64" t="s">
        <v>248</v>
      </c>
      <c r="C163" s="37">
        <v>4301132046</v>
      </c>
      <c r="D163" s="225">
        <v>4607111035691</v>
      </c>
      <c r="E163" s="225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91</v>
      </c>
      <c r="L163" s="39" t="s">
        <v>84</v>
      </c>
      <c r="M163" s="38">
        <v>180</v>
      </c>
      <c r="N163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227"/>
      <c r="P163" s="227"/>
      <c r="Q163" s="227"/>
      <c r="R163" s="228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IFERROR(IF(V163="","",V163*0.01788),"")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x14ac:dyDescent="0.2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3"/>
      <c r="N164" s="229" t="s">
        <v>43</v>
      </c>
      <c r="O164" s="230"/>
      <c r="P164" s="230"/>
      <c r="Q164" s="230"/>
      <c r="R164" s="230"/>
      <c r="S164" s="230"/>
      <c r="T164" s="231"/>
      <c r="U164" s="43" t="s">
        <v>42</v>
      </c>
      <c r="V164" s="44">
        <f>IFERROR(SUM(V162:V163),"0")</f>
        <v>0</v>
      </c>
      <c r="W164" s="44">
        <f>IFERROR(SUM(W162:W163),"0")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3"/>
      <c r="N165" s="229" t="s">
        <v>43</v>
      </c>
      <c r="O165" s="230"/>
      <c r="P165" s="230"/>
      <c r="Q165" s="230"/>
      <c r="R165" s="230"/>
      <c r="S165" s="230"/>
      <c r="T165" s="231"/>
      <c r="U165" s="43" t="s">
        <v>0</v>
      </c>
      <c r="V165" s="44">
        <f>IFERROR(SUMPRODUCT(V162:V163*H162:H163),"0")</f>
        <v>0</v>
      </c>
      <c r="W165" s="44">
        <f>IFERROR(SUMPRODUCT(W162:W163*H162:H163),"0")</f>
        <v>0</v>
      </c>
      <c r="X165" s="43"/>
      <c r="Y165" s="68"/>
      <c r="Z165" s="68"/>
    </row>
    <row r="166" spans="1:53" ht="16.5" customHeight="1" x14ac:dyDescent="0.25">
      <c r="A166" s="223" t="s">
        <v>249</v>
      </c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66"/>
      <c r="Z166" s="66"/>
    </row>
    <row r="167" spans="1:53" ht="14.25" customHeight="1" x14ac:dyDescent="0.25">
      <c r="A167" s="224" t="s">
        <v>249</v>
      </c>
      <c r="B167" s="224"/>
      <c r="C167" s="224"/>
      <c r="D167" s="224"/>
      <c r="E167" s="224"/>
      <c r="F167" s="224"/>
      <c r="G167" s="224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224"/>
      <c r="S167" s="224"/>
      <c r="T167" s="224"/>
      <c r="U167" s="224"/>
      <c r="V167" s="224"/>
      <c r="W167" s="224"/>
      <c r="X167" s="224"/>
      <c r="Y167" s="67"/>
      <c r="Z167" s="67"/>
    </row>
    <row r="168" spans="1:53" ht="27" customHeight="1" x14ac:dyDescent="0.25">
      <c r="A168" s="64" t="s">
        <v>250</v>
      </c>
      <c r="B168" s="64" t="s">
        <v>251</v>
      </c>
      <c r="C168" s="37">
        <v>4301133002</v>
      </c>
      <c r="D168" s="225">
        <v>4607111035783</v>
      </c>
      <c r="E168" s="225"/>
      <c r="F168" s="63">
        <v>0.2</v>
      </c>
      <c r="G168" s="38">
        <v>8</v>
      </c>
      <c r="H168" s="63">
        <v>1.6</v>
      </c>
      <c r="I168" s="63">
        <v>2.12</v>
      </c>
      <c r="J168" s="38">
        <v>72</v>
      </c>
      <c r="K168" s="38" t="s">
        <v>214</v>
      </c>
      <c r="L168" s="39" t="s">
        <v>84</v>
      </c>
      <c r="M168" s="38">
        <v>180</v>
      </c>
      <c r="N168" s="28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227"/>
      <c r="P168" s="227"/>
      <c r="Q168" s="227"/>
      <c r="R168" s="228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IFERROR(IF(V168="","",V168*0.01157),"")</f>
        <v>0</v>
      </c>
      <c r="Y168" s="69" t="s">
        <v>49</v>
      </c>
      <c r="Z168" s="70" t="s">
        <v>49</v>
      </c>
      <c r="AD168" s="74"/>
      <c r="BA168" s="132" t="s">
        <v>90</v>
      </c>
    </row>
    <row r="169" spans="1:53" x14ac:dyDescent="0.2">
      <c r="A169" s="232"/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3"/>
      <c r="N169" s="229" t="s">
        <v>43</v>
      </c>
      <c r="O169" s="230"/>
      <c r="P169" s="230"/>
      <c r="Q169" s="230"/>
      <c r="R169" s="230"/>
      <c r="S169" s="230"/>
      <c r="T169" s="231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3"/>
      <c r="N170" s="229" t="s">
        <v>43</v>
      </c>
      <c r="O170" s="230"/>
      <c r="P170" s="230"/>
      <c r="Q170" s="230"/>
      <c r="R170" s="230"/>
      <c r="S170" s="230"/>
      <c r="T170" s="231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23" t="s">
        <v>243</v>
      </c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66"/>
      <c r="Z171" s="66"/>
    </row>
    <row r="172" spans="1:53" ht="14.25" customHeight="1" x14ac:dyDescent="0.25">
      <c r="A172" s="224" t="s">
        <v>252</v>
      </c>
      <c r="B172" s="224"/>
      <c r="C172" s="224"/>
      <c r="D172" s="224"/>
      <c r="E172" s="224"/>
      <c r="F172" s="224"/>
      <c r="G172" s="224"/>
      <c r="H172" s="224"/>
      <c r="I172" s="224"/>
      <c r="J172" s="224"/>
      <c r="K172" s="224"/>
      <c r="L172" s="224"/>
      <c r="M172" s="224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67"/>
      <c r="Z172" s="67"/>
    </row>
    <row r="173" spans="1:53" ht="27" customHeight="1" x14ac:dyDescent="0.25">
      <c r="A173" s="64" t="s">
        <v>253</v>
      </c>
      <c r="B173" s="64" t="s">
        <v>254</v>
      </c>
      <c r="C173" s="37">
        <v>4301051319</v>
      </c>
      <c r="D173" s="225">
        <v>4680115881204</v>
      </c>
      <c r="E173" s="225"/>
      <c r="F173" s="63">
        <v>0.33</v>
      </c>
      <c r="G173" s="38">
        <v>6</v>
      </c>
      <c r="H173" s="63">
        <v>1.98</v>
      </c>
      <c r="I173" s="63">
        <v>2.246</v>
      </c>
      <c r="J173" s="38">
        <v>156</v>
      </c>
      <c r="K173" s="38" t="s">
        <v>85</v>
      </c>
      <c r="L173" s="39" t="s">
        <v>257</v>
      </c>
      <c r="M173" s="38">
        <v>365</v>
      </c>
      <c r="N173" s="290" t="s">
        <v>255</v>
      </c>
      <c r="O173" s="227"/>
      <c r="P173" s="227"/>
      <c r="Q173" s="227"/>
      <c r="R173" s="228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IFERROR(IF(V173="","",V173*0.00753),"")</f>
        <v>0</v>
      </c>
      <c r="Y173" s="69" t="s">
        <v>49</v>
      </c>
      <c r="Z173" s="70" t="s">
        <v>49</v>
      </c>
      <c r="AD173" s="74"/>
      <c r="BA173" s="133" t="s">
        <v>256</v>
      </c>
    </row>
    <row r="174" spans="1:53" x14ac:dyDescent="0.2">
      <c r="A174" s="232"/>
      <c r="B174" s="23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3"/>
      <c r="N174" s="229" t="s">
        <v>43</v>
      </c>
      <c r="O174" s="230"/>
      <c r="P174" s="230"/>
      <c r="Q174" s="230"/>
      <c r="R174" s="230"/>
      <c r="S174" s="230"/>
      <c r="T174" s="231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x14ac:dyDescent="0.2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3"/>
      <c r="N175" s="229" t="s">
        <v>43</v>
      </c>
      <c r="O175" s="230"/>
      <c r="P175" s="230"/>
      <c r="Q175" s="230"/>
      <c r="R175" s="230"/>
      <c r="S175" s="230"/>
      <c r="T175" s="231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16.5" customHeight="1" x14ac:dyDescent="0.25">
      <c r="A176" s="223" t="s">
        <v>258</v>
      </c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66"/>
      <c r="Z176" s="66"/>
    </row>
    <row r="177" spans="1:53" ht="14.25" customHeight="1" x14ac:dyDescent="0.25">
      <c r="A177" s="224" t="s">
        <v>87</v>
      </c>
      <c r="B177" s="224"/>
      <c r="C177" s="224"/>
      <c r="D177" s="224"/>
      <c r="E177" s="224"/>
      <c r="F177" s="224"/>
      <c r="G177" s="224"/>
      <c r="H177" s="224"/>
      <c r="I177" s="224"/>
      <c r="J177" s="224"/>
      <c r="K177" s="224"/>
      <c r="L177" s="224"/>
      <c r="M177" s="224"/>
      <c r="N177" s="224"/>
      <c r="O177" s="224"/>
      <c r="P177" s="224"/>
      <c r="Q177" s="224"/>
      <c r="R177" s="224"/>
      <c r="S177" s="224"/>
      <c r="T177" s="224"/>
      <c r="U177" s="224"/>
      <c r="V177" s="224"/>
      <c r="W177" s="224"/>
      <c r="X177" s="224"/>
      <c r="Y177" s="67"/>
      <c r="Z177" s="67"/>
    </row>
    <row r="178" spans="1:53" ht="27" customHeight="1" x14ac:dyDescent="0.25">
      <c r="A178" s="64" t="s">
        <v>259</v>
      </c>
      <c r="B178" s="64" t="s">
        <v>260</v>
      </c>
      <c r="C178" s="37">
        <v>4301132079</v>
      </c>
      <c r="D178" s="225">
        <v>4607111038487</v>
      </c>
      <c r="E178" s="225"/>
      <c r="F178" s="63">
        <v>0.25</v>
      </c>
      <c r="G178" s="38">
        <v>12</v>
      </c>
      <c r="H178" s="63">
        <v>3</v>
      </c>
      <c r="I178" s="63">
        <v>3.7360000000000002</v>
      </c>
      <c r="J178" s="38">
        <v>70</v>
      </c>
      <c r="K178" s="38" t="s">
        <v>91</v>
      </c>
      <c r="L178" s="39" t="s">
        <v>84</v>
      </c>
      <c r="M178" s="38">
        <v>180</v>
      </c>
      <c r="N178" s="291" t="s">
        <v>261</v>
      </c>
      <c r="O178" s="227"/>
      <c r="P178" s="227"/>
      <c r="Q178" s="227"/>
      <c r="R178" s="228"/>
      <c r="S178" s="40" t="s">
        <v>49</v>
      </c>
      <c r="T178" s="40" t="s">
        <v>49</v>
      </c>
      <c r="U178" s="41" t="s">
        <v>42</v>
      </c>
      <c r="V178" s="59">
        <v>0</v>
      </c>
      <c r="W178" s="56">
        <f>IFERROR(IF(V178="","",V178),"")</f>
        <v>0</v>
      </c>
      <c r="X178" s="42">
        <f>IFERROR(IF(V178="","",V178*0.01788),"")</f>
        <v>0</v>
      </c>
      <c r="Y178" s="69" t="s">
        <v>49</v>
      </c>
      <c r="Z178" s="70" t="s">
        <v>49</v>
      </c>
      <c r="AD178" s="74"/>
      <c r="BA178" s="134" t="s">
        <v>90</v>
      </c>
    </row>
    <row r="179" spans="1:53" x14ac:dyDescent="0.2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3"/>
      <c r="N179" s="229" t="s">
        <v>43</v>
      </c>
      <c r="O179" s="230"/>
      <c r="P179" s="230"/>
      <c r="Q179" s="230"/>
      <c r="R179" s="230"/>
      <c r="S179" s="230"/>
      <c r="T179" s="231"/>
      <c r="U179" s="43" t="s">
        <v>42</v>
      </c>
      <c r="V179" s="44">
        <f>IFERROR(SUM(V178:V178),"0")</f>
        <v>0</v>
      </c>
      <c r="W179" s="44">
        <f>IFERROR(SUM(W178:W178),"0")</f>
        <v>0</v>
      </c>
      <c r="X179" s="44">
        <f>IFERROR(IF(X178="",0,X178),"0")</f>
        <v>0</v>
      </c>
      <c r="Y179" s="68"/>
      <c r="Z179" s="68"/>
    </row>
    <row r="180" spans="1:53" x14ac:dyDescent="0.2">
      <c r="A180" s="232"/>
      <c r="B180" s="232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3"/>
      <c r="N180" s="229" t="s">
        <v>43</v>
      </c>
      <c r="O180" s="230"/>
      <c r="P180" s="230"/>
      <c r="Q180" s="230"/>
      <c r="R180" s="230"/>
      <c r="S180" s="230"/>
      <c r="T180" s="231"/>
      <c r="U180" s="43" t="s">
        <v>0</v>
      </c>
      <c r="V180" s="44">
        <f>IFERROR(SUMPRODUCT(V178:V178*H178:H178),"0")</f>
        <v>0</v>
      </c>
      <c r="W180" s="44">
        <f>IFERROR(SUMPRODUCT(W178:W178*H178:H178),"0")</f>
        <v>0</v>
      </c>
      <c r="X180" s="43"/>
      <c r="Y180" s="68"/>
      <c r="Z180" s="68"/>
    </row>
    <row r="181" spans="1:53" ht="27.75" customHeight="1" x14ac:dyDescent="0.2">
      <c r="A181" s="222" t="s">
        <v>262</v>
      </c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55"/>
      <c r="Z181" s="55"/>
    </row>
    <row r="182" spans="1:53" ht="16.5" customHeight="1" x14ac:dyDescent="0.25">
      <c r="A182" s="223" t="s">
        <v>263</v>
      </c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  <c r="X182" s="223"/>
      <c r="Y182" s="66"/>
      <c r="Z182" s="66"/>
    </row>
    <row r="183" spans="1:53" ht="14.25" customHeight="1" x14ac:dyDescent="0.25">
      <c r="A183" s="224" t="s">
        <v>80</v>
      </c>
      <c r="B183" s="224"/>
      <c r="C183" s="224"/>
      <c r="D183" s="224"/>
      <c r="E183" s="224"/>
      <c r="F183" s="224"/>
      <c r="G183" s="224"/>
      <c r="H183" s="224"/>
      <c r="I183" s="224"/>
      <c r="J183" s="224"/>
      <c r="K183" s="224"/>
      <c r="L183" s="224"/>
      <c r="M183" s="224"/>
      <c r="N183" s="224"/>
      <c r="O183" s="224"/>
      <c r="P183" s="224"/>
      <c r="Q183" s="224"/>
      <c r="R183" s="224"/>
      <c r="S183" s="224"/>
      <c r="T183" s="224"/>
      <c r="U183" s="224"/>
      <c r="V183" s="224"/>
      <c r="W183" s="224"/>
      <c r="X183" s="224"/>
      <c r="Y183" s="67"/>
      <c r="Z183" s="67"/>
    </row>
    <row r="184" spans="1:53" ht="27" customHeight="1" x14ac:dyDescent="0.25">
      <c r="A184" s="64" t="s">
        <v>264</v>
      </c>
      <c r="B184" s="64" t="s">
        <v>265</v>
      </c>
      <c r="C184" s="37">
        <v>4301070948</v>
      </c>
      <c r="D184" s="225">
        <v>4607111037022</v>
      </c>
      <c r="E184" s="225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85</v>
      </c>
      <c r="L184" s="39" t="s">
        <v>84</v>
      </c>
      <c r="M184" s="38">
        <v>180</v>
      </c>
      <c r="N184" s="2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227"/>
      <c r="P184" s="227"/>
      <c r="Q184" s="227"/>
      <c r="R184" s="228"/>
      <c r="S184" s="40" t="s">
        <v>49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IFERROR(IF(V184="","",V184*0.0155),"")</f>
        <v>0</v>
      </c>
      <c r="Y184" s="69" t="s">
        <v>49</v>
      </c>
      <c r="Z184" s="70" t="s">
        <v>49</v>
      </c>
      <c r="AD184" s="74"/>
      <c r="BA184" s="135" t="s">
        <v>70</v>
      </c>
    </row>
    <row r="185" spans="1:53" x14ac:dyDescent="0.2">
      <c r="A185" s="232"/>
      <c r="B185" s="232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3"/>
      <c r="N185" s="229" t="s">
        <v>43</v>
      </c>
      <c r="O185" s="230"/>
      <c r="P185" s="230"/>
      <c r="Q185" s="230"/>
      <c r="R185" s="230"/>
      <c r="S185" s="230"/>
      <c r="T185" s="231"/>
      <c r="U185" s="43" t="s">
        <v>42</v>
      </c>
      <c r="V185" s="44">
        <f>IFERROR(SUM(V184:V184),"0")</f>
        <v>0</v>
      </c>
      <c r="W185" s="44">
        <f>IFERROR(SUM(W184:W184),"0")</f>
        <v>0</v>
      </c>
      <c r="X185" s="44">
        <f>IFERROR(IF(X184="",0,X184),"0")</f>
        <v>0</v>
      </c>
      <c r="Y185" s="68"/>
      <c r="Z185" s="68"/>
    </row>
    <row r="186" spans="1:53" x14ac:dyDescent="0.2">
      <c r="A186" s="232"/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3"/>
      <c r="N186" s="229" t="s">
        <v>43</v>
      </c>
      <c r="O186" s="230"/>
      <c r="P186" s="230"/>
      <c r="Q186" s="230"/>
      <c r="R186" s="230"/>
      <c r="S186" s="230"/>
      <c r="T186" s="231"/>
      <c r="U186" s="43" t="s">
        <v>0</v>
      </c>
      <c r="V186" s="44">
        <f>IFERROR(SUMPRODUCT(V184:V184*H184:H184),"0")</f>
        <v>0</v>
      </c>
      <c r="W186" s="44">
        <f>IFERROR(SUMPRODUCT(W184:W184*H184:H184),"0")</f>
        <v>0</v>
      </c>
      <c r="X186" s="43"/>
      <c r="Y186" s="68"/>
      <c r="Z186" s="68"/>
    </row>
    <row r="187" spans="1:53" ht="16.5" customHeight="1" x14ac:dyDescent="0.25">
      <c r="A187" s="223" t="s">
        <v>266</v>
      </c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  <c r="O187" s="223"/>
      <c r="P187" s="223"/>
      <c r="Q187" s="223"/>
      <c r="R187" s="223"/>
      <c r="S187" s="223"/>
      <c r="T187" s="223"/>
      <c r="U187" s="223"/>
      <c r="V187" s="223"/>
      <c r="W187" s="223"/>
      <c r="X187" s="223"/>
      <c r="Y187" s="66"/>
      <c r="Z187" s="66"/>
    </row>
    <row r="188" spans="1:53" ht="14.25" customHeight="1" x14ac:dyDescent="0.25">
      <c r="A188" s="224" t="s">
        <v>80</v>
      </c>
      <c r="B188" s="224"/>
      <c r="C188" s="224"/>
      <c r="D188" s="224"/>
      <c r="E188" s="224"/>
      <c r="F188" s="224"/>
      <c r="G188" s="224"/>
      <c r="H188" s="224"/>
      <c r="I188" s="224"/>
      <c r="J188" s="224"/>
      <c r="K188" s="224"/>
      <c r="L188" s="224"/>
      <c r="M188" s="224"/>
      <c r="N188" s="224"/>
      <c r="O188" s="224"/>
      <c r="P188" s="224"/>
      <c r="Q188" s="224"/>
      <c r="R188" s="224"/>
      <c r="S188" s="224"/>
      <c r="T188" s="224"/>
      <c r="U188" s="224"/>
      <c r="V188" s="224"/>
      <c r="W188" s="224"/>
      <c r="X188" s="224"/>
      <c r="Y188" s="67"/>
      <c r="Z188" s="67"/>
    </row>
    <row r="189" spans="1:53" ht="27" customHeight="1" x14ac:dyDescent="0.25">
      <c r="A189" s="64" t="s">
        <v>267</v>
      </c>
      <c r="B189" s="64" t="s">
        <v>268</v>
      </c>
      <c r="C189" s="37">
        <v>4301070990</v>
      </c>
      <c r="D189" s="225">
        <v>4607111038494</v>
      </c>
      <c r="E189" s="225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85</v>
      </c>
      <c r="L189" s="39" t="s">
        <v>84</v>
      </c>
      <c r="M189" s="38">
        <v>180</v>
      </c>
      <c r="N189" s="293" t="s">
        <v>269</v>
      </c>
      <c r="O189" s="227"/>
      <c r="P189" s="227"/>
      <c r="Q189" s="227"/>
      <c r="R189" s="228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36" t="s">
        <v>70</v>
      </c>
    </row>
    <row r="190" spans="1:53" ht="27" customHeight="1" x14ac:dyDescent="0.25">
      <c r="A190" s="64" t="s">
        <v>270</v>
      </c>
      <c r="B190" s="64" t="s">
        <v>271</v>
      </c>
      <c r="C190" s="37">
        <v>4301070966</v>
      </c>
      <c r="D190" s="225">
        <v>4607111038135</v>
      </c>
      <c r="E190" s="225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94" t="s">
        <v>272</v>
      </c>
      <c r="O190" s="227"/>
      <c r="P190" s="227"/>
      <c r="Q190" s="227"/>
      <c r="R190" s="228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37" t="s">
        <v>70</v>
      </c>
    </row>
    <row r="191" spans="1:53" x14ac:dyDescent="0.2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3"/>
      <c r="N191" s="229" t="s">
        <v>43</v>
      </c>
      <c r="O191" s="230"/>
      <c r="P191" s="230"/>
      <c r="Q191" s="230"/>
      <c r="R191" s="230"/>
      <c r="S191" s="230"/>
      <c r="T191" s="231"/>
      <c r="U191" s="43" t="s">
        <v>42</v>
      </c>
      <c r="V191" s="44">
        <f>IFERROR(SUM(V189:V190),"0")</f>
        <v>0</v>
      </c>
      <c r="W191" s="44">
        <f>IFERROR(SUM(W189:W190),"0")</f>
        <v>0</v>
      </c>
      <c r="X191" s="44">
        <f>IFERROR(IF(X189="",0,X189),"0")+IFERROR(IF(X190="",0,X190),"0")</f>
        <v>0</v>
      </c>
      <c r="Y191" s="68"/>
      <c r="Z191" s="68"/>
    </row>
    <row r="192" spans="1:53" x14ac:dyDescent="0.2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3"/>
      <c r="N192" s="229" t="s">
        <v>43</v>
      </c>
      <c r="O192" s="230"/>
      <c r="P192" s="230"/>
      <c r="Q192" s="230"/>
      <c r="R192" s="230"/>
      <c r="S192" s="230"/>
      <c r="T192" s="231"/>
      <c r="U192" s="43" t="s">
        <v>0</v>
      </c>
      <c r="V192" s="44">
        <f>IFERROR(SUMPRODUCT(V189:V190*H189:H190),"0")</f>
        <v>0</v>
      </c>
      <c r="W192" s="44">
        <f>IFERROR(SUMPRODUCT(W189:W190*H189:H190),"0")</f>
        <v>0</v>
      </c>
      <c r="X192" s="43"/>
      <c r="Y192" s="68"/>
      <c r="Z192" s="68"/>
    </row>
    <row r="193" spans="1:53" ht="16.5" customHeight="1" x14ac:dyDescent="0.25">
      <c r="A193" s="223" t="s">
        <v>273</v>
      </c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66"/>
      <c r="Z193" s="66"/>
    </row>
    <row r="194" spans="1:53" ht="14.25" customHeight="1" x14ac:dyDescent="0.25">
      <c r="A194" s="224" t="s">
        <v>80</v>
      </c>
      <c r="B194" s="224"/>
      <c r="C194" s="224"/>
      <c r="D194" s="224"/>
      <c r="E194" s="224"/>
      <c r="F194" s="224"/>
      <c r="G194" s="224"/>
      <c r="H194" s="224"/>
      <c r="I194" s="224"/>
      <c r="J194" s="224"/>
      <c r="K194" s="224"/>
      <c r="L194" s="224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67"/>
      <c r="Z194" s="67"/>
    </row>
    <row r="195" spans="1:53" ht="27" customHeight="1" x14ac:dyDescent="0.25">
      <c r="A195" s="64" t="s">
        <v>274</v>
      </c>
      <c r="B195" s="64" t="s">
        <v>275</v>
      </c>
      <c r="C195" s="37">
        <v>4301070915</v>
      </c>
      <c r="D195" s="225">
        <v>4607111035882</v>
      </c>
      <c r="E195" s="225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227"/>
      <c r="P195" s="227"/>
      <c r="Q195" s="227"/>
      <c r="R195" s="228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8" t="s">
        <v>70</v>
      </c>
    </row>
    <row r="196" spans="1:53" ht="27" customHeight="1" x14ac:dyDescent="0.25">
      <c r="A196" s="64" t="s">
        <v>276</v>
      </c>
      <c r="B196" s="64" t="s">
        <v>277</v>
      </c>
      <c r="C196" s="37">
        <v>4301070921</v>
      </c>
      <c r="D196" s="225">
        <v>4607111035905</v>
      </c>
      <c r="E196" s="225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227"/>
      <c r="P196" s="227"/>
      <c r="Q196" s="227"/>
      <c r="R196" s="228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39" t="s">
        <v>70</v>
      </c>
    </row>
    <row r="197" spans="1:53" ht="27" customHeight="1" x14ac:dyDescent="0.25">
      <c r="A197" s="64" t="s">
        <v>278</v>
      </c>
      <c r="B197" s="64" t="s">
        <v>279</v>
      </c>
      <c r="C197" s="37">
        <v>4301070917</v>
      </c>
      <c r="D197" s="225">
        <v>4607111035912</v>
      </c>
      <c r="E197" s="225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227"/>
      <c r="P197" s="227"/>
      <c r="Q197" s="227"/>
      <c r="R197" s="228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0" t="s">
        <v>70</v>
      </c>
    </row>
    <row r="198" spans="1:53" ht="27" customHeight="1" x14ac:dyDescent="0.25">
      <c r="A198" s="64" t="s">
        <v>280</v>
      </c>
      <c r="B198" s="64" t="s">
        <v>281</v>
      </c>
      <c r="C198" s="37">
        <v>4301070920</v>
      </c>
      <c r="D198" s="225">
        <v>4607111035929</v>
      </c>
      <c r="E198" s="225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227"/>
      <c r="P198" s="227"/>
      <c r="Q198" s="227"/>
      <c r="R198" s="228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1" t="s">
        <v>70</v>
      </c>
    </row>
    <row r="199" spans="1:53" x14ac:dyDescent="0.2">
      <c r="A199" s="232"/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3"/>
      <c r="N199" s="229" t="s">
        <v>43</v>
      </c>
      <c r="O199" s="230"/>
      <c r="P199" s="230"/>
      <c r="Q199" s="230"/>
      <c r="R199" s="230"/>
      <c r="S199" s="230"/>
      <c r="T199" s="231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3"/>
      <c r="N200" s="229" t="s">
        <v>43</v>
      </c>
      <c r="O200" s="230"/>
      <c r="P200" s="230"/>
      <c r="Q200" s="230"/>
      <c r="R200" s="230"/>
      <c r="S200" s="230"/>
      <c r="T200" s="231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23" t="s">
        <v>282</v>
      </c>
      <c r="B201" s="223"/>
      <c r="C201" s="223"/>
      <c r="D201" s="223"/>
      <c r="E201" s="223"/>
      <c r="F201" s="223"/>
      <c r="G201" s="223"/>
      <c r="H201" s="223"/>
      <c r="I201" s="223"/>
      <c r="J201" s="223"/>
      <c r="K201" s="223"/>
      <c r="L201" s="223"/>
      <c r="M201" s="223"/>
      <c r="N201" s="223"/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66"/>
      <c r="Z201" s="66"/>
    </row>
    <row r="202" spans="1:53" ht="14.25" customHeight="1" x14ac:dyDescent="0.25">
      <c r="A202" s="224" t="s">
        <v>252</v>
      </c>
      <c r="B202" s="224"/>
      <c r="C202" s="224"/>
      <c r="D202" s="224"/>
      <c r="E202" s="224"/>
      <c r="F202" s="224"/>
      <c r="G202" s="224"/>
      <c r="H202" s="224"/>
      <c r="I202" s="224"/>
      <c r="J202" s="224"/>
      <c r="K202" s="224"/>
      <c r="L202" s="224"/>
      <c r="M202" s="224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67"/>
      <c r="Z202" s="67"/>
    </row>
    <row r="203" spans="1:53" ht="27" customHeight="1" x14ac:dyDescent="0.25">
      <c r="A203" s="64" t="s">
        <v>283</v>
      </c>
      <c r="B203" s="64" t="s">
        <v>284</v>
      </c>
      <c r="C203" s="37">
        <v>4301051320</v>
      </c>
      <c r="D203" s="225">
        <v>4680115881334</v>
      </c>
      <c r="E203" s="225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257</v>
      </c>
      <c r="M203" s="38">
        <v>365</v>
      </c>
      <c r="N203" s="299" t="s">
        <v>285</v>
      </c>
      <c r="O203" s="227"/>
      <c r="P203" s="227"/>
      <c r="Q203" s="227"/>
      <c r="R203" s="228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2" t="s">
        <v>256</v>
      </c>
    </row>
    <row r="204" spans="1:53" x14ac:dyDescent="0.2">
      <c r="A204" s="232"/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3"/>
      <c r="N204" s="229" t="s">
        <v>43</v>
      </c>
      <c r="O204" s="230"/>
      <c r="P204" s="230"/>
      <c r="Q204" s="230"/>
      <c r="R204" s="230"/>
      <c r="S204" s="230"/>
      <c r="T204" s="231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232"/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3"/>
      <c r="N205" s="229" t="s">
        <v>43</v>
      </c>
      <c r="O205" s="230"/>
      <c r="P205" s="230"/>
      <c r="Q205" s="230"/>
      <c r="R205" s="230"/>
      <c r="S205" s="230"/>
      <c r="T205" s="231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23" t="s">
        <v>286</v>
      </c>
      <c r="B206" s="223"/>
      <c r="C206" s="223"/>
      <c r="D206" s="223"/>
      <c r="E206" s="223"/>
      <c r="F206" s="223"/>
      <c r="G206" s="223"/>
      <c r="H206" s="223"/>
      <c r="I206" s="223"/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  <c r="W206" s="223"/>
      <c r="X206" s="223"/>
      <c r="Y206" s="66"/>
      <c r="Z206" s="66"/>
    </row>
    <row r="207" spans="1:53" ht="14.25" customHeight="1" x14ac:dyDescent="0.25">
      <c r="A207" s="224" t="s">
        <v>80</v>
      </c>
      <c r="B207" s="224"/>
      <c r="C207" s="224"/>
      <c r="D207" s="224"/>
      <c r="E207" s="224"/>
      <c r="F207" s="224"/>
      <c r="G207" s="224"/>
      <c r="H207" s="224"/>
      <c r="I207" s="224"/>
      <c r="J207" s="224"/>
      <c r="K207" s="224"/>
      <c r="L207" s="224"/>
      <c r="M207" s="224"/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67"/>
      <c r="Z207" s="67"/>
    </row>
    <row r="208" spans="1:53" ht="16.5" customHeight="1" x14ac:dyDescent="0.25">
      <c r="A208" s="64" t="s">
        <v>287</v>
      </c>
      <c r="B208" s="64" t="s">
        <v>288</v>
      </c>
      <c r="C208" s="37">
        <v>4301070874</v>
      </c>
      <c r="D208" s="225">
        <v>4607111035332</v>
      </c>
      <c r="E208" s="225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3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227"/>
      <c r="P208" s="227"/>
      <c r="Q208" s="227"/>
      <c r="R208" s="228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3" t="s">
        <v>70</v>
      </c>
    </row>
    <row r="209" spans="1:53" ht="16.5" customHeight="1" x14ac:dyDescent="0.25">
      <c r="A209" s="64" t="s">
        <v>289</v>
      </c>
      <c r="B209" s="64" t="s">
        <v>290</v>
      </c>
      <c r="C209" s="37">
        <v>4301070873</v>
      </c>
      <c r="D209" s="225">
        <v>4607111035080</v>
      </c>
      <c r="E209" s="225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3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227"/>
      <c r="P209" s="227"/>
      <c r="Q209" s="227"/>
      <c r="R209" s="228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4" t="s">
        <v>70</v>
      </c>
    </row>
    <row r="210" spans="1:53" x14ac:dyDescent="0.2">
      <c r="A210" s="232"/>
      <c r="B210" s="232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3"/>
      <c r="N210" s="229" t="s">
        <v>43</v>
      </c>
      <c r="O210" s="230"/>
      <c r="P210" s="230"/>
      <c r="Q210" s="230"/>
      <c r="R210" s="230"/>
      <c r="S210" s="230"/>
      <c r="T210" s="231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232"/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3"/>
      <c r="N211" s="229" t="s">
        <v>43</v>
      </c>
      <c r="O211" s="230"/>
      <c r="P211" s="230"/>
      <c r="Q211" s="230"/>
      <c r="R211" s="230"/>
      <c r="S211" s="230"/>
      <c r="T211" s="231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22" t="s">
        <v>291</v>
      </c>
      <c r="B212" s="222"/>
      <c r="C212" s="222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55"/>
      <c r="Z212" s="55"/>
    </row>
    <row r="213" spans="1:53" ht="16.5" customHeight="1" x14ac:dyDescent="0.25">
      <c r="A213" s="223" t="s">
        <v>292</v>
      </c>
      <c r="B213" s="223"/>
      <c r="C213" s="223"/>
      <c r="D213" s="223"/>
      <c r="E213" s="223"/>
      <c r="F213" s="223"/>
      <c r="G213" s="223"/>
      <c r="H213" s="223"/>
      <c r="I213" s="223"/>
      <c r="J213" s="223"/>
      <c r="K213" s="223"/>
      <c r="L213" s="223"/>
      <c r="M213" s="223"/>
      <c r="N213" s="223"/>
      <c r="O213" s="223"/>
      <c r="P213" s="223"/>
      <c r="Q213" s="223"/>
      <c r="R213" s="223"/>
      <c r="S213" s="223"/>
      <c r="T213" s="223"/>
      <c r="U213" s="223"/>
      <c r="V213" s="223"/>
      <c r="W213" s="223"/>
      <c r="X213" s="223"/>
      <c r="Y213" s="66"/>
      <c r="Z213" s="66"/>
    </row>
    <row r="214" spans="1:53" ht="14.25" customHeight="1" x14ac:dyDescent="0.25">
      <c r="A214" s="224" t="s">
        <v>80</v>
      </c>
      <c r="B214" s="224"/>
      <c r="C214" s="224"/>
      <c r="D214" s="224"/>
      <c r="E214" s="224"/>
      <c r="F214" s="224"/>
      <c r="G214" s="224"/>
      <c r="H214" s="224"/>
      <c r="I214" s="224"/>
      <c r="J214" s="224"/>
      <c r="K214" s="224"/>
      <c r="L214" s="224"/>
      <c r="M214" s="224"/>
      <c r="N214" s="224"/>
      <c r="O214" s="224"/>
      <c r="P214" s="224"/>
      <c r="Q214" s="224"/>
      <c r="R214" s="224"/>
      <c r="S214" s="224"/>
      <c r="T214" s="224"/>
      <c r="U214" s="224"/>
      <c r="V214" s="224"/>
      <c r="W214" s="224"/>
      <c r="X214" s="224"/>
      <c r="Y214" s="67"/>
      <c r="Z214" s="67"/>
    </row>
    <row r="215" spans="1:53" ht="27" customHeight="1" x14ac:dyDescent="0.25">
      <c r="A215" s="64" t="s">
        <v>293</v>
      </c>
      <c r="B215" s="64" t="s">
        <v>294</v>
      </c>
      <c r="C215" s="37">
        <v>4301070941</v>
      </c>
      <c r="D215" s="225">
        <v>4607111036162</v>
      </c>
      <c r="E215" s="225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227"/>
      <c r="P215" s="227"/>
      <c r="Q215" s="227"/>
      <c r="R215" s="228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5" t="s">
        <v>70</v>
      </c>
    </row>
    <row r="216" spans="1:53" x14ac:dyDescent="0.2">
      <c r="A216" s="232"/>
      <c r="B216" s="232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3"/>
      <c r="N216" s="229" t="s">
        <v>43</v>
      </c>
      <c r="O216" s="230"/>
      <c r="P216" s="230"/>
      <c r="Q216" s="230"/>
      <c r="R216" s="230"/>
      <c r="S216" s="230"/>
      <c r="T216" s="231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232"/>
      <c r="B217" s="232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3"/>
      <c r="N217" s="229" t="s">
        <v>43</v>
      </c>
      <c r="O217" s="230"/>
      <c r="P217" s="230"/>
      <c r="Q217" s="230"/>
      <c r="R217" s="230"/>
      <c r="S217" s="230"/>
      <c r="T217" s="231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22" t="s">
        <v>295</v>
      </c>
      <c r="B218" s="222"/>
      <c r="C218" s="222"/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55"/>
      <c r="Z218" s="55"/>
    </row>
    <row r="219" spans="1:53" ht="16.5" customHeight="1" x14ac:dyDescent="0.25">
      <c r="A219" s="223" t="s">
        <v>296</v>
      </c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  <c r="O219" s="223"/>
      <c r="P219" s="223"/>
      <c r="Q219" s="223"/>
      <c r="R219" s="223"/>
      <c r="S219" s="223"/>
      <c r="T219" s="223"/>
      <c r="U219" s="223"/>
      <c r="V219" s="223"/>
      <c r="W219" s="223"/>
      <c r="X219" s="223"/>
      <c r="Y219" s="66"/>
      <c r="Z219" s="66"/>
    </row>
    <row r="220" spans="1:53" ht="14.25" customHeight="1" x14ac:dyDescent="0.25">
      <c r="A220" s="224" t="s">
        <v>80</v>
      </c>
      <c r="B220" s="224"/>
      <c r="C220" s="224"/>
      <c r="D220" s="224"/>
      <c r="E220" s="224"/>
      <c r="F220" s="224"/>
      <c r="G220" s="224"/>
      <c r="H220" s="224"/>
      <c r="I220" s="224"/>
      <c r="J220" s="224"/>
      <c r="K220" s="224"/>
      <c r="L220" s="224"/>
      <c r="M220" s="224"/>
      <c r="N220" s="224"/>
      <c r="O220" s="224"/>
      <c r="P220" s="224"/>
      <c r="Q220" s="224"/>
      <c r="R220" s="224"/>
      <c r="S220" s="224"/>
      <c r="T220" s="224"/>
      <c r="U220" s="224"/>
      <c r="V220" s="224"/>
      <c r="W220" s="224"/>
      <c r="X220" s="224"/>
      <c r="Y220" s="67"/>
      <c r="Z220" s="67"/>
    </row>
    <row r="221" spans="1:53" ht="27" customHeight="1" x14ac:dyDescent="0.25">
      <c r="A221" s="64" t="s">
        <v>297</v>
      </c>
      <c r="B221" s="64" t="s">
        <v>298</v>
      </c>
      <c r="C221" s="37">
        <v>4301070965</v>
      </c>
      <c r="D221" s="225">
        <v>4607111035899</v>
      </c>
      <c r="E221" s="225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180</v>
      </c>
      <c r="N221" s="303" t="s">
        <v>299</v>
      </c>
      <c r="O221" s="227"/>
      <c r="P221" s="227"/>
      <c r="Q221" s="227"/>
      <c r="R221" s="228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6" t="s">
        <v>70</v>
      </c>
    </row>
    <row r="222" spans="1:53" x14ac:dyDescent="0.2">
      <c r="A222" s="232"/>
      <c r="B222" s="232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3"/>
      <c r="N222" s="229" t="s">
        <v>43</v>
      </c>
      <c r="O222" s="230"/>
      <c r="P222" s="230"/>
      <c r="Q222" s="230"/>
      <c r="R222" s="230"/>
      <c r="S222" s="230"/>
      <c r="T222" s="231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232"/>
      <c r="B223" s="232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3"/>
      <c r="N223" s="229" t="s">
        <v>43</v>
      </c>
      <c r="O223" s="230"/>
      <c r="P223" s="230"/>
      <c r="Q223" s="230"/>
      <c r="R223" s="230"/>
      <c r="S223" s="230"/>
      <c r="T223" s="231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23" t="s">
        <v>300</v>
      </c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3"/>
      <c r="T224" s="223"/>
      <c r="U224" s="223"/>
      <c r="V224" s="223"/>
      <c r="W224" s="223"/>
      <c r="X224" s="223"/>
      <c r="Y224" s="66"/>
      <c r="Z224" s="66"/>
    </row>
    <row r="225" spans="1:53" ht="14.25" customHeight="1" x14ac:dyDescent="0.25">
      <c r="A225" s="224" t="s">
        <v>80</v>
      </c>
      <c r="B225" s="224"/>
      <c r="C225" s="224"/>
      <c r="D225" s="224"/>
      <c r="E225" s="224"/>
      <c r="F225" s="224"/>
      <c r="G225" s="224"/>
      <c r="H225" s="224"/>
      <c r="I225" s="224"/>
      <c r="J225" s="224"/>
      <c r="K225" s="224"/>
      <c r="L225" s="224"/>
      <c r="M225" s="224"/>
      <c r="N225" s="224"/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Y225" s="67"/>
      <c r="Z225" s="67"/>
    </row>
    <row r="226" spans="1:53" ht="27" customHeight="1" x14ac:dyDescent="0.25">
      <c r="A226" s="64" t="s">
        <v>301</v>
      </c>
      <c r="B226" s="64" t="s">
        <v>302</v>
      </c>
      <c r="C226" s="37">
        <v>4301070870</v>
      </c>
      <c r="D226" s="225">
        <v>4607111036711</v>
      </c>
      <c r="E226" s="225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227"/>
      <c r="P226" s="227"/>
      <c r="Q226" s="227"/>
      <c r="R226" s="228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7" t="s">
        <v>70</v>
      </c>
    </row>
    <row r="227" spans="1:53" x14ac:dyDescent="0.2">
      <c r="A227" s="232"/>
      <c r="B227" s="232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3"/>
      <c r="N227" s="229" t="s">
        <v>43</v>
      </c>
      <c r="O227" s="230"/>
      <c r="P227" s="230"/>
      <c r="Q227" s="230"/>
      <c r="R227" s="230"/>
      <c r="S227" s="230"/>
      <c r="T227" s="231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232"/>
      <c r="B228" s="232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3"/>
      <c r="N228" s="229" t="s">
        <v>43</v>
      </c>
      <c r="O228" s="230"/>
      <c r="P228" s="230"/>
      <c r="Q228" s="230"/>
      <c r="R228" s="230"/>
      <c r="S228" s="230"/>
      <c r="T228" s="231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22" t="s">
        <v>303</v>
      </c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55"/>
      <c r="Z229" s="55"/>
    </row>
    <row r="230" spans="1:53" ht="16.5" customHeight="1" x14ac:dyDescent="0.25">
      <c r="A230" s="223" t="s">
        <v>304</v>
      </c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66"/>
      <c r="Z230" s="66"/>
    </row>
    <row r="231" spans="1:53" ht="14.25" customHeight="1" x14ac:dyDescent="0.25">
      <c r="A231" s="224" t="s">
        <v>147</v>
      </c>
      <c r="B231" s="224"/>
      <c r="C231" s="224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67"/>
      <c r="Z231" s="67"/>
    </row>
    <row r="232" spans="1:53" ht="27" customHeight="1" x14ac:dyDescent="0.25">
      <c r="A232" s="64" t="s">
        <v>305</v>
      </c>
      <c r="B232" s="64" t="s">
        <v>306</v>
      </c>
      <c r="C232" s="37">
        <v>4301131019</v>
      </c>
      <c r="D232" s="225">
        <v>4640242180427</v>
      </c>
      <c r="E232" s="225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138</v>
      </c>
      <c r="L232" s="39" t="s">
        <v>84</v>
      </c>
      <c r="M232" s="38">
        <v>180</v>
      </c>
      <c r="N232" s="305" t="s">
        <v>307</v>
      </c>
      <c r="O232" s="227"/>
      <c r="P232" s="227"/>
      <c r="Q232" s="227"/>
      <c r="R232" s="228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8" t="s">
        <v>90</v>
      </c>
    </row>
    <row r="233" spans="1:53" x14ac:dyDescent="0.2">
      <c r="A233" s="232"/>
      <c r="B233" s="232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3"/>
      <c r="N233" s="229" t="s">
        <v>43</v>
      </c>
      <c r="O233" s="230"/>
      <c r="P233" s="230"/>
      <c r="Q233" s="230"/>
      <c r="R233" s="230"/>
      <c r="S233" s="230"/>
      <c r="T233" s="231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232"/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3"/>
      <c r="N234" s="229" t="s">
        <v>43</v>
      </c>
      <c r="O234" s="230"/>
      <c r="P234" s="230"/>
      <c r="Q234" s="230"/>
      <c r="R234" s="230"/>
      <c r="S234" s="230"/>
      <c r="T234" s="231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224" t="s">
        <v>87</v>
      </c>
      <c r="B235" s="224"/>
      <c r="C235" s="224"/>
      <c r="D235" s="224"/>
      <c r="E235" s="224"/>
      <c r="F235" s="224"/>
      <c r="G235" s="224"/>
      <c r="H235" s="224"/>
      <c r="I235" s="224"/>
      <c r="J235" s="224"/>
      <c r="K235" s="224"/>
      <c r="L235" s="224"/>
      <c r="M235" s="224"/>
      <c r="N235" s="224"/>
      <c r="O235" s="224"/>
      <c r="P235" s="224"/>
      <c r="Q235" s="224"/>
      <c r="R235" s="224"/>
      <c r="S235" s="224"/>
      <c r="T235" s="224"/>
      <c r="U235" s="224"/>
      <c r="V235" s="224"/>
      <c r="W235" s="224"/>
      <c r="X235" s="224"/>
      <c r="Y235" s="67"/>
      <c r="Z235" s="67"/>
    </row>
    <row r="236" spans="1:53" ht="27" customHeight="1" x14ac:dyDescent="0.25">
      <c r="A236" s="64" t="s">
        <v>308</v>
      </c>
      <c r="B236" s="64" t="s">
        <v>309</v>
      </c>
      <c r="C236" s="37">
        <v>4301132080</v>
      </c>
      <c r="D236" s="225">
        <v>4640242180397</v>
      </c>
      <c r="E236" s="225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306" t="s">
        <v>310</v>
      </c>
      <c r="O236" s="227"/>
      <c r="P236" s="227"/>
      <c r="Q236" s="227"/>
      <c r="R236" s="228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49" t="s">
        <v>90</v>
      </c>
    </row>
    <row r="237" spans="1:53" x14ac:dyDescent="0.2">
      <c r="A237" s="232"/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3"/>
      <c r="N237" s="229" t="s">
        <v>43</v>
      </c>
      <c r="O237" s="230"/>
      <c r="P237" s="230"/>
      <c r="Q237" s="230"/>
      <c r="R237" s="230"/>
      <c r="S237" s="230"/>
      <c r="T237" s="231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232"/>
      <c r="B238" s="232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3"/>
      <c r="N238" s="229" t="s">
        <v>43</v>
      </c>
      <c r="O238" s="230"/>
      <c r="P238" s="230"/>
      <c r="Q238" s="230"/>
      <c r="R238" s="230"/>
      <c r="S238" s="230"/>
      <c r="T238" s="231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224" t="s">
        <v>165</v>
      </c>
      <c r="B239" s="224"/>
      <c r="C239" s="224"/>
      <c r="D239" s="224"/>
      <c r="E239" s="224"/>
      <c r="F239" s="224"/>
      <c r="G239" s="224"/>
      <c r="H239" s="224"/>
      <c r="I239" s="224"/>
      <c r="J239" s="224"/>
      <c r="K239" s="224"/>
      <c r="L239" s="224"/>
      <c r="M239" s="224"/>
      <c r="N239" s="224"/>
      <c r="O239" s="224"/>
      <c r="P239" s="224"/>
      <c r="Q239" s="224"/>
      <c r="R239" s="224"/>
      <c r="S239" s="224"/>
      <c r="T239" s="224"/>
      <c r="U239" s="224"/>
      <c r="V239" s="224"/>
      <c r="W239" s="224"/>
      <c r="X239" s="224"/>
      <c r="Y239" s="67"/>
      <c r="Z239" s="67"/>
    </row>
    <row r="240" spans="1:53" ht="27" customHeight="1" x14ac:dyDescent="0.25">
      <c r="A240" s="64" t="s">
        <v>311</v>
      </c>
      <c r="B240" s="64" t="s">
        <v>312</v>
      </c>
      <c r="C240" s="37">
        <v>4301136028</v>
      </c>
      <c r="D240" s="225">
        <v>4640242180304</v>
      </c>
      <c r="E240" s="225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307" t="s">
        <v>313</v>
      </c>
      <c r="O240" s="227"/>
      <c r="P240" s="227"/>
      <c r="Q240" s="227"/>
      <c r="R240" s="228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0" t="s">
        <v>90</v>
      </c>
    </row>
    <row r="241" spans="1:53" ht="37.5" customHeight="1" x14ac:dyDescent="0.25">
      <c r="A241" s="64" t="s">
        <v>314</v>
      </c>
      <c r="B241" s="64" t="s">
        <v>315</v>
      </c>
      <c r="C241" s="37">
        <v>4301136027</v>
      </c>
      <c r="D241" s="225">
        <v>4640242180298</v>
      </c>
      <c r="E241" s="225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308" t="s">
        <v>316</v>
      </c>
      <c r="O241" s="227"/>
      <c r="P241" s="227"/>
      <c r="Q241" s="227"/>
      <c r="R241" s="228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1" t="s">
        <v>90</v>
      </c>
    </row>
    <row r="242" spans="1:53" ht="27" customHeight="1" x14ac:dyDescent="0.25">
      <c r="A242" s="64" t="s">
        <v>317</v>
      </c>
      <c r="B242" s="64" t="s">
        <v>318</v>
      </c>
      <c r="C242" s="37">
        <v>4301136026</v>
      </c>
      <c r="D242" s="225">
        <v>4640242180236</v>
      </c>
      <c r="E242" s="225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309" t="s">
        <v>319</v>
      </c>
      <c r="O242" s="227"/>
      <c r="P242" s="227"/>
      <c r="Q242" s="227"/>
      <c r="R242" s="228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2" t="s">
        <v>90</v>
      </c>
    </row>
    <row r="243" spans="1:53" ht="27" customHeight="1" x14ac:dyDescent="0.25">
      <c r="A243" s="64" t="s">
        <v>320</v>
      </c>
      <c r="B243" s="64" t="s">
        <v>321</v>
      </c>
      <c r="C243" s="37">
        <v>4301136029</v>
      </c>
      <c r="D243" s="225">
        <v>4640242180410</v>
      </c>
      <c r="E243" s="225"/>
      <c r="F243" s="63">
        <v>2.2400000000000002</v>
      </c>
      <c r="G243" s="38">
        <v>1</v>
      </c>
      <c r="H243" s="63">
        <v>2.2400000000000002</v>
      </c>
      <c r="I243" s="63">
        <v>2.4319999999999999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310" t="s">
        <v>322</v>
      </c>
      <c r="O243" s="227"/>
      <c r="P243" s="227"/>
      <c r="Q243" s="227"/>
      <c r="R243" s="228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3" t="s">
        <v>90</v>
      </c>
    </row>
    <row r="244" spans="1:53" x14ac:dyDescent="0.2">
      <c r="A244" s="232"/>
      <c r="B244" s="232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3"/>
      <c r="N244" s="229" t="s">
        <v>43</v>
      </c>
      <c r="O244" s="230"/>
      <c r="P244" s="230"/>
      <c r="Q244" s="230"/>
      <c r="R244" s="230"/>
      <c r="S244" s="230"/>
      <c r="T244" s="231"/>
      <c r="U244" s="43" t="s">
        <v>42</v>
      </c>
      <c r="V244" s="44">
        <f>IFERROR(SUM(V240:V243),"0")</f>
        <v>0</v>
      </c>
      <c r="W244" s="44">
        <f>IFERROR(SUM(W240:W243),"0")</f>
        <v>0</v>
      </c>
      <c r="X244" s="44">
        <f>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232"/>
      <c r="B245" s="232"/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  <c r="M245" s="233"/>
      <c r="N245" s="229" t="s">
        <v>43</v>
      </c>
      <c r="O245" s="230"/>
      <c r="P245" s="230"/>
      <c r="Q245" s="230"/>
      <c r="R245" s="230"/>
      <c r="S245" s="230"/>
      <c r="T245" s="231"/>
      <c r="U245" s="43" t="s">
        <v>0</v>
      </c>
      <c r="V245" s="44">
        <f>IFERROR(SUMPRODUCT(V240:V243*H240:H243),"0")</f>
        <v>0</v>
      </c>
      <c r="W245" s="44">
        <f>IFERROR(SUMPRODUCT(W240:W243*H240:H243),"0")</f>
        <v>0</v>
      </c>
      <c r="X245" s="43"/>
      <c r="Y245" s="68"/>
      <c r="Z245" s="68"/>
    </row>
    <row r="246" spans="1:53" ht="14.25" customHeight="1" x14ac:dyDescent="0.25">
      <c r="A246" s="224" t="s">
        <v>143</v>
      </c>
      <c r="B246" s="224"/>
      <c r="C246" s="224"/>
      <c r="D246" s="224"/>
      <c r="E246" s="224"/>
      <c r="F246" s="224"/>
      <c r="G246" s="224"/>
      <c r="H246" s="224"/>
      <c r="I246" s="224"/>
      <c r="J246" s="224"/>
      <c r="K246" s="224"/>
      <c r="L246" s="224"/>
      <c r="M246" s="224"/>
      <c r="N246" s="224"/>
      <c r="O246" s="224"/>
      <c r="P246" s="224"/>
      <c r="Q246" s="224"/>
      <c r="R246" s="224"/>
      <c r="S246" s="224"/>
      <c r="T246" s="224"/>
      <c r="U246" s="224"/>
      <c r="V246" s="224"/>
      <c r="W246" s="224"/>
      <c r="X246" s="224"/>
      <c r="Y246" s="67"/>
      <c r="Z246" s="67"/>
    </row>
    <row r="247" spans="1:53" ht="27" customHeight="1" x14ac:dyDescent="0.25">
      <c r="A247" s="64" t="s">
        <v>323</v>
      </c>
      <c r="B247" s="64" t="s">
        <v>324</v>
      </c>
      <c r="C247" s="37">
        <v>4301135191</v>
      </c>
      <c r="D247" s="225">
        <v>4640242180373</v>
      </c>
      <c r="E247" s="225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91</v>
      </c>
      <c r="L247" s="39" t="s">
        <v>84</v>
      </c>
      <c r="M247" s="38">
        <v>180</v>
      </c>
      <c r="N247" s="311" t="s">
        <v>325</v>
      </c>
      <c r="O247" s="227"/>
      <c r="P247" s="227"/>
      <c r="Q247" s="227"/>
      <c r="R247" s="228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ref="W247:W256" si="4">IFERROR(IF(V247="","",V247),"")</f>
        <v>0</v>
      </c>
      <c r="X247" s="42">
        <f t="shared" ref="X247:X252" si="5">IFERROR(IF(V247="","",V247*0.00936),"")</f>
        <v>0</v>
      </c>
      <c r="Y247" s="69" t="s">
        <v>49</v>
      </c>
      <c r="Z247" s="70" t="s">
        <v>49</v>
      </c>
      <c r="AD247" s="74"/>
      <c r="BA247" s="154" t="s">
        <v>90</v>
      </c>
    </row>
    <row r="248" spans="1:53" ht="27" customHeight="1" x14ac:dyDescent="0.25">
      <c r="A248" s="64" t="s">
        <v>326</v>
      </c>
      <c r="B248" s="64" t="s">
        <v>327</v>
      </c>
      <c r="C248" s="37">
        <v>4301135195</v>
      </c>
      <c r="D248" s="225">
        <v>4640242180366</v>
      </c>
      <c r="E248" s="225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312" t="s">
        <v>328</v>
      </c>
      <c r="O248" s="227"/>
      <c r="P248" s="227"/>
      <c r="Q248" s="227"/>
      <c r="R248" s="228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5" t="s">
        <v>90</v>
      </c>
    </row>
    <row r="249" spans="1:53" ht="27" customHeight="1" x14ac:dyDescent="0.25">
      <c r="A249" s="64" t="s">
        <v>329</v>
      </c>
      <c r="B249" s="64" t="s">
        <v>330</v>
      </c>
      <c r="C249" s="37">
        <v>4301135188</v>
      </c>
      <c r="D249" s="225">
        <v>4640242180335</v>
      </c>
      <c r="E249" s="225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313" t="s">
        <v>331</v>
      </c>
      <c r="O249" s="227"/>
      <c r="P249" s="227"/>
      <c r="Q249" s="227"/>
      <c r="R249" s="228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6" t="s">
        <v>90</v>
      </c>
    </row>
    <row r="250" spans="1:53" ht="37.5" customHeight="1" x14ac:dyDescent="0.25">
      <c r="A250" s="64" t="s">
        <v>332</v>
      </c>
      <c r="B250" s="64" t="s">
        <v>333</v>
      </c>
      <c r="C250" s="37">
        <v>4301135189</v>
      </c>
      <c r="D250" s="225">
        <v>4640242180342</v>
      </c>
      <c r="E250" s="225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314" t="s">
        <v>334</v>
      </c>
      <c r="O250" s="227"/>
      <c r="P250" s="227"/>
      <c r="Q250" s="227"/>
      <c r="R250" s="228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7" t="s">
        <v>90</v>
      </c>
    </row>
    <row r="251" spans="1:53" ht="27" customHeight="1" x14ac:dyDescent="0.25">
      <c r="A251" s="64" t="s">
        <v>335</v>
      </c>
      <c r="B251" s="64" t="s">
        <v>336</v>
      </c>
      <c r="C251" s="37">
        <v>4301135190</v>
      </c>
      <c r="D251" s="225">
        <v>4640242180359</v>
      </c>
      <c r="E251" s="225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315" t="s">
        <v>337</v>
      </c>
      <c r="O251" s="227"/>
      <c r="P251" s="227"/>
      <c r="Q251" s="227"/>
      <c r="R251" s="228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8" t="s">
        <v>90</v>
      </c>
    </row>
    <row r="252" spans="1:53" ht="27" customHeight="1" x14ac:dyDescent="0.25">
      <c r="A252" s="64" t="s">
        <v>338</v>
      </c>
      <c r="B252" s="64" t="s">
        <v>339</v>
      </c>
      <c r="C252" s="37">
        <v>4301135192</v>
      </c>
      <c r="D252" s="225">
        <v>4640242180380</v>
      </c>
      <c r="E252" s="225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91</v>
      </c>
      <c r="L252" s="39" t="s">
        <v>84</v>
      </c>
      <c r="M252" s="38">
        <v>180</v>
      </c>
      <c r="N252" s="316" t="s">
        <v>340</v>
      </c>
      <c r="O252" s="227"/>
      <c r="P252" s="227"/>
      <c r="Q252" s="227"/>
      <c r="R252" s="228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 t="shared" si="5"/>
        <v>0</v>
      </c>
      <c r="Y252" s="69" t="s">
        <v>49</v>
      </c>
      <c r="Z252" s="70" t="s">
        <v>49</v>
      </c>
      <c r="AD252" s="74"/>
      <c r="BA252" s="159" t="s">
        <v>90</v>
      </c>
    </row>
    <row r="253" spans="1:53" ht="27" customHeight="1" x14ac:dyDescent="0.25">
      <c r="A253" s="64" t="s">
        <v>341</v>
      </c>
      <c r="B253" s="64" t="s">
        <v>342</v>
      </c>
      <c r="C253" s="37">
        <v>4301135186</v>
      </c>
      <c r="D253" s="225">
        <v>4640242180311</v>
      </c>
      <c r="E253" s="225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85</v>
      </c>
      <c r="L253" s="39" t="s">
        <v>84</v>
      </c>
      <c r="M253" s="38">
        <v>180</v>
      </c>
      <c r="N253" s="317" t="s">
        <v>343</v>
      </c>
      <c r="O253" s="227"/>
      <c r="P253" s="227"/>
      <c r="Q253" s="227"/>
      <c r="R253" s="228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IFERROR(IF(V253="","",V253*0.0155),"")</f>
        <v>0</v>
      </c>
      <c r="Y253" s="69" t="s">
        <v>49</v>
      </c>
      <c r="Z253" s="70" t="s">
        <v>49</v>
      </c>
      <c r="AD253" s="74"/>
      <c r="BA253" s="160" t="s">
        <v>90</v>
      </c>
    </row>
    <row r="254" spans="1:53" ht="37.5" customHeight="1" x14ac:dyDescent="0.25">
      <c r="A254" s="64" t="s">
        <v>344</v>
      </c>
      <c r="B254" s="64" t="s">
        <v>345</v>
      </c>
      <c r="C254" s="37">
        <v>4301135187</v>
      </c>
      <c r="D254" s="225">
        <v>4640242180328</v>
      </c>
      <c r="E254" s="225"/>
      <c r="F254" s="63">
        <v>3.5</v>
      </c>
      <c r="G254" s="38">
        <v>1</v>
      </c>
      <c r="H254" s="63">
        <v>3.5</v>
      </c>
      <c r="I254" s="63">
        <v>3.6920000000000002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318" t="s">
        <v>346</v>
      </c>
      <c r="O254" s="227"/>
      <c r="P254" s="227"/>
      <c r="Q254" s="227"/>
      <c r="R254" s="228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1" t="s">
        <v>90</v>
      </c>
    </row>
    <row r="255" spans="1:53" ht="27" customHeight="1" x14ac:dyDescent="0.25">
      <c r="A255" s="64" t="s">
        <v>347</v>
      </c>
      <c r="B255" s="64" t="s">
        <v>348</v>
      </c>
      <c r="C255" s="37">
        <v>4301135194</v>
      </c>
      <c r="D255" s="225">
        <v>4640242180380</v>
      </c>
      <c r="E255" s="225"/>
      <c r="F255" s="63">
        <v>1.8</v>
      </c>
      <c r="G255" s="38">
        <v>1</v>
      </c>
      <c r="H255" s="63">
        <v>1.8</v>
      </c>
      <c r="I255" s="63">
        <v>1.9119999999999999</v>
      </c>
      <c r="J255" s="38">
        <v>234</v>
      </c>
      <c r="K255" s="38" t="s">
        <v>138</v>
      </c>
      <c r="L255" s="39" t="s">
        <v>84</v>
      </c>
      <c r="M255" s="38">
        <v>180</v>
      </c>
      <c r="N255" s="319" t="s">
        <v>349</v>
      </c>
      <c r="O255" s="227"/>
      <c r="P255" s="227"/>
      <c r="Q255" s="227"/>
      <c r="R255" s="228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IFERROR(IF(V255="","",V255*0.00502),"")</f>
        <v>0</v>
      </c>
      <c r="Y255" s="69" t="s">
        <v>49</v>
      </c>
      <c r="Z255" s="70" t="s">
        <v>49</v>
      </c>
      <c r="AD255" s="74"/>
      <c r="BA255" s="162" t="s">
        <v>90</v>
      </c>
    </row>
    <row r="256" spans="1:53" ht="27" customHeight="1" x14ac:dyDescent="0.25">
      <c r="A256" s="64" t="s">
        <v>350</v>
      </c>
      <c r="B256" s="64" t="s">
        <v>351</v>
      </c>
      <c r="C256" s="37">
        <v>4301135193</v>
      </c>
      <c r="D256" s="225">
        <v>4640242180403</v>
      </c>
      <c r="E256" s="225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91</v>
      </c>
      <c r="L256" s="39" t="s">
        <v>84</v>
      </c>
      <c r="M256" s="38">
        <v>180</v>
      </c>
      <c r="N256" s="320" t="s">
        <v>352</v>
      </c>
      <c r="O256" s="227"/>
      <c r="P256" s="227"/>
      <c r="Q256" s="227"/>
      <c r="R256" s="228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3" t="s">
        <v>90</v>
      </c>
    </row>
    <row r="257" spans="1:34" x14ac:dyDescent="0.2">
      <c r="A257" s="232"/>
      <c r="B257" s="232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233"/>
      <c r="N257" s="229" t="s">
        <v>43</v>
      </c>
      <c r="O257" s="230"/>
      <c r="P257" s="230"/>
      <c r="Q257" s="230"/>
      <c r="R257" s="230"/>
      <c r="S257" s="230"/>
      <c r="T257" s="231"/>
      <c r="U257" s="43" t="s">
        <v>42</v>
      </c>
      <c r="V257" s="44">
        <f>IFERROR(SUM(V247:V256),"0")</f>
        <v>0</v>
      </c>
      <c r="W257" s="44">
        <f>IFERROR(SUM(W247:W256),"0")</f>
        <v>0</v>
      </c>
      <c r="X257" s="44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>0</v>
      </c>
      <c r="Y257" s="68"/>
      <c r="Z257" s="68"/>
    </row>
    <row r="258" spans="1:34" x14ac:dyDescent="0.2">
      <c r="A258" s="232"/>
      <c r="B258" s="232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233"/>
      <c r="N258" s="229" t="s">
        <v>43</v>
      </c>
      <c r="O258" s="230"/>
      <c r="P258" s="230"/>
      <c r="Q258" s="230"/>
      <c r="R258" s="230"/>
      <c r="S258" s="230"/>
      <c r="T258" s="231"/>
      <c r="U258" s="43" t="s">
        <v>0</v>
      </c>
      <c r="V258" s="44">
        <f>IFERROR(SUMPRODUCT(V247:V256*H247:H256),"0")</f>
        <v>0</v>
      </c>
      <c r="W258" s="44">
        <f>IFERROR(SUMPRODUCT(W247:W256*H247:H256),"0")</f>
        <v>0</v>
      </c>
      <c r="X258" s="43"/>
      <c r="Y258" s="68"/>
      <c r="Z258" s="68"/>
    </row>
    <row r="259" spans="1:34" ht="15" customHeight="1" x14ac:dyDescent="0.2">
      <c r="A259" s="232"/>
      <c r="B259" s="232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324"/>
      <c r="N259" s="321" t="s">
        <v>36</v>
      </c>
      <c r="O259" s="322"/>
      <c r="P259" s="322"/>
      <c r="Q259" s="322"/>
      <c r="R259" s="322"/>
      <c r="S259" s="322"/>
      <c r="T259" s="323"/>
      <c r="U259" s="43" t="s">
        <v>0</v>
      </c>
      <c r="V259" s="44">
        <f>IFERROR(V24+V33+V41+V47+V57+V63+V68+V74+V84+V91+V99+V105+V110+V118+V123+V129+V134+V140+V145+V153+V158+V165+V170+V175+V180+V186+V192+V200+V205+V211+V217+V223+V228+V234+V238+V245+V258,"0")</f>
        <v>0</v>
      </c>
      <c r="W259" s="44">
        <f>IFERROR(W24+W33+W41+W47+W57+W63+W68+W74+W84+W91+W99+W105+W110+W118+W123+W129+W134+W140+W145+W153+W158+W165+W170+W175+W180+W186+W192+W200+W205+W211+W217+W223+W228+W234+W238+W245+W258,"0")</f>
        <v>0</v>
      </c>
      <c r="X259" s="43"/>
      <c r="Y259" s="68"/>
      <c r="Z259" s="68"/>
    </row>
    <row r="260" spans="1:34" x14ac:dyDescent="0.2">
      <c r="A260" s="232"/>
      <c r="B260" s="232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324"/>
      <c r="N260" s="321" t="s">
        <v>37</v>
      </c>
      <c r="O260" s="322"/>
      <c r="P260" s="322"/>
      <c r="Q260" s="322"/>
      <c r="R260" s="322"/>
      <c r="S260" s="322"/>
      <c r="T260" s="323"/>
      <c r="U260" s="43" t="s">
        <v>0</v>
      </c>
      <c r="V260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>0</v>
      </c>
      <c r="W260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>0</v>
      </c>
      <c r="X260" s="43"/>
      <c r="Y260" s="68"/>
      <c r="Z260" s="68"/>
    </row>
    <row r="261" spans="1:34" x14ac:dyDescent="0.2">
      <c r="A261" s="232"/>
      <c r="B261" s="232"/>
      <c r="C261" s="232"/>
      <c r="D261" s="232"/>
      <c r="E261" s="232"/>
      <c r="F261" s="232"/>
      <c r="G261" s="232"/>
      <c r="H261" s="232"/>
      <c r="I261" s="232"/>
      <c r="J261" s="232"/>
      <c r="K261" s="232"/>
      <c r="L261" s="232"/>
      <c r="M261" s="324"/>
      <c r="N261" s="321" t="s">
        <v>38</v>
      </c>
      <c r="O261" s="322"/>
      <c r="P261" s="322"/>
      <c r="Q261" s="322"/>
      <c r="R261" s="322"/>
      <c r="S261" s="322"/>
      <c r="T261" s="323"/>
      <c r="U261" s="43" t="s">
        <v>23</v>
      </c>
      <c r="V26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>0</v>
      </c>
      <c r="W261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>0</v>
      </c>
      <c r="X261" s="43"/>
      <c r="Y261" s="68"/>
      <c r="Z261" s="68"/>
    </row>
    <row r="262" spans="1:34" x14ac:dyDescent="0.2">
      <c r="A262" s="232"/>
      <c r="B262" s="232"/>
      <c r="C262" s="232"/>
      <c r="D262" s="232"/>
      <c r="E262" s="232"/>
      <c r="F262" s="232"/>
      <c r="G262" s="232"/>
      <c r="H262" s="232"/>
      <c r="I262" s="232"/>
      <c r="J262" s="232"/>
      <c r="K262" s="232"/>
      <c r="L262" s="232"/>
      <c r="M262" s="324"/>
      <c r="N262" s="321" t="s">
        <v>39</v>
      </c>
      <c r="O262" s="322"/>
      <c r="P262" s="322"/>
      <c r="Q262" s="322"/>
      <c r="R262" s="322"/>
      <c r="S262" s="322"/>
      <c r="T262" s="323"/>
      <c r="U262" s="43" t="s">
        <v>0</v>
      </c>
      <c r="V262" s="44">
        <f>GrossWeightTotal+PalletQtyTotal*25</f>
        <v>0</v>
      </c>
      <c r="W262" s="44">
        <f>GrossWeightTotalR+PalletQtyTotalR*25</f>
        <v>0</v>
      </c>
      <c r="X262" s="43"/>
      <c r="Y262" s="68"/>
      <c r="Z262" s="68"/>
    </row>
    <row r="263" spans="1:34" x14ac:dyDescent="0.2">
      <c r="A263" s="232"/>
      <c r="B263" s="232"/>
      <c r="C263" s="232"/>
      <c r="D263" s="232"/>
      <c r="E263" s="232"/>
      <c r="F263" s="232"/>
      <c r="G263" s="232"/>
      <c r="H263" s="232"/>
      <c r="I263" s="232"/>
      <c r="J263" s="232"/>
      <c r="K263" s="232"/>
      <c r="L263" s="232"/>
      <c r="M263" s="324"/>
      <c r="N263" s="321" t="s">
        <v>40</v>
      </c>
      <c r="O263" s="322"/>
      <c r="P263" s="322"/>
      <c r="Q263" s="322"/>
      <c r="R263" s="322"/>
      <c r="S263" s="322"/>
      <c r="T263" s="323"/>
      <c r="U263" s="43" t="s">
        <v>23</v>
      </c>
      <c r="V263" s="44">
        <f>IFERROR(V23+V32+V40+V46+V56+V62+V67+V73+V83+V90+V98+V104+V109+V117+V122+V128+V133+V139+V144+V152+V157+V164+V169+V174+V179+V185+V191+V199+V204+V210+V216+V222+V227+V233+V237+V244+V257,"0")</f>
        <v>0</v>
      </c>
      <c r="W263" s="44">
        <f>IFERROR(W23+W32+W40+W46+W56+W62+W67+W73+W83+W90+W98+W104+W109+W117+W122+W128+W133+W139+W144+W152+W157+W164+W169+W174+W179+W185+W191+W199+W204+W210+W216+W222+W227+W233+W237+W244+W257,"0")</f>
        <v>0</v>
      </c>
      <c r="X263" s="43"/>
      <c r="Y263" s="68"/>
      <c r="Z263" s="68"/>
    </row>
    <row r="264" spans="1:34" ht="14.25" x14ac:dyDescent="0.2">
      <c r="A264" s="232"/>
      <c r="B264" s="232"/>
      <c r="C264" s="232"/>
      <c r="D264" s="232"/>
      <c r="E264" s="232"/>
      <c r="F264" s="232"/>
      <c r="G264" s="232"/>
      <c r="H264" s="232"/>
      <c r="I264" s="232"/>
      <c r="J264" s="232"/>
      <c r="K264" s="232"/>
      <c r="L264" s="232"/>
      <c r="M264" s="324"/>
      <c r="N264" s="321" t="s">
        <v>41</v>
      </c>
      <c r="O264" s="322"/>
      <c r="P264" s="322"/>
      <c r="Q264" s="322"/>
      <c r="R264" s="322"/>
      <c r="S264" s="322"/>
      <c r="T264" s="323"/>
      <c r="U264" s="46" t="s">
        <v>55</v>
      </c>
      <c r="V264" s="43"/>
      <c r="W264" s="43"/>
      <c r="X264" s="43">
        <f>IFERROR(X23+X32+X40+X46+X56+X62+X67+X73+X83+X90+X98+X104+X109+X117+X122+X128+X133+X139+X144+X152+X157+X164+X169+X174+X179+X185+X191+X199+X204+X210+X216+X222+X227+X233+X237+X244+X257,"0")</f>
        <v>0</v>
      </c>
      <c r="Y264" s="68"/>
      <c r="Z264" s="68"/>
    </row>
    <row r="265" spans="1:34" ht="13.5" thickBot="1" x14ac:dyDescent="0.25"/>
    <row r="266" spans="1:34" ht="27" thickTop="1" thickBot="1" x14ac:dyDescent="0.25">
      <c r="A266" s="47" t="s">
        <v>9</v>
      </c>
      <c r="B266" s="75" t="s">
        <v>79</v>
      </c>
      <c r="C266" s="325" t="s">
        <v>48</v>
      </c>
      <c r="D266" s="325" t="s">
        <v>48</v>
      </c>
      <c r="E266" s="325" t="s">
        <v>48</v>
      </c>
      <c r="F266" s="325" t="s">
        <v>48</v>
      </c>
      <c r="G266" s="325" t="s">
        <v>48</v>
      </c>
      <c r="H266" s="325" t="s">
        <v>48</v>
      </c>
      <c r="I266" s="325" t="s">
        <v>48</v>
      </c>
      <c r="J266" s="325" t="s">
        <v>48</v>
      </c>
      <c r="K266" s="325" t="s">
        <v>48</v>
      </c>
      <c r="L266" s="325" t="s">
        <v>48</v>
      </c>
      <c r="M266" s="325" t="s">
        <v>48</v>
      </c>
      <c r="N266" s="325" t="s">
        <v>48</v>
      </c>
      <c r="O266" s="325" t="s">
        <v>48</v>
      </c>
      <c r="P266" s="325" t="s">
        <v>48</v>
      </c>
      <c r="Q266" s="325" t="s">
        <v>48</v>
      </c>
      <c r="R266" s="325" t="s">
        <v>48</v>
      </c>
      <c r="S266" s="325" t="s">
        <v>218</v>
      </c>
      <c r="T266" s="325" t="s">
        <v>218</v>
      </c>
      <c r="U266" s="325" t="s">
        <v>218</v>
      </c>
      <c r="V266" s="325" t="s">
        <v>243</v>
      </c>
      <c r="W266" s="325" t="s">
        <v>243</v>
      </c>
      <c r="X266" s="325" t="s">
        <v>243</v>
      </c>
      <c r="Y266" s="325" t="s">
        <v>243</v>
      </c>
      <c r="Z266" s="325" t="s">
        <v>262</v>
      </c>
      <c r="AA266" s="325" t="s">
        <v>262</v>
      </c>
      <c r="AB266" s="325" t="s">
        <v>262</v>
      </c>
      <c r="AC266" s="325" t="s">
        <v>262</v>
      </c>
      <c r="AD266" s="325" t="s">
        <v>262</v>
      </c>
      <c r="AE266" s="75" t="s">
        <v>291</v>
      </c>
      <c r="AF266" s="325" t="s">
        <v>295</v>
      </c>
      <c r="AG266" s="325" t="s">
        <v>295</v>
      </c>
      <c r="AH266" s="75" t="s">
        <v>303</v>
      </c>
    </row>
    <row r="267" spans="1:34" ht="14.25" customHeight="1" thickTop="1" x14ac:dyDescent="0.2">
      <c r="A267" s="326" t="s">
        <v>10</v>
      </c>
      <c r="B267" s="325" t="s">
        <v>79</v>
      </c>
      <c r="C267" s="325" t="s">
        <v>86</v>
      </c>
      <c r="D267" s="325" t="s">
        <v>98</v>
      </c>
      <c r="E267" s="325" t="s">
        <v>108</v>
      </c>
      <c r="F267" s="325" t="s">
        <v>115</v>
      </c>
      <c r="G267" s="325" t="s">
        <v>134</v>
      </c>
      <c r="H267" s="325" t="s">
        <v>142</v>
      </c>
      <c r="I267" s="325" t="s">
        <v>146</v>
      </c>
      <c r="J267" s="325" t="s">
        <v>152</v>
      </c>
      <c r="K267" s="325" t="s">
        <v>165</v>
      </c>
      <c r="L267" s="325" t="s">
        <v>172</v>
      </c>
      <c r="M267" s="325" t="s">
        <v>185</v>
      </c>
      <c r="N267" s="325" t="s">
        <v>190</v>
      </c>
      <c r="O267" s="325" t="s">
        <v>193</v>
      </c>
      <c r="P267" s="325" t="s">
        <v>204</v>
      </c>
      <c r="Q267" s="325" t="s">
        <v>207</v>
      </c>
      <c r="R267" s="325" t="s">
        <v>215</v>
      </c>
      <c r="S267" s="325" t="s">
        <v>219</v>
      </c>
      <c r="T267" s="325" t="s">
        <v>223</v>
      </c>
      <c r="U267" s="325" t="s">
        <v>226</v>
      </c>
      <c r="V267" s="325" t="s">
        <v>244</v>
      </c>
      <c r="W267" s="325" t="s">
        <v>249</v>
      </c>
      <c r="X267" s="325" t="s">
        <v>243</v>
      </c>
      <c r="Y267" s="325" t="s">
        <v>258</v>
      </c>
      <c r="Z267" s="325" t="s">
        <v>263</v>
      </c>
      <c r="AA267" s="325" t="s">
        <v>266</v>
      </c>
      <c r="AB267" s="325" t="s">
        <v>273</v>
      </c>
      <c r="AC267" s="325" t="s">
        <v>282</v>
      </c>
      <c r="AD267" s="325" t="s">
        <v>286</v>
      </c>
      <c r="AE267" s="325" t="s">
        <v>292</v>
      </c>
      <c r="AF267" s="325" t="s">
        <v>296</v>
      </c>
      <c r="AG267" s="325" t="s">
        <v>300</v>
      </c>
      <c r="AH267" s="325" t="s">
        <v>304</v>
      </c>
    </row>
    <row r="268" spans="1:34" ht="13.5" thickBot="1" x14ac:dyDescent="0.25">
      <c r="A268" s="327"/>
      <c r="B268" s="325"/>
      <c r="C268" s="325"/>
      <c r="D268" s="325"/>
      <c r="E268" s="325"/>
      <c r="F268" s="325"/>
      <c r="G268" s="325"/>
      <c r="H268" s="325"/>
      <c r="I268" s="325"/>
      <c r="J268" s="325"/>
      <c r="K268" s="325"/>
      <c r="L268" s="325"/>
      <c r="M268" s="325"/>
      <c r="N268" s="325"/>
      <c r="O268" s="325"/>
      <c r="P268" s="325"/>
      <c r="Q268" s="325"/>
      <c r="R268" s="325"/>
      <c r="S268" s="325"/>
      <c r="T268" s="325"/>
      <c r="U268" s="325"/>
      <c r="V268" s="325"/>
      <c r="W268" s="325"/>
      <c r="X268" s="325"/>
      <c r="Y268" s="325"/>
      <c r="Z268" s="325"/>
      <c r="AA268" s="325"/>
      <c r="AB268" s="325"/>
      <c r="AC268" s="325"/>
      <c r="AD268" s="325"/>
      <c r="AE268" s="325"/>
      <c r="AF268" s="325"/>
      <c r="AG268" s="325"/>
      <c r="AH268" s="325"/>
    </row>
    <row r="269" spans="1:34" ht="18" thickTop="1" thickBot="1" x14ac:dyDescent="0.25">
      <c r="A269" s="47" t="s">
        <v>13</v>
      </c>
      <c r="B269" s="53">
        <f>IFERROR(V22*H22,"0")</f>
        <v>0</v>
      </c>
      <c r="C269" s="53">
        <f>IFERROR(V28*H28,"0")+IFERROR(V29*H29,"0")+IFERROR(V30*H30,"0")+IFERROR(V31*H31,"0")</f>
        <v>0</v>
      </c>
      <c r="D269" s="53">
        <f>IFERROR(V36*H36,"0")+IFERROR(V37*H37,"0")+IFERROR(V38*H38,"0")+IFERROR(V39*H39,"0")</f>
        <v>0</v>
      </c>
      <c r="E269" s="53">
        <f>IFERROR(V44*H44,"0")+IFERROR(V45*H45,"0")</f>
        <v>0</v>
      </c>
      <c r="F269" s="53">
        <f>IFERROR(V50*H50,"0")+IFERROR(V51*H51,"0")+IFERROR(V52*H52,"0")+IFERROR(V53*H53,"0")+IFERROR(V54*H54,"0")+IFERROR(V55*H55,"0")</f>
        <v>0</v>
      </c>
      <c r="G269" s="53">
        <f>IFERROR(V60*H60,"0")+IFERROR(V61*H61,"0")</f>
        <v>0</v>
      </c>
      <c r="H269" s="53">
        <f>IFERROR(V66*H66,"0")</f>
        <v>0</v>
      </c>
      <c r="I269" s="53">
        <f>IFERROR(V71*H71,"0")+IFERROR(V72*H72,"0")</f>
        <v>0</v>
      </c>
      <c r="J269" s="53">
        <f>IFERROR(V77*H77,"0")+IFERROR(V78*H78,"0")+IFERROR(V79*H79,"0")+IFERROR(V80*H80,"0")+IFERROR(V81*H81,"0")+IFERROR(V82*H82,"0")</f>
        <v>0</v>
      </c>
      <c r="K269" s="53">
        <f>IFERROR(V87*H87,"0")+IFERROR(V88*H88,"0")+IFERROR(V89*H89,"0")</f>
        <v>0</v>
      </c>
      <c r="L269" s="53">
        <f>IFERROR(V94*H94,"0")+IFERROR(V95*H95,"0")+IFERROR(V96*H96,"0")+IFERROR(V97*H97,"0")</f>
        <v>0</v>
      </c>
      <c r="M269" s="53">
        <f>IFERROR(V102*H102,"0")+IFERROR(V103*H103,"0")</f>
        <v>0</v>
      </c>
      <c r="N269" s="53">
        <f>IFERROR(V108*H108,"0")</f>
        <v>0</v>
      </c>
      <c r="O269" s="53">
        <f>IFERROR(V113*H113,"0")+IFERROR(V114*H114,"0")+IFERROR(V115*H115,"0")+IFERROR(V116*H116,"0")</f>
        <v>0</v>
      </c>
      <c r="P269" s="53">
        <f>IFERROR(V121*H121,"0")</f>
        <v>0</v>
      </c>
      <c r="Q269" s="53">
        <f>IFERROR(V126*H126,"0")+IFERROR(V127*H127,"0")</f>
        <v>0</v>
      </c>
      <c r="R269" s="53">
        <f>IFERROR(V132*H132,"0")</f>
        <v>0</v>
      </c>
      <c r="S269" s="53">
        <f>IFERROR(V138*H138,"0")</f>
        <v>0</v>
      </c>
      <c r="T269" s="53">
        <f>IFERROR(V143*H143,"0")</f>
        <v>0</v>
      </c>
      <c r="U269" s="53">
        <f>IFERROR(V148*H148,"0")+IFERROR(V149*H149,"0")+IFERROR(V150*H150,"0")+IFERROR(V151*H151,"0")+IFERROR(V155*H155,"0")+IFERROR(V156*H156,"0")</f>
        <v>0</v>
      </c>
      <c r="V269" s="53">
        <f>IFERROR(V162*H162,"0")+IFERROR(V163*H163,"0")</f>
        <v>0</v>
      </c>
      <c r="W269" s="53">
        <f>IFERROR(V168*H168,"0")</f>
        <v>0</v>
      </c>
      <c r="X269" s="53">
        <f>IFERROR(V173*H173,"0")</f>
        <v>0</v>
      </c>
      <c r="Y269" s="53">
        <f>IFERROR(V178*H178,"0")</f>
        <v>0</v>
      </c>
      <c r="Z269" s="53">
        <f>IFERROR(V184*H184,"0")</f>
        <v>0</v>
      </c>
      <c r="AA269" s="53">
        <f>IFERROR(V189*H189,"0")+IFERROR(V190*H190,"0")</f>
        <v>0</v>
      </c>
      <c r="AB269" s="53">
        <f>IFERROR(V195*H195,"0")+IFERROR(V196*H196,"0")+IFERROR(V197*H197,"0")+IFERROR(V198*H198,"0")</f>
        <v>0</v>
      </c>
      <c r="AC269" s="53">
        <f>IFERROR(V203*H203,"0")</f>
        <v>0</v>
      </c>
      <c r="AD269" s="53">
        <f>IFERROR(V208*H208,"0")+IFERROR(V209*H209,"0")</f>
        <v>0</v>
      </c>
      <c r="AE269" s="53">
        <f>IFERROR(V215*H215,"0")</f>
        <v>0</v>
      </c>
      <c r="AF269" s="53">
        <f>IFERROR(V221*H221,"0")</f>
        <v>0</v>
      </c>
      <c r="AG269" s="53">
        <f>IFERROR(V226*H226,"0")</f>
        <v>0</v>
      </c>
      <c r="AH269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>0</v>
      </c>
    </row>
    <row r="270" spans="1:34" ht="13.5" thickTop="1" x14ac:dyDescent="0.2">
      <c r="C270" s="1"/>
    </row>
    <row r="271" spans="1:34" ht="19.5" customHeight="1" x14ac:dyDescent="0.2">
      <c r="A271" s="71" t="s">
        <v>65</v>
      </c>
      <c r="B271" s="71" t="s">
        <v>66</v>
      </c>
      <c r="C271" s="71" t="s">
        <v>68</v>
      </c>
    </row>
    <row r="272" spans="1:34" x14ac:dyDescent="0.2">
      <c r="A272" s="72">
        <f>SUMPRODUCT(--(BA:BA="ЗПФ"),--(U:U="кор"),H:H,W:W)+SUMPRODUCT(--(BA:BA="ЗПФ"),--(U:U="кг"),W:W)</f>
        <v>0</v>
      </c>
      <c r="B272" s="73">
        <f>SUMPRODUCT(--(BA:BA="ПГП"),--(U:U="кор"),H:H,W:W)+SUMPRODUCT(--(BA:BA="ПГП"),--(U:U="кг"),W:W)</f>
        <v>0</v>
      </c>
      <c r="C272" s="73">
        <f>SUMPRODUCT(--(BA:BA="КИЗ"),--(U:U="кор"),H:H,W:W)+SUMPRODUCT(--(BA:BA="КИЗ"),--(U:U="кг"),W:W)</f>
        <v>0</v>
      </c>
    </row>
  </sheetData>
  <sheetProtection algorithmName="SHA-512" hashValue="ogjjlnNFCidmRuBeOE+g3VNVYftyDRkg9YUVH3kcjsgyen1GG07WDoWSM0RMC9K5pRyjJu/ii1T/UdNphwNLmg==" saltValue="ay5wsmJ7AwtvpMsHmoAG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6">
    <mergeCell ref="AC267:AC268"/>
    <mergeCell ref="AD267:AD268"/>
    <mergeCell ref="AE267:AE268"/>
    <mergeCell ref="AF267:AF268"/>
    <mergeCell ref="AG267:AG268"/>
    <mergeCell ref="AH267:AH268"/>
    <mergeCell ref="T267:T268"/>
    <mergeCell ref="U267:U268"/>
    <mergeCell ref="V267:V268"/>
    <mergeCell ref="W267:W268"/>
    <mergeCell ref="X267:X268"/>
    <mergeCell ref="Y267:Y268"/>
    <mergeCell ref="Z267:Z268"/>
    <mergeCell ref="AA267:AA268"/>
    <mergeCell ref="AB267:AB268"/>
    <mergeCell ref="C266:R266"/>
    <mergeCell ref="S266:U266"/>
    <mergeCell ref="V266:Y266"/>
    <mergeCell ref="Z266:AD266"/>
    <mergeCell ref="AF266:AG266"/>
    <mergeCell ref="A267:A268"/>
    <mergeCell ref="B267:B268"/>
    <mergeCell ref="C267:C268"/>
    <mergeCell ref="D267:D268"/>
    <mergeCell ref="E267:E268"/>
    <mergeCell ref="F267:F268"/>
    <mergeCell ref="G267:G268"/>
    <mergeCell ref="H267:H268"/>
    <mergeCell ref="I267:I268"/>
    <mergeCell ref="J267:J268"/>
    <mergeCell ref="K267:K268"/>
    <mergeCell ref="L267:L268"/>
    <mergeCell ref="M267:M268"/>
    <mergeCell ref="N267:N268"/>
    <mergeCell ref="O267:O268"/>
    <mergeCell ref="P267:P268"/>
    <mergeCell ref="Q267:Q268"/>
    <mergeCell ref="R267:R268"/>
    <mergeCell ref="S267:S268"/>
    <mergeCell ref="D256:E256"/>
    <mergeCell ref="N256:R256"/>
    <mergeCell ref="N257:T257"/>
    <mergeCell ref="A257:M258"/>
    <mergeCell ref="N258:T258"/>
    <mergeCell ref="N259:T259"/>
    <mergeCell ref="A259:M264"/>
    <mergeCell ref="N260:T260"/>
    <mergeCell ref="N261:T261"/>
    <mergeCell ref="N262:T262"/>
    <mergeCell ref="N263:T263"/>
    <mergeCell ref="N264:T264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A246:X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A183:X183"/>
    <mergeCell ref="D184:E184"/>
    <mergeCell ref="N184:R184"/>
    <mergeCell ref="N185:T185"/>
    <mergeCell ref="A185:M186"/>
    <mergeCell ref="N186:T186"/>
    <mergeCell ref="A187:X187"/>
    <mergeCell ref="A188:X188"/>
    <mergeCell ref="D189:E189"/>
    <mergeCell ref="N189:R189"/>
    <mergeCell ref="A176:X176"/>
    <mergeCell ref="A177:X177"/>
    <mergeCell ref="D178:E178"/>
    <mergeCell ref="N178:R178"/>
    <mergeCell ref="N179:T179"/>
    <mergeCell ref="A179:M180"/>
    <mergeCell ref="N180:T180"/>
    <mergeCell ref="A181:X181"/>
    <mergeCell ref="A182:X182"/>
    <mergeCell ref="N169:T169"/>
    <mergeCell ref="A169:M170"/>
    <mergeCell ref="N170:T170"/>
    <mergeCell ref="A171:X171"/>
    <mergeCell ref="A172:X172"/>
    <mergeCell ref="D173:E173"/>
    <mergeCell ref="N173:R173"/>
    <mergeCell ref="N174:T174"/>
    <mergeCell ref="A174:M175"/>
    <mergeCell ref="N175:T175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D156:E156"/>
    <mergeCell ref="N156:R156"/>
    <mergeCell ref="N157:T157"/>
    <mergeCell ref="A157:M158"/>
    <mergeCell ref="N158:T158"/>
    <mergeCell ref="A159:X159"/>
    <mergeCell ref="A160:X160"/>
    <mergeCell ref="A161:X161"/>
    <mergeCell ref="D162:E162"/>
    <mergeCell ref="N162:R162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353</v>
      </c>
      <c r="H1" s="9"/>
    </row>
    <row r="3" spans="2:8" x14ac:dyDescent="0.2">
      <c r="B3" s="54" t="s">
        <v>354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355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356</v>
      </c>
      <c r="C6" s="54" t="s">
        <v>357</v>
      </c>
      <c r="D6" s="54" t="s">
        <v>358</v>
      </c>
      <c r="E6" s="54" t="s">
        <v>49</v>
      </c>
    </row>
    <row r="7" spans="2:8" x14ac:dyDescent="0.2">
      <c r="B7" s="54" t="s">
        <v>359</v>
      </c>
      <c r="C7" s="54" t="s">
        <v>360</v>
      </c>
      <c r="D7" s="54" t="s">
        <v>361</v>
      </c>
      <c r="E7" s="54" t="s">
        <v>49</v>
      </c>
    </row>
    <row r="8" spans="2:8" x14ac:dyDescent="0.2">
      <c r="B8" s="54" t="s">
        <v>362</v>
      </c>
      <c r="C8" s="54" t="s">
        <v>363</v>
      </c>
      <c r="D8" s="54" t="s">
        <v>364</v>
      </c>
      <c r="E8" s="54" t="s">
        <v>49</v>
      </c>
    </row>
    <row r="9" spans="2:8" x14ac:dyDescent="0.2">
      <c r="B9" s="54" t="s">
        <v>365</v>
      </c>
      <c r="C9" s="54" t="s">
        <v>366</v>
      </c>
      <c r="D9" s="54" t="s">
        <v>367</v>
      </c>
      <c r="E9" s="54" t="s">
        <v>49</v>
      </c>
    </row>
    <row r="11" spans="2:8" x14ac:dyDescent="0.2">
      <c r="B11" s="54" t="s">
        <v>368</v>
      </c>
      <c r="C11" s="54" t="s">
        <v>357</v>
      </c>
      <c r="D11" s="54" t="s">
        <v>49</v>
      </c>
      <c r="E11" s="54" t="s">
        <v>49</v>
      </c>
    </row>
    <row r="13" spans="2:8" x14ac:dyDescent="0.2">
      <c r="B13" s="54" t="s">
        <v>369</v>
      </c>
      <c r="C13" s="54" t="s">
        <v>360</v>
      </c>
      <c r="D13" s="54" t="s">
        <v>49</v>
      </c>
      <c r="E13" s="54" t="s">
        <v>49</v>
      </c>
    </row>
    <row r="15" spans="2:8" x14ac:dyDescent="0.2">
      <c r="B15" s="54" t="s">
        <v>370</v>
      </c>
      <c r="C15" s="54" t="s">
        <v>363</v>
      </c>
      <c r="D15" s="54" t="s">
        <v>49</v>
      </c>
      <c r="E15" s="54" t="s">
        <v>49</v>
      </c>
    </row>
    <row r="17" spans="2:5" x14ac:dyDescent="0.2">
      <c r="B17" s="54" t="s">
        <v>371</v>
      </c>
      <c r="C17" s="54" t="s">
        <v>366</v>
      </c>
      <c r="D17" s="54" t="s">
        <v>49</v>
      </c>
      <c r="E17" s="54" t="s">
        <v>49</v>
      </c>
    </row>
    <row r="19" spans="2:5" x14ac:dyDescent="0.2">
      <c r="B19" s="54" t="s">
        <v>372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373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374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375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376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377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378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379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380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381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382</v>
      </c>
      <c r="C29" s="54" t="s">
        <v>49</v>
      </c>
      <c r="D29" s="54" t="s">
        <v>49</v>
      </c>
      <c r="E29" s="54" t="s">
        <v>49</v>
      </c>
    </row>
  </sheetData>
  <sheetProtection algorithmName="SHA-512" hashValue="4w10XhiGWPk8RFuh1lE2m/Sa4UX178g/5gu/va8R0LgA59jinLodRI68eK/kbrVdFUaRCI3RXH6JS2rCNARjEg==" saltValue="OdMiqyjwZASzJ1IbcxKM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400</vt:i4>
      </vt:variant>
    </vt:vector>
  </HeadingPairs>
  <TitlesOfParts>
    <vt:vector size="4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2024-01-11T06:23:24Z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