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895" windowHeight="1219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G272" i="2" l="1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V264" i="2"/>
  <c r="V263" i="2"/>
  <c r="V265" i="2" s="1"/>
  <c r="V261" i="2"/>
  <c r="V260" i="2"/>
  <c r="X259" i="2"/>
  <c r="W259" i="2"/>
  <c r="X258" i="2"/>
  <c r="W258" i="2"/>
  <c r="N258" i="2"/>
  <c r="X257" i="2"/>
  <c r="W257" i="2"/>
  <c r="N257" i="2"/>
  <c r="X256" i="2"/>
  <c r="W256" i="2"/>
  <c r="X255" i="2"/>
  <c r="W255" i="2"/>
  <c r="X254" i="2"/>
  <c r="W254" i="2"/>
  <c r="X253" i="2"/>
  <c r="W253" i="2"/>
  <c r="X252" i="2"/>
  <c r="W252" i="2"/>
  <c r="X251" i="2"/>
  <c r="W251" i="2"/>
  <c r="X250" i="2"/>
  <c r="W250" i="2"/>
  <c r="X249" i="2"/>
  <c r="W249" i="2"/>
  <c r="X248" i="2"/>
  <c r="W248" i="2"/>
  <c r="X247" i="2"/>
  <c r="X260" i="2" s="1"/>
  <c r="W247" i="2"/>
  <c r="W261" i="2" s="1"/>
  <c r="V245" i="2"/>
  <c r="V244" i="2"/>
  <c r="X243" i="2"/>
  <c r="W243" i="2"/>
  <c r="X242" i="2"/>
  <c r="W242" i="2"/>
  <c r="X241" i="2"/>
  <c r="W241" i="2"/>
  <c r="X240" i="2"/>
  <c r="X244" i="2" s="1"/>
  <c r="W240" i="2"/>
  <c r="W245" i="2" s="1"/>
  <c r="V238" i="2"/>
  <c r="V237" i="2"/>
  <c r="X236" i="2"/>
  <c r="X237" i="2" s="1"/>
  <c r="W236" i="2"/>
  <c r="W238" i="2" s="1"/>
  <c r="V234" i="2"/>
  <c r="W233" i="2"/>
  <c r="V233" i="2"/>
  <c r="X232" i="2"/>
  <c r="X233" i="2" s="1"/>
  <c r="W232" i="2"/>
  <c r="W234" i="2" s="1"/>
  <c r="W228" i="2"/>
  <c r="V228" i="2"/>
  <c r="X227" i="2"/>
  <c r="W227" i="2"/>
  <c r="V227" i="2"/>
  <c r="X226" i="2"/>
  <c r="W226" i="2"/>
  <c r="N226" i="2"/>
  <c r="W223" i="2"/>
  <c r="V223" i="2"/>
  <c r="X222" i="2"/>
  <c r="V222" i="2"/>
  <c r="X221" i="2"/>
  <c r="W221" i="2"/>
  <c r="W222" i="2" s="1"/>
  <c r="N221" i="2"/>
  <c r="W217" i="2"/>
  <c r="V217" i="2"/>
  <c r="V216" i="2"/>
  <c r="X215" i="2"/>
  <c r="X216" i="2" s="1"/>
  <c r="W215" i="2"/>
  <c r="W216" i="2" s="1"/>
  <c r="N215" i="2"/>
  <c r="V211" i="2"/>
  <c r="W210" i="2"/>
  <c r="V210" i="2"/>
  <c r="X209" i="2"/>
  <c r="W209" i="2"/>
  <c r="N209" i="2"/>
  <c r="X208" i="2"/>
  <c r="X210" i="2" s="1"/>
  <c r="W208" i="2"/>
  <c r="W211" i="2" s="1"/>
  <c r="N208" i="2"/>
  <c r="W205" i="2"/>
  <c r="V205" i="2"/>
  <c r="W204" i="2"/>
  <c r="V204" i="2"/>
  <c r="X203" i="2"/>
  <c r="X204" i="2" s="1"/>
  <c r="W203" i="2"/>
  <c r="N203" i="2"/>
  <c r="V200" i="2"/>
  <c r="V199" i="2"/>
  <c r="X198" i="2"/>
  <c r="W198" i="2"/>
  <c r="N198" i="2"/>
  <c r="X197" i="2"/>
  <c r="W197" i="2"/>
  <c r="N197" i="2"/>
  <c r="X196" i="2"/>
  <c r="W196" i="2"/>
  <c r="N196" i="2"/>
  <c r="X195" i="2"/>
  <c r="X199" i="2" s="1"/>
  <c r="W195" i="2"/>
  <c r="W200" i="2" s="1"/>
  <c r="N195" i="2"/>
  <c r="V192" i="2"/>
  <c r="W191" i="2"/>
  <c r="V191" i="2"/>
  <c r="X190" i="2"/>
  <c r="W190" i="2"/>
  <c r="N190" i="2"/>
  <c r="X189" i="2"/>
  <c r="X191" i="2" s="1"/>
  <c r="W189" i="2"/>
  <c r="N189" i="2"/>
  <c r="X188" i="2"/>
  <c r="W188" i="2"/>
  <c r="W192" i="2" s="1"/>
  <c r="N188" i="2"/>
  <c r="V185" i="2"/>
  <c r="X184" i="2"/>
  <c r="V184" i="2"/>
  <c r="X183" i="2"/>
  <c r="W183" i="2"/>
  <c r="W185" i="2" s="1"/>
  <c r="N183" i="2"/>
  <c r="X182" i="2"/>
  <c r="W182" i="2"/>
  <c r="W184" i="2" s="1"/>
  <c r="N182" i="2"/>
  <c r="V178" i="2"/>
  <c r="X177" i="2"/>
  <c r="W177" i="2"/>
  <c r="V177" i="2"/>
  <c r="X176" i="2"/>
  <c r="W176" i="2"/>
  <c r="N176" i="2"/>
  <c r="X175" i="2"/>
  <c r="W175" i="2"/>
  <c r="N175" i="2"/>
  <c r="X174" i="2"/>
  <c r="W174" i="2"/>
  <c r="W178" i="2" s="1"/>
  <c r="N174" i="2"/>
  <c r="W171" i="2"/>
  <c r="V171" i="2"/>
  <c r="V170" i="2"/>
  <c r="X169" i="2"/>
  <c r="X170" i="2" s="1"/>
  <c r="W169" i="2"/>
  <c r="W170" i="2" s="1"/>
  <c r="N169" i="2"/>
  <c r="W166" i="2"/>
  <c r="V166" i="2"/>
  <c r="W165" i="2"/>
  <c r="V165" i="2"/>
  <c r="X164" i="2"/>
  <c r="X165" i="2" s="1"/>
  <c r="W164" i="2"/>
  <c r="N164" i="2"/>
  <c r="V161" i="2"/>
  <c r="V160" i="2"/>
  <c r="X159" i="2"/>
  <c r="W159" i="2"/>
  <c r="N159" i="2"/>
  <c r="X158" i="2"/>
  <c r="X160" i="2" s="1"/>
  <c r="W158" i="2"/>
  <c r="W161" i="2" s="1"/>
  <c r="N158" i="2"/>
  <c r="V154" i="2"/>
  <c r="X153" i="2"/>
  <c r="V153" i="2"/>
  <c r="X152" i="2"/>
  <c r="W152" i="2"/>
  <c r="N152" i="2"/>
  <c r="X151" i="2"/>
  <c r="W151" i="2"/>
  <c r="W154" i="2" s="1"/>
  <c r="N151" i="2"/>
  <c r="V149" i="2"/>
  <c r="V148" i="2"/>
  <c r="X147" i="2"/>
  <c r="X148" i="2" s="1"/>
  <c r="W147" i="2"/>
  <c r="X146" i="2"/>
  <c r="W146" i="2"/>
  <c r="N146" i="2"/>
  <c r="X145" i="2"/>
  <c r="W145" i="2"/>
  <c r="W148" i="2" s="1"/>
  <c r="X144" i="2"/>
  <c r="W144" i="2"/>
  <c r="W149" i="2" s="1"/>
  <c r="W141" i="2"/>
  <c r="V141" i="2"/>
  <c r="X140" i="2"/>
  <c r="W140" i="2"/>
  <c r="V140" i="2"/>
  <c r="X139" i="2"/>
  <c r="W139" i="2"/>
  <c r="N139" i="2"/>
  <c r="W135" i="2"/>
  <c r="V135" i="2"/>
  <c r="V134" i="2"/>
  <c r="X133" i="2"/>
  <c r="X134" i="2" s="1"/>
  <c r="W133" i="2"/>
  <c r="W134" i="2" s="1"/>
  <c r="N133" i="2"/>
  <c r="V130" i="2"/>
  <c r="V129" i="2"/>
  <c r="X128" i="2"/>
  <c r="W128" i="2"/>
  <c r="N128" i="2"/>
  <c r="X127" i="2"/>
  <c r="X129" i="2" s="1"/>
  <c r="W127" i="2"/>
  <c r="W130" i="2" s="1"/>
  <c r="N127" i="2"/>
  <c r="V124" i="2"/>
  <c r="V123" i="2"/>
  <c r="X122" i="2"/>
  <c r="X123" i="2" s="1"/>
  <c r="W122" i="2"/>
  <c r="W124" i="2" s="1"/>
  <c r="N122" i="2"/>
  <c r="V119" i="2"/>
  <c r="V118" i="2"/>
  <c r="X117" i="2"/>
  <c r="W117" i="2"/>
  <c r="N117" i="2"/>
  <c r="X116" i="2"/>
  <c r="W116" i="2"/>
  <c r="N116" i="2"/>
  <c r="X115" i="2"/>
  <c r="W115" i="2"/>
  <c r="N115" i="2"/>
  <c r="X114" i="2"/>
  <c r="X118" i="2" s="1"/>
  <c r="W114" i="2"/>
  <c r="W119" i="2" s="1"/>
  <c r="N114" i="2"/>
  <c r="W111" i="2"/>
  <c r="V111" i="2"/>
  <c r="W110" i="2"/>
  <c r="V110" i="2"/>
  <c r="X109" i="2"/>
  <c r="X110" i="2" s="1"/>
  <c r="W109" i="2"/>
  <c r="N109" i="2"/>
  <c r="V106" i="2"/>
  <c r="V105" i="2"/>
  <c r="X104" i="2"/>
  <c r="W104" i="2"/>
  <c r="N104" i="2"/>
  <c r="X103" i="2"/>
  <c r="X105" i="2" s="1"/>
  <c r="W103" i="2"/>
  <c r="W106" i="2" s="1"/>
  <c r="N103" i="2"/>
  <c r="V100" i="2"/>
  <c r="V99" i="2"/>
  <c r="X98" i="2"/>
  <c r="W98" i="2"/>
  <c r="N98" i="2"/>
  <c r="X97" i="2"/>
  <c r="W97" i="2"/>
  <c r="N97" i="2"/>
  <c r="X96" i="2"/>
  <c r="W96" i="2"/>
  <c r="N96" i="2"/>
  <c r="X95" i="2"/>
  <c r="X99" i="2" s="1"/>
  <c r="W95" i="2"/>
  <c r="W100" i="2" s="1"/>
  <c r="N95" i="2"/>
  <c r="X94" i="2"/>
  <c r="W94" i="2"/>
  <c r="N94" i="2"/>
  <c r="V91" i="2"/>
  <c r="X90" i="2"/>
  <c r="V90" i="2"/>
  <c r="X89" i="2"/>
  <c r="W89" i="2"/>
  <c r="N89" i="2"/>
  <c r="X88" i="2"/>
  <c r="W88" i="2"/>
  <c r="N88" i="2"/>
  <c r="X87" i="2"/>
  <c r="W87" i="2"/>
  <c r="W90" i="2" s="1"/>
  <c r="N87" i="2"/>
  <c r="W84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X83" i="2" s="1"/>
  <c r="W78" i="2"/>
  <c r="W83" i="2" s="1"/>
  <c r="N78" i="2"/>
  <c r="X77" i="2"/>
  <c r="W77" i="2"/>
  <c r="N77" i="2"/>
  <c r="W74" i="2"/>
  <c r="V74" i="2"/>
  <c r="V73" i="2"/>
  <c r="X72" i="2"/>
  <c r="W72" i="2"/>
  <c r="W73" i="2" s="1"/>
  <c r="N72" i="2"/>
  <c r="X71" i="2"/>
  <c r="X73" i="2" s="1"/>
  <c r="W71" i="2"/>
  <c r="N71" i="2"/>
  <c r="V68" i="2"/>
  <c r="X67" i="2"/>
  <c r="V67" i="2"/>
  <c r="X66" i="2"/>
  <c r="W66" i="2"/>
  <c r="W67" i="2" s="1"/>
  <c r="N66" i="2"/>
  <c r="V63" i="2"/>
  <c r="V62" i="2"/>
  <c r="X61" i="2"/>
  <c r="W61" i="2"/>
  <c r="W63" i="2" s="1"/>
  <c r="N61" i="2"/>
  <c r="X60" i="2"/>
  <c r="X62" i="2" s="1"/>
  <c r="W60" i="2"/>
  <c r="W62" i="2" s="1"/>
  <c r="N60" i="2"/>
  <c r="V57" i="2"/>
  <c r="V56" i="2"/>
  <c r="X55" i="2"/>
  <c r="W55" i="2"/>
  <c r="N55" i="2"/>
  <c r="X54" i="2"/>
  <c r="W54" i="2"/>
  <c r="N54" i="2"/>
  <c r="X53" i="2"/>
  <c r="W53" i="2"/>
  <c r="N53" i="2"/>
  <c r="X52" i="2"/>
  <c r="W52" i="2"/>
  <c r="N52" i="2"/>
  <c r="X51" i="2"/>
  <c r="X56" i="2" s="1"/>
  <c r="W51" i="2"/>
  <c r="W57" i="2" s="1"/>
  <c r="N51" i="2"/>
  <c r="X50" i="2"/>
  <c r="W50" i="2"/>
  <c r="W56" i="2" s="1"/>
  <c r="N50" i="2"/>
  <c r="W47" i="2"/>
  <c r="V47" i="2"/>
  <c r="V46" i="2"/>
  <c r="X45" i="2"/>
  <c r="W45" i="2"/>
  <c r="W46" i="2" s="1"/>
  <c r="N45" i="2"/>
  <c r="X44" i="2"/>
  <c r="X46" i="2" s="1"/>
  <c r="W44" i="2"/>
  <c r="N44" i="2"/>
  <c r="V41" i="2"/>
  <c r="V40" i="2"/>
  <c r="X39" i="2"/>
  <c r="W39" i="2"/>
  <c r="N39" i="2"/>
  <c r="X38" i="2"/>
  <c r="W38" i="2"/>
  <c r="W40" i="2" s="1"/>
  <c r="N38" i="2"/>
  <c r="X37" i="2"/>
  <c r="W37" i="2"/>
  <c r="W41" i="2" s="1"/>
  <c r="X36" i="2"/>
  <c r="X40" i="2" s="1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W24" i="2"/>
  <c r="V24" i="2"/>
  <c r="V262" i="2" s="1"/>
  <c r="V23" i="2"/>
  <c r="V266" i="2" s="1"/>
  <c r="X22" i="2"/>
  <c r="X23" i="2" s="1"/>
  <c r="W22" i="2"/>
  <c r="W23" i="2" s="1"/>
  <c r="N22" i="2"/>
  <c r="H10" i="2"/>
  <c r="A9" i="2"/>
  <c r="F9" i="2" s="1"/>
  <c r="D7" i="2"/>
  <c r="O6" i="2"/>
  <c r="N2" i="2"/>
  <c r="H9" i="2" l="1"/>
  <c r="J9" i="2"/>
  <c r="X267" i="2"/>
  <c r="F10" i="2"/>
  <c r="W123" i="2"/>
  <c r="W237" i="2"/>
  <c r="W260" i="2"/>
  <c r="A10" i="2"/>
  <c r="W32" i="2"/>
  <c r="W266" i="2" s="1"/>
  <c r="W68" i="2"/>
  <c r="W262" i="2" s="1"/>
  <c r="W244" i="2"/>
  <c r="W91" i="2"/>
  <c r="W129" i="2"/>
  <c r="W105" i="2"/>
  <c r="W160" i="2"/>
  <c r="W199" i="2"/>
  <c r="W99" i="2"/>
  <c r="W118" i="2"/>
  <c r="W153" i="2"/>
  <c r="W263" i="2"/>
  <c r="W264" i="2"/>
  <c r="B275" i="2" l="1"/>
  <c r="C275" i="2"/>
  <c r="A275" i="2"/>
  <c r="W265" i="2"/>
</calcChain>
</file>

<file path=xl/sharedStrings.xml><?xml version="1.0" encoding="utf-8"?>
<sst xmlns="http://schemas.openxmlformats.org/spreadsheetml/2006/main" count="1423" uniqueCount="376">
  <si>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</si>
  <si>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</si>
  <si>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</si>
  <si>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</si>
  <si>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</si>
  <si>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</si>
  <si>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</si>
  <si>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</si>
  <si>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</si>
  <si>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</si>
  <si>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</si>
  <si>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</si>
  <si>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</si>
  <si>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</si>
  <si>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</si>
  <si>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</si>
  <si>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</si>
  <si>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</si>
  <si>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</si>
  <si>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</si>
  <si>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</si>
  <si>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</si>
  <si>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</si>
  <si>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</si>
  <si>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</si>
  <si>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</si>
  <si>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</si>
  <si>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</si>
  <si>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</si>
  <si>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</si>
  <si>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</si>
  <si>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</si>
  <si>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</si>
  <si>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</si>
  <si>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</si>
  <si>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</si>
  <si>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</si>
  <si>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</si>
  <si>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</si>
  <si>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</si>
  <si>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</si>
  <si>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</si>
  <si>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</si>
  <si>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</si>
  <si>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</si>
  <si>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</si>
  <si>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</si>
  <si>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</si>
  <si>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</si>
  <si>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</si>
  <si>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</si>
  <si>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</si>
  <si>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</si>
  <si>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</si>
  <si>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</si>
  <si>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</si>
  <si>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</si>
  <si>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</si>
  <si>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</si>
  <si>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</si>
  <si>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</si>
  <si>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</si>
  <si>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</si>
  <si>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</si>
  <si>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</si>
  <si>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</si>
  <si>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</si>
  <si>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</si>
  <si>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</si>
  <si>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</si>
  <si>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</si>
  <si>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07.02.2024</t>
  </si>
  <si>
    <t>06.02.2024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</si>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</sst>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1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5"/>
  <sheetViews>
    <sheetView showGridLines="0" tabSelected="1" topLeftCell="F2" zoomScaleNormal="100" zoomScaleSheetLayoutView="100" workbookViewId="0">
      <selection activeCell="D6" sqref="D6:L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32" t="s">
        <v>29</v>
      </c>
      <c r="E1" s="332"/>
      <c r="F1" s="332"/>
      <c r="G1" s="14" t="s">
        <v>70</v>
      </c>
      <c r="H1" s="332" t="s">
        <v>50</v>
      </c>
      <c r="I1" s="332"/>
      <c r="J1" s="332"/>
      <c r="K1" s="332"/>
      <c r="L1" s="332"/>
      <c r="M1" s="332"/>
      <c r="N1" s="332"/>
      <c r="O1" s="332"/>
      <c r="P1" s="333" t="s">
        <v>71</v>
      </c>
      <c r="Q1" s="334"/>
      <c r="R1" s="33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5"/>
      <c r="P2" s="335"/>
      <c r="Q2" s="335"/>
      <c r="R2" s="335"/>
      <c r="S2" s="335"/>
      <c r="T2" s="335"/>
      <c r="U2" s="33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35"/>
      <c r="O3" s="335"/>
      <c r="P3" s="335"/>
      <c r="Q3" s="335"/>
      <c r="R3" s="335"/>
      <c r="S3" s="335"/>
      <c r="T3" s="335"/>
      <c r="U3" s="33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4" t="s">
        <v>8</v>
      </c>
      <c r="B5" s="314"/>
      <c r="C5" s="314"/>
      <c r="D5" s="336"/>
      <c r="E5" s="336"/>
      <c r="F5" s="337" t="s">
        <v>14</v>
      </c>
      <c r="G5" s="337"/>
      <c r="H5" s="336"/>
      <c r="I5" s="336"/>
      <c r="J5" s="336"/>
      <c r="K5" s="336"/>
      <c r="L5" s="336"/>
      <c r="N5" s="27" t="s">
        <v>4</v>
      </c>
      <c r="O5" s="331">
        <v>45333</v>
      </c>
      <c r="P5" s="331"/>
      <c r="R5" s="338" t="s">
        <v>3</v>
      </c>
      <c r="S5" s="339"/>
      <c r="T5" s="340" t="s">
        <v>348</v>
      </c>
      <c r="U5" s="341"/>
      <c r="Z5" s="60"/>
      <c r="AA5" s="60"/>
      <c r="AB5" s="60"/>
    </row>
    <row r="6" spans="1:29" s="17" customFormat="1" ht="24" customHeight="1" x14ac:dyDescent="0.2">
      <c r="A6" s="314" t="s">
        <v>1</v>
      </c>
      <c r="B6" s="314"/>
      <c r="C6" s="314"/>
      <c r="D6" s="315" t="s">
        <v>355</v>
      </c>
      <c r="E6" s="315"/>
      <c r="F6" s="315"/>
      <c r="G6" s="315"/>
      <c r="H6" s="315"/>
      <c r="I6" s="315"/>
      <c r="J6" s="315"/>
      <c r="K6" s="315"/>
      <c r="L6" s="315"/>
      <c r="N6" s="27" t="s">
        <v>30</v>
      </c>
      <c r="O6" s="316" t="str">
        <f>IF(O5=0," ",CHOOSE(WEEKDAY(O5,2),"Понедельник","Вторник","Среда","Четверг","Пятница","Суббота","Воскресенье"))</f>
        <v>Воскресенье</v>
      </c>
      <c r="P6" s="316"/>
      <c r="R6" s="317" t="s">
        <v>5</v>
      </c>
      <c r="S6" s="318"/>
      <c r="T6" s="319" t="s">
        <v>73</v>
      </c>
      <c r="U6" s="32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25" t="str">
        <f>IFERROR(VLOOKUP(DeliveryAddress,Table,3,0),1)</f>
        <v>3</v>
      </c>
      <c r="E7" s="326"/>
      <c r="F7" s="326"/>
      <c r="G7" s="326"/>
      <c r="H7" s="326"/>
      <c r="I7" s="326"/>
      <c r="J7" s="326"/>
      <c r="K7" s="326"/>
      <c r="L7" s="327"/>
      <c r="N7" s="29"/>
      <c r="O7" s="49"/>
      <c r="P7" s="49"/>
      <c r="R7" s="317"/>
      <c r="S7" s="318"/>
      <c r="T7" s="321"/>
      <c r="U7" s="322"/>
      <c r="Z7" s="60"/>
      <c r="AA7" s="60"/>
      <c r="AB7" s="60"/>
    </row>
    <row r="8" spans="1:29" s="17" customFormat="1" ht="25.5" customHeight="1" x14ac:dyDescent="0.2">
      <c r="A8" s="328" t="s">
        <v>61</v>
      </c>
      <c r="B8" s="328"/>
      <c r="C8" s="328"/>
      <c r="D8" s="329"/>
      <c r="E8" s="329"/>
      <c r="F8" s="329"/>
      <c r="G8" s="329"/>
      <c r="H8" s="329"/>
      <c r="I8" s="329"/>
      <c r="J8" s="329"/>
      <c r="K8" s="329"/>
      <c r="L8" s="329"/>
      <c r="N8" s="27" t="s">
        <v>11</v>
      </c>
      <c r="O8" s="309">
        <v>0.33333333333333331</v>
      </c>
      <c r="P8" s="309"/>
      <c r="R8" s="317"/>
      <c r="S8" s="318"/>
      <c r="T8" s="321"/>
      <c r="U8" s="322"/>
      <c r="Z8" s="60"/>
      <c r="AA8" s="60"/>
      <c r="AB8" s="60"/>
    </row>
    <row r="9" spans="1:29" s="17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06" t="s">
        <v>49</v>
      </c>
      <c r="E9" s="307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30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31" t="s">
        <v>15</v>
      </c>
      <c r="O9" s="331"/>
      <c r="P9" s="331"/>
      <c r="R9" s="317"/>
      <c r="S9" s="318"/>
      <c r="T9" s="323"/>
      <c r="U9" s="32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06"/>
      <c r="E10" s="307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308" t="str">
        <f>IFERROR(VLOOKUP($D$10,Proxy,2,FALSE),"")</f>
        <v/>
      </c>
      <c r="I10" s="308"/>
      <c r="J10" s="308"/>
      <c r="K10" s="308"/>
      <c r="L10" s="308"/>
      <c r="N10" s="31" t="s">
        <v>35</v>
      </c>
      <c r="O10" s="309"/>
      <c r="P10" s="309"/>
      <c r="S10" s="29" t="s">
        <v>12</v>
      </c>
      <c r="T10" s="310" t="s">
        <v>74</v>
      </c>
      <c r="U10" s="31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09"/>
      <c r="P11" s="309"/>
      <c r="S11" s="29" t="s">
        <v>31</v>
      </c>
      <c r="T11" s="297" t="s">
        <v>58</v>
      </c>
      <c r="U11" s="29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96" t="s">
        <v>75</v>
      </c>
      <c r="B12" s="296"/>
      <c r="C12" s="296"/>
      <c r="D12" s="296"/>
      <c r="E12" s="296"/>
      <c r="F12" s="296"/>
      <c r="G12" s="296"/>
      <c r="H12" s="296"/>
      <c r="I12" s="296"/>
      <c r="J12" s="296"/>
      <c r="K12" s="296"/>
      <c r="L12" s="296"/>
      <c r="N12" s="27" t="s">
        <v>33</v>
      </c>
      <c r="O12" s="312"/>
      <c r="P12" s="312"/>
      <c r="Q12" s="28"/>
      <c r="R12"/>
      <c r="S12" s="29" t="s">
        <v>49</v>
      </c>
      <c r="T12" s="313"/>
      <c r="U12" s="313"/>
      <c r="V12"/>
      <c r="Z12" s="60"/>
      <c r="AA12" s="60"/>
      <c r="AB12" s="60"/>
    </row>
    <row r="13" spans="1:29" s="17" customFormat="1" ht="23.25" customHeight="1" x14ac:dyDescent="0.2">
      <c r="A13" s="296" t="s">
        <v>76</v>
      </c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6"/>
      <c r="M13" s="31"/>
      <c r="N13" s="31" t="s">
        <v>34</v>
      </c>
      <c r="O13" s="297"/>
      <c r="P13" s="29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96" t="s">
        <v>77</v>
      </c>
      <c r="B14" s="296"/>
      <c r="C14" s="296"/>
      <c r="D14" s="296"/>
      <c r="E14" s="296"/>
      <c r="F14" s="296"/>
      <c r="G14" s="296"/>
      <c r="H14" s="296"/>
      <c r="I14" s="296"/>
      <c r="J14" s="296"/>
      <c r="K14" s="296"/>
      <c r="L14" s="29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98" t="s">
        <v>78</v>
      </c>
      <c r="B15" s="298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/>
      <c r="N15" s="299" t="s">
        <v>64</v>
      </c>
      <c r="O15" s="299"/>
      <c r="P15" s="299"/>
      <c r="Q15" s="299"/>
      <c r="R15" s="29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00"/>
      <c r="O16" s="300"/>
      <c r="P16" s="300"/>
      <c r="Q16" s="300"/>
      <c r="R16" s="30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84" t="s">
        <v>62</v>
      </c>
      <c r="B17" s="284" t="s">
        <v>52</v>
      </c>
      <c r="C17" s="302" t="s">
        <v>51</v>
      </c>
      <c r="D17" s="284" t="s">
        <v>53</v>
      </c>
      <c r="E17" s="284"/>
      <c r="F17" s="284" t="s">
        <v>24</v>
      </c>
      <c r="G17" s="284" t="s">
        <v>27</v>
      </c>
      <c r="H17" s="284" t="s">
        <v>25</v>
      </c>
      <c r="I17" s="284" t="s">
        <v>26</v>
      </c>
      <c r="J17" s="303" t="s">
        <v>16</v>
      </c>
      <c r="K17" s="303" t="s">
        <v>69</v>
      </c>
      <c r="L17" s="303" t="s">
        <v>2</v>
      </c>
      <c r="M17" s="284" t="s">
        <v>28</v>
      </c>
      <c r="N17" s="284" t="s">
        <v>17</v>
      </c>
      <c r="O17" s="284"/>
      <c r="P17" s="284"/>
      <c r="Q17" s="284"/>
      <c r="R17" s="284"/>
      <c r="S17" s="301" t="s">
        <v>59</v>
      </c>
      <c r="T17" s="284"/>
      <c r="U17" s="284" t="s">
        <v>6</v>
      </c>
      <c r="V17" s="284" t="s">
        <v>44</v>
      </c>
      <c r="W17" s="285" t="s">
        <v>57</v>
      </c>
      <c r="X17" s="284" t="s">
        <v>18</v>
      </c>
      <c r="Y17" s="287" t="s">
        <v>63</v>
      </c>
      <c r="Z17" s="287" t="s">
        <v>19</v>
      </c>
      <c r="AA17" s="288" t="s">
        <v>60</v>
      </c>
      <c r="AB17" s="289"/>
      <c r="AC17" s="290"/>
      <c r="AD17" s="294"/>
      <c r="BA17" s="295" t="s">
        <v>67</v>
      </c>
    </row>
    <row r="18" spans="1:53" ht="14.25" customHeight="1" x14ac:dyDescent="0.2">
      <c r="A18" s="284"/>
      <c r="B18" s="284"/>
      <c r="C18" s="302"/>
      <c r="D18" s="284"/>
      <c r="E18" s="284"/>
      <c r="F18" s="284" t="s">
        <v>20</v>
      </c>
      <c r="G18" s="284" t="s">
        <v>21</v>
      </c>
      <c r="H18" s="284" t="s">
        <v>22</v>
      </c>
      <c r="I18" s="284" t="s">
        <v>22</v>
      </c>
      <c r="J18" s="304"/>
      <c r="K18" s="304"/>
      <c r="L18" s="304"/>
      <c r="M18" s="284"/>
      <c r="N18" s="284"/>
      <c r="O18" s="284"/>
      <c r="P18" s="284"/>
      <c r="Q18" s="284"/>
      <c r="R18" s="284"/>
      <c r="S18" s="36" t="s">
        <v>47</v>
      </c>
      <c r="T18" s="36" t="s">
        <v>46</v>
      </c>
      <c r="U18" s="284"/>
      <c r="V18" s="284"/>
      <c r="W18" s="286"/>
      <c r="X18" s="284"/>
      <c r="Y18" s="287"/>
      <c r="Z18" s="287"/>
      <c r="AA18" s="291"/>
      <c r="AB18" s="292"/>
      <c r="AC18" s="293"/>
      <c r="AD18" s="294"/>
      <c r="BA18" s="295"/>
    </row>
    <row r="19" spans="1:53" ht="27.75" customHeight="1" x14ac:dyDescent="0.2">
      <c r="A19" s="206" t="s">
        <v>79</v>
      </c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55"/>
      <c r="Z19" s="55"/>
    </row>
    <row r="20" spans="1:53" ht="16.5" customHeight="1" x14ac:dyDescent="0.25">
      <c r="A20" s="207" t="s">
        <v>79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66"/>
      <c r="Z20" s="66"/>
    </row>
    <row r="21" spans="1:53" ht="14.25" customHeight="1" x14ac:dyDescent="0.25">
      <c r="A21" s="196" t="s">
        <v>80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4301070899</v>
      </c>
      <c r="D22" s="183">
        <v>4607111035752</v>
      </c>
      <c r="E22" s="183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8">
        <v>180</v>
      </c>
      <c r="N22" s="28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5"/>
      <c r="P22" s="185"/>
      <c r="Q22" s="185"/>
      <c r="R22" s="186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8"/>
      <c r="N23" s="174" t="s">
        <v>43</v>
      </c>
      <c r="O23" s="175"/>
      <c r="P23" s="175"/>
      <c r="Q23" s="175"/>
      <c r="R23" s="175"/>
      <c r="S23" s="175"/>
      <c r="T23" s="176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8"/>
      <c r="N24" s="174" t="s">
        <v>43</v>
      </c>
      <c r="O24" s="175"/>
      <c r="P24" s="175"/>
      <c r="Q24" s="175"/>
      <c r="R24" s="175"/>
      <c r="S24" s="175"/>
      <c r="T24" s="176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06" t="s">
        <v>48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55"/>
      <c r="Z25" s="55"/>
    </row>
    <row r="26" spans="1:53" ht="16.5" customHeight="1" x14ac:dyDescent="0.25">
      <c r="A26" s="207" t="s">
        <v>85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66"/>
      <c r="Z26" s="66"/>
    </row>
    <row r="27" spans="1:53" ht="14.25" customHeight="1" x14ac:dyDescent="0.25">
      <c r="A27" s="196" t="s">
        <v>86</v>
      </c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67"/>
      <c r="Z27" s="67"/>
    </row>
    <row r="28" spans="1:53" ht="27" customHeight="1" x14ac:dyDescent="0.25">
      <c r="A28" s="64" t="s">
        <v>87</v>
      </c>
      <c r="B28" s="64" t="s">
        <v>88</v>
      </c>
      <c r="C28" s="37">
        <v>4301132066</v>
      </c>
      <c r="D28" s="183">
        <v>4607111036520</v>
      </c>
      <c r="E28" s="183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8">
        <v>180</v>
      </c>
      <c r="N28" s="27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5"/>
      <c r="P28" s="185"/>
      <c r="Q28" s="185"/>
      <c r="R28" s="186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89</v>
      </c>
    </row>
    <row r="29" spans="1:53" ht="27" customHeight="1" x14ac:dyDescent="0.25">
      <c r="A29" s="64" t="s">
        <v>91</v>
      </c>
      <c r="B29" s="64" t="s">
        <v>92</v>
      </c>
      <c r="C29" s="37">
        <v>4301132063</v>
      </c>
      <c r="D29" s="183">
        <v>4607111036605</v>
      </c>
      <c r="E29" s="183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8">
        <v>180</v>
      </c>
      <c r="N29" s="28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5"/>
      <c r="P29" s="185"/>
      <c r="Q29" s="185"/>
      <c r="R29" s="186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89</v>
      </c>
    </row>
    <row r="30" spans="1:53" ht="27" customHeight="1" x14ac:dyDescent="0.25">
      <c r="A30" s="64" t="s">
        <v>93</v>
      </c>
      <c r="B30" s="64" t="s">
        <v>94</v>
      </c>
      <c r="C30" s="37">
        <v>4301132064</v>
      </c>
      <c r="D30" s="183">
        <v>4607111036537</v>
      </c>
      <c r="E30" s="183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8">
        <v>180</v>
      </c>
      <c r="N30" s="28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5"/>
      <c r="P30" s="185"/>
      <c r="Q30" s="185"/>
      <c r="R30" s="186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89</v>
      </c>
    </row>
    <row r="31" spans="1:53" ht="27" customHeight="1" x14ac:dyDescent="0.25">
      <c r="A31" s="64" t="s">
        <v>95</v>
      </c>
      <c r="B31" s="64" t="s">
        <v>96</v>
      </c>
      <c r="C31" s="37">
        <v>4301132065</v>
      </c>
      <c r="D31" s="183">
        <v>4607111036599</v>
      </c>
      <c r="E31" s="183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8">
        <v>180</v>
      </c>
      <c r="N31" s="28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5"/>
      <c r="P31" s="185"/>
      <c r="Q31" s="185"/>
      <c r="R31" s="186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89</v>
      </c>
    </row>
    <row r="32" spans="1:53" x14ac:dyDescent="0.2">
      <c r="A32" s="17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8"/>
      <c r="N32" s="174" t="s">
        <v>43</v>
      </c>
      <c r="O32" s="175"/>
      <c r="P32" s="175"/>
      <c r="Q32" s="175"/>
      <c r="R32" s="175"/>
      <c r="S32" s="175"/>
      <c r="T32" s="176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8"/>
      <c r="N33" s="174" t="s">
        <v>43</v>
      </c>
      <c r="O33" s="175"/>
      <c r="P33" s="175"/>
      <c r="Q33" s="175"/>
      <c r="R33" s="175"/>
      <c r="S33" s="175"/>
      <c r="T33" s="176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07" t="s">
        <v>97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66"/>
      <c r="Z34" s="66"/>
    </row>
    <row r="35" spans="1:53" ht="14.25" customHeight="1" x14ac:dyDescent="0.25">
      <c r="A35" s="196" t="s">
        <v>80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4301070865</v>
      </c>
      <c r="D36" s="183">
        <v>4607111036285</v>
      </c>
      <c r="E36" s="183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8">
        <v>180</v>
      </c>
      <c r="N36" s="27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5"/>
      <c r="P36" s="185"/>
      <c r="Q36" s="185"/>
      <c r="R36" s="186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100</v>
      </c>
      <c r="B37" s="64" t="s">
        <v>101</v>
      </c>
      <c r="C37" s="37">
        <v>4301070861</v>
      </c>
      <c r="D37" s="183">
        <v>4607111036308</v>
      </c>
      <c r="E37" s="183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8">
        <v>180</v>
      </c>
      <c r="N37" s="278" t="s">
        <v>102</v>
      </c>
      <c r="O37" s="185"/>
      <c r="P37" s="185"/>
      <c r="Q37" s="185"/>
      <c r="R37" s="186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103</v>
      </c>
      <c r="B38" s="64" t="s">
        <v>104</v>
      </c>
      <c r="C38" s="37">
        <v>4301070884</v>
      </c>
      <c r="D38" s="183">
        <v>4607111036315</v>
      </c>
      <c r="E38" s="183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8">
        <v>180</v>
      </c>
      <c r="N38" s="27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5"/>
      <c r="P38" s="185"/>
      <c r="Q38" s="185"/>
      <c r="R38" s="186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105</v>
      </c>
      <c r="B39" s="64" t="s">
        <v>106</v>
      </c>
      <c r="C39" s="37">
        <v>4301070864</v>
      </c>
      <c r="D39" s="183">
        <v>4607111036292</v>
      </c>
      <c r="E39" s="183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8">
        <v>180</v>
      </c>
      <c r="N39" s="27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5"/>
      <c r="P39" s="185"/>
      <c r="Q39" s="185"/>
      <c r="R39" s="186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8"/>
      <c r="N40" s="174" t="s">
        <v>43</v>
      </c>
      <c r="O40" s="175"/>
      <c r="P40" s="175"/>
      <c r="Q40" s="175"/>
      <c r="R40" s="175"/>
      <c r="S40" s="175"/>
      <c r="T40" s="176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8"/>
      <c r="N41" s="174" t="s">
        <v>43</v>
      </c>
      <c r="O41" s="175"/>
      <c r="P41" s="175"/>
      <c r="Q41" s="175"/>
      <c r="R41" s="175"/>
      <c r="S41" s="175"/>
      <c r="T41" s="176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07" t="s">
        <v>107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66"/>
      <c r="Z42" s="66"/>
    </row>
    <row r="43" spans="1:53" ht="14.25" customHeight="1" x14ac:dyDescent="0.25">
      <c r="A43" s="196" t="s">
        <v>108</v>
      </c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67"/>
      <c r="Z43" s="67"/>
    </row>
    <row r="44" spans="1:53" ht="27" customHeight="1" x14ac:dyDescent="0.25">
      <c r="A44" s="64" t="s">
        <v>109</v>
      </c>
      <c r="B44" s="64" t="s">
        <v>110</v>
      </c>
      <c r="C44" s="37">
        <v>4301190014</v>
      </c>
      <c r="D44" s="183">
        <v>4607111037053</v>
      </c>
      <c r="E44" s="183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8">
        <v>365</v>
      </c>
      <c r="N44" s="27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85"/>
      <c r="P44" s="185"/>
      <c r="Q44" s="185"/>
      <c r="R44" s="186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89</v>
      </c>
    </row>
    <row r="45" spans="1:53" ht="27" customHeight="1" x14ac:dyDescent="0.25">
      <c r="A45" s="64" t="s">
        <v>112</v>
      </c>
      <c r="B45" s="64" t="s">
        <v>113</v>
      </c>
      <c r="C45" s="37">
        <v>4301190023</v>
      </c>
      <c r="D45" s="183">
        <v>4607111037060</v>
      </c>
      <c r="E45" s="183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8">
        <v>365</v>
      </c>
      <c r="N45" s="27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5"/>
      <c r="P45" s="185"/>
      <c r="Q45" s="185"/>
      <c r="R45" s="186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89</v>
      </c>
    </row>
    <row r="46" spans="1:53" x14ac:dyDescent="0.2">
      <c r="A46" s="17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8"/>
      <c r="N46" s="174" t="s">
        <v>43</v>
      </c>
      <c r="O46" s="175"/>
      <c r="P46" s="175"/>
      <c r="Q46" s="175"/>
      <c r="R46" s="175"/>
      <c r="S46" s="175"/>
      <c r="T46" s="176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8"/>
      <c r="N47" s="174" t="s">
        <v>43</v>
      </c>
      <c r="O47" s="175"/>
      <c r="P47" s="175"/>
      <c r="Q47" s="175"/>
      <c r="R47" s="175"/>
      <c r="S47" s="175"/>
      <c r="T47" s="176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07" t="s">
        <v>114</v>
      </c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66"/>
      <c r="Z48" s="66"/>
    </row>
    <row r="49" spans="1:53" ht="14.25" customHeight="1" x14ac:dyDescent="0.25">
      <c r="A49" s="196" t="s">
        <v>80</v>
      </c>
      <c r="B49" s="196"/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67"/>
      <c r="Z49" s="67"/>
    </row>
    <row r="50" spans="1:53" ht="27" customHeight="1" x14ac:dyDescent="0.25">
      <c r="A50" s="64" t="s">
        <v>115</v>
      </c>
      <c r="B50" s="64" t="s">
        <v>116</v>
      </c>
      <c r="C50" s="37">
        <v>4301070989</v>
      </c>
      <c r="D50" s="183">
        <v>4607111037190</v>
      </c>
      <c r="E50" s="183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84</v>
      </c>
      <c r="L50" s="39" t="s">
        <v>83</v>
      </c>
      <c r="M50" s="38">
        <v>180</v>
      </c>
      <c r="N50" s="26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5"/>
      <c r="P50" s="185"/>
      <c r="Q50" s="185"/>
      <c r="R50" s="186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117</v>
      </c>
      <c r="B51" s="64" t="s">
        <v>118</v>
      </c>
      <c r="C51" s="37">
        <v>4301070972</v>
      </c>
      <c r="D51" s="183">
        <v>4607111037183</v>
      </c>
      <c r="E51" s="183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84</v>
      </c>
      <c r="L51" s="39" t="s">
        <v>83</v>
      </c>
      <c r="M51" s="38">
        <v>180</v>
      </c>
      <c r="N51" s="26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5"/>
      <c r="P51" s="185"/>
      <c r="Q51" s="185"/>
      <c r="R51" s="186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119</v>
      </c>
      <c r="B52" s="64" t="s">
        <v>120</v>
      </c>
      <c r="C52" s="37">
        <v>4301070970</v>
      </c>
      <c r="D52" s="183">
        <v>4607111037091</v>
      </c>
      <c r="E52" s="183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84</v>
      </c>
      <c r="L52" s="39" t="s">
        <v>83</v>
      </c>
      <c r="M52" s="38">
        <v>180</v>
      </c>
      <c r="N52" s="27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5"/>
      <c r="P52" s="185"/>
      <c r="Q52" s="185"/>
      <c r="R52" s="186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121</v>
      </c>
      <c r="B53" s="64" t="s">
        <v>122</v>
      </c>
      <c r="C53" s="37">
        <v>4301070971</v>
      </c>
      <c r="D53" s="183">
        <v>4607111036902</v>
      </c>
      <c r="E53" s="183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84</v>
      </c>
      <c r="L53" s="39" t="s">
        <v>83</v>
      </c>
      <c r="M53" s="38">
        <v>180</v>
      </c>
      <c r="N53" s="27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5"/>
      <c r="P53" s="185"/>
      <c r="Q53" s="185"/>
      <c r="R53" s="186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123</v>
      </c>
      <c r="B54" s="64" t="s">
        <v>124</v>
      </c>
      <c r="C54" s="37">
        <v>4301070969</v>
      </c>
      <c r="D54" s="183">
        <v>4607111036858</v>
      </c>
      <c r="E54" s="183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8">
        <v>180</v>
      </c>
      <c r="N54" s="2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5"/>
      <c r="P54" s="185"/>
      <c r="Q54" s="185"/>
      <c r="R54" s="186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125</v>
      </c>
      <c r="B55" s="64" t="s">
        <v>126</v>
      </c>
      <c r="C55" s="37">
        <v>4301070968</v>
      </c>
      <c r="D55" s="183">
        <v>4607111036889</v>
      </c>
      <c r="E55" s="183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8">
        <v>180</v>
      </c>
      <c r="N55" s="26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5"/>
      <c r="P55" s="185"/>
      <c r="Q55" s="185"/>
      <c r="R55" s="186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8"/>
      <c r="N56" s="174" t="s">
        <v>43</v>
      </c>
      <c r="O56" s="175"/>
      <c r="P56" s="175"/>
      <c r="Q56" s="175"/>
      <c r="R56" s="175"/>
      <c r="S56" s="175"/>
      <c r="T56" s="176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8"/>
      <c r="N57" s="174" t="s">
        <v>43</v>
      </c>
      <c r="O57" s="175"/>
      <c r="P57" s="175"/>
      <c r="Q57" s="175"/>
      <c r="R57" s="175"/>
      <c r="S57" s="175"/>
      <c r="T57" s="176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07" t="s">
        <v>127</v>
      </c>
      <c r="B58" s="207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66"/>
      <c r="Z58" s="66"/>
    </row>
    <row r="59" spans="1:53" ht="14.25" customHeight="1" x14ac:dyDescent="0.25">
      <c r="A59" s="196" t="s">
        <v>80</v>
      </c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67"/>
      <c r="Z59" s="67"/>
    </row>
    <row r="60" spans="1:53" ht="27" customHeight="1" x14ac:dyDescent="0.25">
      <c r="A60" s="64" t="s">
        <v>128</v>
      </c>
      <c r="B60" s="64" t="s">
        <v>129</v>
      </c>
      <c r="C60" s="37">
        <v>4301070977</v>
      </c>
      <c r="D60" s="183">
        <v>4607111037411</v>
      </c>
      <c r="E60" s="183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130</v>
      </c>
      <c r="L60" s="39" t="s">
        <v>83</v>
      </c>
      <c r="M60" s="38">
        <v>180</v>
      </c>
      <c r="N60" s="26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5"/>
      <c r="P60" s="185"/>
      <c r="Q60" s="185"/>
      <c r="R60" s="186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131</v>
      </c>
      <c r="B61" s="64" t="s">
        <v>132</v>
      </c>
      <c r="C61" s="37">
        <v>4301070981</v>
      </c>
      <c r="D61" s="183">
        <v>4607111036728</v>
      </c>
      <c r="E61" s="183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84</v>
      </c>
      <c r="L61" s="39" t="s">
        <v>83</v>
      </c>
      <c r="M61" s="38">
        <v>180</v>
      </c>
      <c r="N61" s="26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5"/>
      <c r="P61" s="185"/>
      <c r="Q61" s="185"/>
      <c r="R61" s="186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8"/>
      <c r="N62" s="174" t="s">
        <v>43</v>
      </c>
      <c r="O62" s="175"/>
      <c r="P62" s="175"/>
      <c r="Q62" s="175"/>
      <c r="R62" s="175"/>
      <c r="S62" s="175"/>
      <c r="T62" s="176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8"/>
      <c r="N63" s="174" t="s">
        <v>43</v>
      </c>
      <c r="O63" s="175"/>
      <c r="P63" s="175"/>
      <c r="Q63" s="175"/>
      <c r="R63" s="175"/>
      <c r="S63" s="175"/>
      <c r="T63" s="176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07" t="s">
        <v>133</v>
      </c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66"/>
      <c r="Z64" s="66"/>
    </row>
    <row r="65" spans="1:53" ht="14.25" customHeight="1" x14ac:dyDescent="0.25">
      <c r="A65" s="196" t="s">
        <v>134</v>
      </c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67"/>
      <c r="Z65" s="67"/>
    </row>
    <row r="66" spans="1:53" ht="27" customHeight="1" x14ac:dyDescent="0.25">
      <c r="A66" s="64" t="s">
        <v>135</v>
      </c>
      <c r="B66" s="64" t="s">
        <v>136</v>
      </c>
      <c r="C66" s="37">
        <v>4301135113</v>
      </c>
      <c r="D66" s="183">
        <v>4607111033659</v>
      </c>
      <c r="E66" s="183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90</v>
      </c>
      <c r="L66" s="39" t="s">
        <v>83</v>
      </c>
      <c r="M66" s="38">
        <v>180</v>
      </c>
      <c r="N66" s="26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5"/>
      <c r="P66" s="185"/>
      <c r="Q66" s="185"/>
      <c r="R66" s="186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89</v>
      </c>
    </row>
    <row r="67" spans="1:53" x14ac:dyDescent="0.2">
      <c r="A67" s="17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8"/>
      <c r="N67" s="174" t="s">
        <v>43</v>
      </c>
      <c r="O67" s="175"/>
      <c r="P67" s="175"/>
      <c r="Q67" s="175"/>
      <c r="R67" s="175"/>
      <c r="S67" s="175"/>
      <c r="T67" s="176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8"/>
      <c r="N68" s="174" t="s">
        <v>43</v>
      </c>
      <c r="O68" s="175"/>
      <c r="P68" s="175"/>
      <c r="Q68" s="175"/>
      <c r="R68" s="175"/>
      <c r="S68" s="175"/>
      <c r="T68" s="176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07" t="s">
        <v>137</v>
      </c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66"/>
      <c r="Z69" s="66"/>
    </row>
    <row r="70" spans="1:53" ht="14.25" customHeight="1" x14ac:dyDescent="0.25">
      <c r="A70" s="196" t="s">
        <v>138</v>
      </c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67"/>
      <c r="Z70" s="67"/>
    </row>
    <row r="71" spans="1:53" ht="27" customHeight="1" x14ac:dyDescent="0.25">
      <c r="A71" s="64" t="s">
        <v>139</v>
      </c>
      <c r="B71" s="64" t="s">
        <v>140</v>
      </c>
      <c r="C71" s="37">
        <v>4301131012</v>
      </c>
      <c r="D71" s="183">
        <v>4607111034137</v>
      </c>
      <c r="E71" s="183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90</v>
      </c>
      <c r="L71" s="39" t="s">
        <v>83</v>
      </c>
      <c r="M71" s="38">
        <v>180</v>
      </c>
      <c r="N71" s="26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5"/>
      <c r="P71" s="185"/>
      <c r="Q71" s="185"/>
      <c r="R71" s="186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89</v>
      </c>
    </row>
    <row r="72" spans="1:53" ht="27" customHeight="1" x14ac:dyDescent="0.25">
      <c r="A72" s="64" t="s">
        <v>141</v>
      </c>
      <c r="B72" s="64" t="s">
        <v>142</v>
      </c>
      <c r="C72" s="37">
        <v>4301131011</v>
      </c>
      <c r="D72" s="183">
        <v>4607111034120</v>
      </c>
      <c r="E72" s="183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90</v>
      </c>
      <c r="L72" s="39" t="s">
        <v>83</v>
      </c>
      <c r="M72" s="38">
        <v>180</v>
      </c>
      <c r="N72" s="26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5"/>
      <c r="P72" s="185"/>
      <c r="Q72" s="185"/>
      <c r="R72" s="186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89</v>
      </c>
    </row>
    <row r="73" spans="1:53" x14ac:dyDescent="0.2">
      <c r="A73" s="17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8"/>
      <c r="N73" s="174" t="s">
        <v>43</v>
      </c>
      <c r="O73" s="175"/>
      <c r="P73" s="175"/>
      <c r="Q73" s="175"/>
      <c r="R73" s="175"/>
      <c r="S73" s="175"/>
      <c r="T73" s="176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8"/>
      <c r="N74" s="174" t="s">
        <v>43</v>
      </c>
      <c r="O74" s="175"/>
      <c r="P74" s="175"/>
      <c r="Q74" s="175"/>
      <c r="R74" s="175"/>
      <c r="S74" s="175"/>
      <c r="T74" s="176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07" t="s">
        <v>143</v>
      </c>
      <c r="B75" s="207"/>
      <c r="C75" s="207"/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66"/>
      <c r="Z75" s="66"/>
    </row>
    <row r="76" spans="1:53" ht="14.25" customHeight="1" x14ac:dyDescent="0.25">
      <c r="A76" s="196" t="s">
        <v>134</v>
      </c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67"/>
      <c r="Z76" s="67"/>
    </row>
    <row r="77" spans="1:53" ht="27" customHeight="1" x14ac:dyDescent="0.25">
      <c r="A77" s="64" t="s">
        <v>144</v>
      </c>
      <c r="B77" s="64" t="s">
        <v>145</v>
      </c>
      <c r="C77" s="37">
        <v>4301135053</v>
      </c>
      <c r="D77" s="183">
        <v>4607111036407</v>
      </c>
      <c r="E77" s="183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90</v>
      </c>
      <c r="L77" s="39" t="s">
        <v>83</v>
      </c>
      <c r="M77" s="38">
        <v>180</v>
      </c>
      <c r="N77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5"/>
      <c r="P77" s="185"/>
      <c r="Q77" s="185"/>
      <c r="R77" s="186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89</v>
      </c>
    </row>
    <row r="78" spans="1:53" ht="16.5" customHeight="1" x14ac:dyDescent="0.25">
      <c r="A78" s="64" t="s">
        <v>146</v>
      </c>
      <c r="B78" s="64" t="s">
        <v>147</v>
      </c>
      <c r="C78" s="37">
        <v>4301135122</v>
      </c>
      <c r="D78" s="183">
        <v>4607111033628</v>
      </c>
      <c r="E78" s="183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90</v>
      </c>
      <c r="L78" s="39" t="s">
        <v>83</v>
      </c>
      <c r="M78" s="38">
        <v>180</v>
      </c>
      <c r="N78" s="26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5"/>
      <c r="P78" s="185"/>
      <c r="Q78" s="185"/>
      <c r="R78" s="186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89</v>
      </c>
    </row>
    <row r="79" spans="1:53" ht="27" customHeight="1" x14ac:dyDescent="0.25">
      <c r="A79" s="64" t="s">
        <v>148</v>
      </c>
      <c r="B79" s="64" t="s">
        <v>149</v>
      </c>
      <c r="C79" s="37">
        <v>4301130400</v>
      </c>
      <c r="D79" s="183">
        <v>4607111033451</v>
      </c>
      <c r="E79" s="183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90</v>
      </c>
      <c r="L79" s="39" t="s">
        <v>83</v>
      </c>
      <c r="M79" s="38">
        <v>180</v>
      </c>
      <c r="N79" s="25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5"/>
      <c r="P79" s="185"/>
      <c r="Q79" s="185"/>
      <c r="R79" s="186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89</v>
      </c>
    </row>
    <row r="80" spans="1:53" ht="27" customHeight="1" x14ac:dyDescent="0.25">
      <c r="A80" s="64" t="s">
        <v>150</v>
      </c>
      <c r="B80" s="64" t="s">
        <v>151</v>
      </c>
      <c r="C80" s="37">
        <v>4301135120</v>
      </c>
      <c r="D80" s="183">
        <v>4607111035141</v>
      </c>
      <c r="E80" s="183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90</v>
      </c>
      <c r="L80" s="39" t="s">
        <v>83</v>
      </c>
      <c r="M80" s="38">
        <v>180</v>
      </c>
      <c r="N80" s="25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5"/>
      <c r="P80" s="185"/>
      <c r="Q80" s="185"/>
      <c r="R80" s="186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89</v>
      </c>
    </row>
    <row r="81" spans="1:53" ht="27" customHeight="1" x14ac:dyDescent="0.25">
      <c r="A81" s="64" t="s">
        <v>152</v>
      </c>
      <c r="B81" s="64" t="s">
        <v>153</v>
      </c>
      <c r="C81" s="37">
        <v>4301135111</v>
      </c>
      <c r="D81" s="183">
        <v>4607111035028</v>
      </c>
      <c r="E81" s="183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90</v>
      </c>
      <c r="L81" s="39" t="s">
        <v>83</v>
      </c>
      <c r="M81" s="38">
        <v>180</v>
      </c>
      <c r="N81" s="25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5"/>
      <c r="P81" s="185"/>
      <c r="Q81" s="185"/>
      <c r="R81" s="186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89</v>
      </c>
    </row>
    <row r="82" spans="1:53" ht="27" customHeight="1" x14ac:dyDescent="0.25">
      <c r="A82" s="64" t="s">
        <v>154</v>
      </c>
      <c r="B82" s="64" t="s">
        <v>155</v>
      </c>
      <c r="C82" s="37">
        <v>4301135109</v>
      </c>
      <c r="D82" s="183">
        <v>4607111033444</v>
      </c>
      <c r="E82" s="183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8">
        <v>180</v>
      </c>
      <c r="N82" s="25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5"/>
      <c r="P82" s="185"/>
      <c r="Q82" s="185"/>
      <c r="R82" s="186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89</v>
      </c>
    </row>
    <row r="83" spans="1:53" x14ac:dyDescent="0.2">
      <c r="A83" s="17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8"/>
      <c r="N83" s="174" t="s">
        <v>43</v>
      </c>
      <c r="O83" s="175"/>
      <c r="P83" s="175"/>
      <c r="Q83" s="175"/>
      <c r="R83" s="175"/>
      <c r="S83" s="175"/>
      <c r="T83" s="176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8"/>
      <c r="N84" s="174" t="s">
        <v>43</v>
      </c>
      <c r="O84" s="175"/>
      <c r="P84" s="175"/>
      <c r="Q84" s="175"/>
      <c r="R84" s="175"/>
      <c r="S84" s="175"/>
      <c r="T84" s="176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07" t="s">
        <v>156</v>
      </c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66"/>
      <c r="Z85" s="66"/>
    </row>
    <row r="86" spans="1:53" ht="14.25" customHeight="1" x14ac:dyDescent="0.25">
      <c r="A86" s="196" t="s">
        <v>156</v>
      </c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67"/>
      <c r="Z86" s="67"/>
    </row>
    <row r="87" spans="1:53" ht="27" customHeight="1" x14ac:dyDescent="0.25">
      <c r="A87" s="64" t="s">
        <v>157</v>
      </c>
      <c r="B87" s="64" t="s">
        <v>158</v>
      </c>
      <c r="C87" s="37">
        <v>4301136013</v>
      </c>
      <c r="D87" s="183">
        <v>4607025784012</v>
      </c>
      <c r="E87" s="183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90</v>
      </c>
      <c r="L87" s="39" t="s">
        <v>83</v>
      </c>
      <c r="M87" s="38">
        <v>180</v>
      </c>
      <c r="N87" s="25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5"/>
      <c r="P87" s="185"/>
      <c r="Q87" s="185"/>
      <c r="R87" s="186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89</v>
      </c>
    </row>
    <row r="88" spans="1:53" ht="27" customHeight="1" x14ac:dyDescent="0.25">
      <c r="A88" s="64" t="s">
        <v>159</v>
      </c>
      <c r="B88" s="64" t="s">
        <v>160</v>
      </c>
      <c r="C88" s="37">
        <v>4301136012</v>
      </c>
      <c r="D88" s="183">
        <v>4607025784319</v>
      </c>
      <c r="E88" s="183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90</v>
      </c>
      <c r="L88" s="39" t="s">
        <v>83</v>
      </c>
      <c r="M88" s="38">
        <v>180</v>
      </c>
      <c r="N88" s="25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5"/>
      <c r="P88" s="185"/>
      <c r="Q88" s="185"/>
      <c r="R88" s="186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89</v>
      </c>
    </row>
    <row r="89" spans="1:53" ht="16.5" customHeight="1" x14ac:dyDescent="0.25">
      <c r="A89" s="64" t="s">
        <v>161</v>
      </c>
      <c r="B89" s="64" t="s">
        <v>162</v>
      </c>
      <c r="C89" s="37">
        <v>4301136014</v>
      </c>
      <c r="D89" s="183">
        <v>4607111035370</v>
      </c>
      <c r="E89" s="183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84</v>
      </c>
      <c r="L89" s="39" t="s">
        <v>83</v>
      </c>
      <c r="M89" s="38">
        <v>180</v>
      </c>
      <c r="N89" s="25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5"/>
      <c r="P89" s="185"/>
      <c r="Q89" s="185"/>
      <c r="R89" s="186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89</v>
      </c>
    </row>
    <row r="90" spans="1:53" x14ac:dyDescent="0.2">
      <c r="A90" s="17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8"/>
      <c r="N90" s="174" t="s">
        <v>43</v>
      </c>
      <c r="O90" s="175"/>
      <c r="P90" s="175"/>
      <c r="Q90" s="175"/>
      <c r="R90" s="175"/>
      <c r="S90" s="175"/>
      <c r="T90" s="176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8"/>
      <c r="N91" s="174" t="s">
        <v>43</v>
      </c>
      <c r="O91" s="175"/>
      <c r="P91" s="175"/>
      <c r="Q91" s="175"/>
      <c r="R91" s="175"/>
      <c r="S91" s="175"/>
      <c r="T91" s="176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07" t="s">
        <v>163</v>
      </c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66"/>
      <c r="Z92" s="66"/>
    </row>
    <row r="93" spans="1:53" ht="14.25" customHeight="1" x14ac:dyDescent="0.25">
      <c r="A93" s="196" t="s">
        <v>80</v>
      </c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67"/>
      <c r="Z93" s="67"/>
    </row>
    <row r="94" spans="1:53" ht="27" customHeight="1" x14ac:dyDescent="0.25">
      <c r="A94" s="64" t="s">
        <v>164</v>
      </c>
      <c r="B94" s="64" t="s">
        <v>165</v>
      </c>
      <c r="C94" s="37">
        <v>4301070975</v>
      </c>
      <c r="D94" s="183">
        <v>4607111033970</v>
      </c>
      <c r="E94" s="183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84</v>
      </c>
      <c r="L94" s="39" t="s">
        <v>83</v>
      </c>
      <c r="M94" s="38">
        <v>180</v>
      </c>
      <c r="N94" s="24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5"/>
      <c r="P94" s="185"/>
      <c r="Q94" s="185"/>
      <c r="R94" s="186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166</v>
      </c>
      <c r="B95" s="64" t="s">
        <v>167</v>
      </c>
      <c r="C95" s="37">
        <v>4301070976</v>
      </c>
      <c r="D95" s="183">
        <v>4607111034144</v>
      </c>
      <c r="E95" s="183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84</v>
      </c>
      <c r="L95" s="39" t="s">
        <v>83</v>
      </c>
      <c r="M95" s="38">
        <v>180</v>
      </c>
      <c r="N95" s="2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5"/>
      <c r="P95" s="185"/>
      <c r="Q95" s="185"/>
      <c r="R95" s="186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168</v>
      </c>
      <c r="B96" s="64" t="s">
        <v>169</v>
      </c>
      <c r="C96" s="37">
        <v>4301070973</v>
      </c>
      <c r="D96" s="183">
        <v>4607111033987</v>
      </c>
      <c r="E96" s="183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84</v>
      </c>
      <c r="L96" s="39" t="s">
        <v>83</v>
      </c>
      <c r="M96" s="38">
        <v>180</v>
      </c>
      <c r="N96" s="25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5"/>
      <c r="P96" s="185"/>
      <c r="Q96" s="185"/>
      <c r="R96" s="186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170</v>
      </c>
      <c r="B97" s="64" t="s">
        <v>171</v>
      </c>
      <c r="C97" s="37">
        <v>4301070974</v>
      </c>
      <c r="D97" s="183">
        <v>4607111034151</v>
      </c>
      <c r="E97" s="183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84</v>
      </c>
      <c r="L97" s="39" t="s">
        <v>83</v>
      </c>
      <c r="M97" s="38">
        <v>180</v>
      </c>
      <c r="N97" s="25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5"/>
      <c r="P97" s="185"/>
      <c r="Q97" s="185"/>
      <c r="R97" s="186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172</v>
      </c>
      <c r="B98" s="64" t="s">
        <v>173</v>
      </c>
      <c r="C98" s="37">
        <v>4301070958</v>
      </c>
      <c r="D98" s="183">
        <v>4607111038098</v>
      </c>
      <c r="E98" s="183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84</v>
      </c>
      <c r="L98" s="39" t="s">
        <v>83</v>
      </c>
      <c r="M98" s="38">
        <v>180</v>
      </c>
      <c r="N98" s="24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85"/>
      <c r="P98" s="185"/>
      <c r="Q98" s="185"/>
      <c r="R98" s="186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8"/>
      <c r="N99" s="174" t="s">
        <v>43</v>
      </c>
      <c r="O99" s="175"/>
      <c r="P99" s="175"/>
      <c r="Q99" s="175"/>
      <c r="R99" s="175"/>
      <c r="S99" s="175"/>
      <c r="T99" s="176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177"/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8"/>
      <c r="N100" s="174" t="s">
        <v>43</v>
      </c>
      <c r="O100" s="175"/>
      <c r="P100" s="175"/>
      <c r="Q100" s="175"/>
      <c r="R100" s="175"/>
      <c r="S100" s="175"/>
      <c r="T100" s="176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customHeight="1" x14ac:dyDescent="0.25">
      <c r="A101" s="207" t="s">
        <v>174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66"/>
      <c r="Z101" s="66"/>
    </row>
    <row r="102" spans="1:53" ht="14.25" customHeight="1" x14ac:dyDescent="0.25">
      <c r="A102" s="196" t="s">
        <v>134</v>
      </c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67"/>
      <c r="Z102" s="67"/>
    </row>
    <row r="103" spans="1:53" ht="27" customHeight="1" x14ac:dyDescent="0.25">
      <c r="A103" s="64" t="s">
        <v>175</v>
      </c>
      <c r="B103" s="64" t="s">
        <v>176</v>
      </c>
      <c r="C103" s="37">
        <v>4301135162</v>
      </c>
      <c r="D103" s="183">
        <v>4607111034014</v>
      </c>
      <c r="E103" s="183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90</v>
      </c>
      <c r="L103" s="39" t="s">
        <v>83</v>
      </c>
      <c r="M103" s="38">
        <v>180</v>
      </c>
      <c r="N103" s="24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85"/>
      <c r="P103" s="185"/>
      <c r="Q103" s="185"/>
      <c r="R103" s="186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89</v>
      </c>
    </row>
    <row r="104" spans="1:53" ht="27" customHeight="1" x14ac:dyDescent="0.25">
      <c r="A104" s="64" t="s">
        <v>177</v>
      </c>
      <c r="B104" s="64" t="s">
        <v>178</v>
      </c>
      <c r="C104" s="37">
        <v>4301135117</v>
      </c>
      <c r="D104" s="183">
        <v>4607111033994</v>
      </c>
      <c r="E104" s="183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90</v>
      </c>
      <c r="L104" s="39" t="s">
        <v>83</v>
      </c>
      <c r="M104" s="38">
        <v>180</v>
      </c>
      <c r="N104" s="24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85"/>
      <c r="P104" s="185"/>
      <c r="Q104" s="185"/>
      <c r="R104" s="186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89</v>
      </c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8"/>
      <c r="N105" s="174" t="s">
        <v>43</v>
      </c>
      <c r="O105" s="175"/>
      <c r="P105" s="175"/>
      <c r="Q105" s="175"/>
      <c r="R105" s="175"/>
      <c r="S105" s="175"/>
      <c r="T105" s="176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177"/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8"/>
      <c r="N106" s="174" t="s">
        <v>43</v>
      </c>
      <c r="O106" s="175"/>
      <c r="P106" s="175"/>
      <c r="Q106" s="175"/>
      <c r="R106" s="175"/>
      <c r="S106" s="175"/>
      <c r="T106" s="176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207" t="s">
        <v>179</v>
      </c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66"/>
      <c r="Z107" s="66"/>
    </row>
    <row r="108" spans="1:53" ht="14.25" customHeight="1" x14ac:dyDescent="0.25">
      <c r="A108" s="196" t="s">
        <v>134</v>
      </c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67"/>
      <c r="Z108" s="67"/>
    </row>
    <row r="109" spans="1:53" ht="16.5" customHeight="1" x14ac:dyDescent="0.25">
      <c r="A109" s="64" t="s">
        <v>180</v>
      </c>
      <c r="B109" s="64" t="s">
        <v>181</v>
      </c>
      <c r="C109" s="37">
        <v>4301135112</v>
      </c>
      <c r="D109" s="183">
        <v>4607111034199</v>
      </c>
      <c r="E109" s="183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90</v>
      </c>
      <c r="L109" s="39" t="s">
        <v>83</v>
      </c>
      <c r="M109" s="38">
        <v>180</v>
      </c>
      <c r="N109" s="24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85"/>
      <c r="P109" s="185"/>
      <c r="Q109" s="185"/>
      <c r="R109" s="186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89</v>
      </c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8"/>
      <c r="N110" s="174" t="s">
        <v>43</v>
      </c>
      <c r="O110" s="175"/>
      <c r="P110" s="175"/>
      <c r="Q110" s="175"/>
      <c r="R110" s="175"/>
      <c r="S110" s="175"/>
      <c r="T110" s="176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177"/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8"/>
      <c r="N111" s="174" t="s">
        <v>43</v>
      </c>
      <c r="O111" s="175"/>
      <c r="P111" s="175"/>
      <c r="Q111" s="175"/>
      <c r="R111" s="175"/>
      <c r="S111" s="175"/>
      <c r="T111" s="176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207" t="s">
        <v>182</v>
      </c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66"/>
      <c r="Z112" s="66"/>
    </row>
    <row r="113" spans="1:53" ht="14.25" customHeight="1" x14ac:dyDescent="0.25">
      <c r="A113" s="196" t="s">
        <v>134</v>
      </c>
      <c r="B113" s="196"/>
      <c r="C113" s="196"/>
      <c r="D113" s="196"/>
      <c r="E113" s="196"/>
      <c r="F113" s="196"/>
      <c r="G113" s="196"/>
      <c r="H113" s="196"/>
      <c r="I113" s="196"/>
      <c r="J113" s="196"/>
      <c r="K113" s="196"/>
      <c r="L113" s="196"/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67"/>
      <c r="Z113" s="67"/>
    </row>
    <row r="114" spans="1:53" ht="27" customHeight="1" x14ac:dyDescent="0.25">
      <c r="A114" s="64" t="s">
        <v>183</v>
      </c>
      <c r="B114" s="64" t="s">
        <v>184</v>
      </c>
      <c r="C114" s="37">
        <v>4301130006</v>
      </c>
      <c r="D114" s="183">
        <v>4607111034670</v>
      </c>
      <c r="E114" s="183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90</v>
      </c>
      <c r="L114" s="39" t="s">
        <v>83</v>
      </c>
      <c r="M114" s="38">
        <v>180</v>
      </c>
      <c r="N114" s="24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85"/>
      <c r="P114" s="185"/>
      <c r="Q114" s="185"/>
      <c r="R114" s="186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185</v>
      </c>
      <c r="Z114" s="70" t="s">
        <v>49</v>
      </c>
      <c r="AD114" s="74"/>
      <c r="BA114" s="115" t="s">
        <v>89</v>
      </c>
    </row>
    <row r="115" spans="1:53" ht="27" customHeight="1" x14ac:dyDescent="0.25">
      <c r="A115" s="64" t="s">
        <v>186</v>
      </c>
      <c r="B115" s="64" t="s">
        <v>187</v>
      </c>
      <c r="C115" s="37">
        <v>4301130003</v>
      </c>
      <c r="D115" s="183">
        <v>4607111034687</v>
      </c>
      <c r="E115" s="183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90</v>
      </c>
      <c r="L115" s="39" t="s">
        <v>83</v>
      </c>
      <c r="M115" s="38">
        <v>180</v>
      </c>
      <c r="N115" s="24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85"/>
      <c r="P115" s="185"/>
      <c r="Q115" s="185"/>
      <c r="R115" s="186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185</v>
      </c>
      <c r="Z115" s="70" t="s">
        <v>49</v>
      </c>
      <c r="AD115" s="74"/>
      <c r="BA115" s="116" t="s">
        <v>89</v>
      </c>
    </row>
    <row r="116" spans="1:53" ht="27" customHeight="1" x14ac:dyDescent="0.25">
      <c r="A116" s="64" t="s">
        <v>188</v>
      </c>
      <c r="B116" s="64" t="s">
        <v>189</v>
      </c>
      <c r="C116" s="37">
        <v>4301135181</v>
      </c>
      <c r="D116" s="183">
        <v>4607111034380</v>
      </c>
      <c r="E116" s="183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8" t="s">
        <v>90</v>
      </c>
      <c r="L116" s="39" t="s">
        <v>83</v>
      </c>
      <c r="M116" s="38">
        <v>180</v>
      </c>
      <c r="N116" s="24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85"/>
      <c r="P116" s="185"/>
      <c r="Q116" s="185"/>
      <c r="R116" s="186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89</v>
      </c>
    </row>
    <row r="117" spans="1:53" ht="27" customHeight="1" x14ac:dyDescent="0.25">
      <c r="A117" s="64" t="s">
        <v>190</v>
      </c>
      <c r="B117" s="64" t="s">
        <v>191</v>
      </c>
      <c r="C117" s="37">
        <v>4301135114</v>
      </c>
      <c r="D117" s="183">
        <v>4607111034397</v>
      </c>
      <c r="E117" s="183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90</v>
      </c>
      <c r="L117" s="39" t="s">
        <v>83</v>
      </c>
      <c r="M117" s="38">
        <v>180</v>
      </c>
      <c r="N117" s="24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85"/>
      <c r="P117" s="185"/>
      <c r="Q117" s="185"/>
      <c r="R117" s="186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89</v>
      </c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8"/>
      <c r="N118" s="174" t="s">
        <v>43</v>
      </c>
      <c r="O118" s="175"/>
      <c r="P118" s="175"/>
      <c r="Q118" s="175"/>
      <c r="R118" s="175"/>
      <c r="S118" s="175"/>
      <c r="T118" s="176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177"/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8"/>
      <c r="N119" s="174" t="s">
        <v>43</v>
      </c>
      <c r="O119" s="175"/>
      <c r="P119" s="175"/>
      <c r="Q119" s="175"/>
      <c r="R119" s="175"/>
      <c r="S119" s="175"/>
      <c r="T119" s="176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207" t="s">
        <v>192</v>
      </c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66"/>
      <c r="Z120" s="66"/>
    </row>
    <row r="121" spans="1:53" ht="14.25" customHeight="1" x14ac:dyDescent="0.25">
      <c r="A121" s="196" t="s">
        <v>134</v>
      </c>
      <c r="B121" s="196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67"/>
      <c r="Z121" s="67"/>
    </row>
    <row r="122" spans="1:53" ht="27" customHeight="1" x14ac:dyDescent="0.25">
      <c r="A122" s="64" t="s">
        <v>193</v>
      </c>
      <c r="B122" s="64" t="s">
        <v>194</v>
      </c>
      <c r="C122" s="37">
        <v>4301135134</v>
      </c>
      <c r="D122" s="183">
        <v>4607111035806</v>
      </c>
      <c r="E122" s="183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90</v>
      </c>
      <c r="L122" s="39" t="s">
        <v>83</v>
      </c>
      <c r="M122" s="38">
        <v>180</v>
      </c>
      <c r="N122" s="23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85"/>
      <c r="P122" s="185"/>
      <c r="Q122" s="185"/>
      <c r="R122" s="186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89</v>
      </c>
    </row>
    <row r="123" spans="1:53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8"/>
      <c r="N123" s="174" t="s">
        <v>43</v>
      </c>
      <c r="O123" s="175"/>
      <c r="P123" s="175"/>
      <c r="Q123" s="175"/>
      <c r="R123" s="175"/>
      <c r="S123" s="175"/>
      <c r="T123" s="176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177"/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8"/>
      <c r="N124" s="174" t="s">
        <v>43</v>
      </c>
      <c r="O124" s="175"/>
      <c r="P124" s="175"/>
      <c r="Q124" s="175"/>
      <c r="R124" s="175"/>
      <c r="S124" s="175"/>
      <c r="T124" s="176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207" t="s">
        <v>195</v>
      </c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  <c r="W125" s="207"/>
      <c r="X125" s="207"/>
      <c r="Y125" s="66"/>
      <c r="Z125" s="66"/>
    </row>
    <row r="126" spans="1:53" ht="14.25" customHeight="1" x14ac:dyDescent="0.25">
      <c r="A126" s="196" t="s">
        <v>196</v>
      </c>
      <c r="B126" s="196"/>
      <c r="C126" s="196"/>
      <c r="D126" s="196"/>
      <c r="E126" s="196"/>
      <c r="F126" s="196"/>
      <c r="G126" s="196"/>
      <c r="H126" s="196"/>
      <c r="I126" s="196"/>
      <c r="J126" s="196"/>
      <c r="K126" s="196"/>
      <c r="L126" s="196"/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67"/>
      <c r="Z126" s="67"/>
    </row>
    <row r="127" spans="1:53" ht="27" customHeight="1" x14ac:dyDescent="0.25">
      <c r="A127" s="64" t="s">
        <v>197</v>
      </c>
      <c r="B127" s="64" t="s">
        <v>198</v>
      </c>
      <c r="C127" s="37">
        <v>4301070768</v>
      </c>
      <c r="D127" s="183">
        <v>4607111035639</v>
      </c>
      <c r="E127" s="183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199</v>
      </c>
      <c r="L127" s="39" t="s">
        <v>83</v>
      </c>
      <c r="M127" s="38">
        <v>180</v>
      </c>
      <c r="N127" s="24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85"/>
      <c r="P127" s="185"/>
      <c r="Q127" s="185"/>
      <c r="R127" s="186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89</v>
      </c>
    </row>
    <row r="128" spans="1:53" ht="27" customHeight="1" x14ac:dyDescent="0.25">
      <c r="A128" s="64" t="s">
        <v>200</v>
      </c>
      <c r="B128" s="64" t="s">
        <v>201</v>
      </c>
      <c r="C128" s="37">
        <v>4301070797</v>
      </c>
      <c r="D128" s="183">
        <v>4607111035646</v>
      </c>
      <c r="E128" s="183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202</v>
      </c>
      <c r="L128" s="39" t="s">
        <v>83</v>
      </c>
      <c r="M128" s="38">
        <v>180</v>
      </c>
      <c r="N128" s="23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85"/>
      <c r="P128" s="185"/>
      <c r="Q128" s="185"/>
      <c r="R128" s="186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89</v>
      </c>
    </row>
    <row r="129" spans="1:53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8"/>
      <c r="N129" s="174" t="s">
        <v>43</v>
      </c>
      <c r="O129" s="175"/>
      <c r="P129" s="175"/>
      <c r="Q129" s="175"/>
      <c r="R129" s="175"/>
      <c r="S129" s="175"/>
      <c r="T129" s="176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177"/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8"/>
      <c r="N130" s="174" t="s">
        <v>43</v>
      </c>
      <c r="O130" s="175"/>
      <c r="P130" s="175"/>
      <c r="Q130" s="175"/>
      <c r="R130" s="175"/>
      <c r="S130" s="175"/>
      <c r="T130" s="176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207" t="s">
        <v>203</v>
      </c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  <c r="W131" s="207"/>
      <c r="X131" s="207"/>
      <c r="Y131" s="66"/>
      <c r="Z131" s="66"/>
    </row>
    <row r="132" spans="1:53" ht="14.25" customHeight="1" x14ac:dyDescent="0.25">
      <c r="A132" s="196" t="s">
        <v>134</v>
      </c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67"/>
      <c r="Z132" s="67"/>
    </row>
    <row r="133" spans="1:53" ht="27" customHeight="1" x14ac:dyDescent="0.25">
      <c r="A133" s="64" t="s">
        <v>204</v>
      </c>
      <c r="B133" s="64" t="s">
        <v>205</v>
      </c>
      <c r="C133" s="37">
        <v>4301135133</v>
      </c>
      <c r="D133" s="183">
        <v>4607111036568</v>
      </c>
      <c r="E133" s="183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90</v>
      </c>
      <c r="L133" s="39" t="s">
        <v>83</v>
      </c>
      <c r="M133" s="38">
        <v>180</v>
      </c>
      <c r="N133" s="23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85"/>
      <c r="P133" s="185"/>
      <c r="Q133" s="185"/>
      <c r="R133" s="186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89</v>
      </c>
    </row>
    <row r="134" spans="1:53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8"/>
      <c r="N134" s="174" t="s">
        <v>43</v>
      </c>
      <c r="O134" s="175"/>
      <c r="P134" s="175"/>
      <c r="Q134" s="175"/>
      <c r="R134" s="175"/>
      <c r="S134" s="175"/>
      <c r="T134" s="176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177"/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8"/>
      <c r="N135" s="174" t="s">
        <v>43</v>
      </c>
      <c r="O135" s="175"/>
      <c r="P135" s="175"/>
      <c r="Q135" s="175"/>
      <c r="R135" s="175"/>
      <c r="S135" s="175"/>
      <c r="T135" s="176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206" t="s">
        <v>206</v>
      </c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55"/>
      <c r="Z136" s="55"/>
    </row>
    <row r="137" spans="1:53" ht="16.5" customHeight="1" x14ac:dyDescent="0.25">
      <c r="A137" s="207" t="s">
        <v>207</v>
      </c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  <c r="W137" s="207"/>
      <c r="X137" s="207"/>
      <c r="Y137" s="66"/>
      <c r="Z137" s="66"/>
    </row>
    <row r="138" spans="1:53" ht="14.25" customHeight="1" x14ac:dyDescent="0.25">
      <c r="A138" s="196" t="s">
        <v>196</v>
      </c>
      <c r="B138" s="196"/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  <c r="Y138" s="67"/>
      <c r="Z138" s="67"/>
    </row>
    <row r="139" spans="1:53" ht="16.5" customHeight="1" x14ac:dyDescent="0.25">
      <c r="A139" s="64" t="s">
        <v>208</v>
      </c>
      <c r="B139" s="64" t="s">
        <v>209</v>
      </c>
      <c r="C139" s="37">
        <v>4301071010</v>
      </c>
      <c r="D139" s="183">
        <v>4607111037701</v>
      </c>
      <c r="E139" s="183"/>
      <c r="F139" s="63">
        <v>5</v>
      </c>
      <c r="G139" s="38">
        <v>1</v>
      </c>
      <c r="H139" s="63">
        <v>5</v>
      </c>
      <c r="I139" s="63">
        <v>5.2</v>
      </c>
      <c r="J139" s="38">
        <v>144</v>
      </c>
      <c r="K139" s="38" t="s">
        <v>84</v>
      </c>
      <c r="L139" s="39" t="s">
        <v>83</v>
      </c>
      <c r="M139" s="38">
        <v>180</v>
      </c>
      <c r="N139" s="23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85"/>
      <c r="P139" s="185"/>
      <c r="Q139" s="185"/>
      <c r="R139" s="186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IFERROR(IF(V139="","",V139*0.00866),"")</f>
        <v>0</v>
      </c>
      <c r="Y139" s="69" t="s">
        <v>49</v>
      </c>
      <c r="Z139" s="70" t="s">
        <v>49</v>
      </c>
      <c r="AD139" s="74"/>
      <c r="BA139" s="123" t="s">
        <v>89</v>
      </c>
    </row>
    <row r="140" spans="1:53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8"/>
      <c r="N140" s="174" t="s">
        <v>43</v>
      </c>
      <c r="O140" s="175"/>
      <c r="P140" s="175"/>
      <c r="Q140" s="175"/>
      <c r="R140" s="175"/>
      <c r="S140" s="175"/>
      <c r="T140" s="176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177"/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8"/>
      <c r="N141" s="174" t="s">
        <v>43</v>
      </c>
      <c r="O141" s="175"/>
      <c r="P141" s="175"/>
      <c r="Q141" s="175"/>
      <c r="R141" s="175"/>
      <c r="S141" s="175"/>
      <c r="T141" s="176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25">
      <c r="A142" s="207" t="s">
        <v>210</v>
      </c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66"/>
      <c r="Z142" s="66"/>
    </row>
    <row r="143" spans="1:53" ht="14.25" customHeight="1" x14ac:dyDescent="0.25">
      <c r="A143" s="196" t="s">
        <v>80</v>
      </c>
      <c r="B143" s="196"/>
      <c r="C143" s="196"/>
      <c r="D143" s="196"/>
      <c r="E143" s="196"/>
      <c r="F143" s="196"/>
      <c r="G143" s="196"/>
      <c r="H143" s="196"/>
      <c r="I143" s="196"/>
      <c r="J143" s="196"/>
      <c r="K143" s="196"/>
      <c r="L143" s="196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  <c r="Y143" s="67"/>
      <c r="Z143" s="67"/>
    </row>
    <row r="144" spans="1:53" ht="16.5" customHeight="1" x14ac:dyDescent="0.25">
      <c r="A144" s="64" t="s">
        <v>211</v>
      </c>
      <c r="B144" s="64" t="s">
        <v>212</v>
      </c>
      <c r="C144" s="37">
        <v>4301071026</v>
      </c>
      <c r="D144" s="183">
        <v>4607111036384</v>
      </c>
      <c r="E144" s="183"/>
      <c r="F144" s="63">
        <v>1</v>
      </c>
      <c r="G144" s="38">
        <v>5</v>
      </c>
      <c r="H144" s="63">
        <v>5</v>
      </c>
      <c r="I144" s="63">
        <v>5.2530000000000001</v>
      </c>
      <c r="J144" s="38">
        <v>144</v>
      </c>
      <c r="K144" s="38" t="s">
        <v>84</v>
      </c>
      <c r="L144" s="39" t="s">
        <v>83</v>
      </c>
      <c r="M144" s="38">
        <v>180</v>
      </c>
      <c r="N144" s="232" t="s">
        <v>213</v>
      </c>
      <c r="O144" s="185"/>
      <c r="P144" s="185"/>
      <c r="Q144" s="185"/>
      <c r="R144" s="186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214</v>
      </c>
      <c r="B145" s="64" t="s">
        <v>215</v>
      </c>
      <c r="C145" s="37">
        <v>4301070956</v>
      </c>
      <c r="D145" s="183">
        <v>4640242180250</v>
      </c>
      <c r="E145" s="183"/>
      <c r="F145" s="63">
        <v>5</v>
      </c>
      <c r="G145" s="38">
        <v>1</v>
      </c>
      <c r="H145" s="63">
        <v>5</v>
      </c>
      <c r="I145" s="63">
        <v>5.2131999999999996</v>
      </c>
      <c r="J145" s="38">
        <v>144</v>
      </c>
      <c r="K145" s="38" t="s">
        <v>84</v>
      </c>
      <c r="L145" s="39" t="s">
        <v>83</v>
      </c>
      <c r="M145" s="38">
        <v>180</v>
      </c>
      <c r="N145" s="233" t="s">
        <v>216</v>
      </c>
      <c r="O145" s="185"/>
      <c r="P145" s="185"/>
      <c r="Q145" s="185"/>
      <c r="R145" s="186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217</v>
      </c>
      <c r="B146" s="64" t="s">
        <v>218</v>
      </c>
      <c r="C146" s="37">
        <v>4301071028</v>
      </c>
      <c r="D146" s="183">
        <v>4607111036216</v>
      </c>
      <c r="E146" s="183"/>
      <c r="F146" s="63">
        <v>1</v>
      </c>
      <c r="G146" s="38">
        <v>5</v>
      </c>
      <c r="H146" s="63">
        <v>5</v>
      </c>
      <c r="I146" s="63">
        <v>5.266</v>
      </c>
      <c r="J146" s="38">
        <v>144</v>
      </c>
      <c r="K146" s="38" t="s">
        <v>84</v>
      </c>
      <c r="L146" s="39" t="s">
        <v>83</v>
      </c>
      <c r="M146" s="38">
        <v>180</v>
      </c>
      <c r="N146" s="23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85"/>
      <c r="P146" s="185"/>
      <c r="Q146" s="185"/>
      <c r="R146" s="186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219</v>
      </c>
      <c r="B147" s="64" t="s">
        <v>220</v>
      </c>
      <c r="C147" s="37">
        <v>4301071027</v>
      </c>
      <c r="D147" s="183">
        <v>4607111036278</v>
      </c>
      <c r="E147" s="183"/>
      <c r="F147" s="63">
        <v>1</v>
      </c>
      <c r="G147" s="38">
        <v>5</v>
      </c>
      <c r="H147" s="63">
        <v>5</v>
      </c>
      <c r="I147" s="63">
        <v>5.2830000000000004</v>
      </c>
      <c r="J147" s="38">
        <v>84</v>
      </c>
      <c r="K147" s="38" t="s">
        <v>84</v>
      </c>
      <c r="L147" s="39" t="s">
        <v>83</v>
      </c>
      <c r="M147" s="38">
        <v>180</v>
      </c>
      <c r="N147" s="235" t="s">
        <v>221</v>
      </c>
      <c r="O147" s="185"/>
      <c r="P147" s="185"/>
      <c r="Q147" s="185"/>
      <c r="R147" s="186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IFERROR(IF(V147="","",V147*0.0155),"")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x14ac:dyDescent="0.2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8"/>
      <c r="N148" s="174" t="s">
        <v>43</v>
      </c>
      <c r="O148" s="175"/>
      <c r="P148" s="175"/>
      <c r="Q148" s="175"/>
      <c r="R148" s="175"/>
      <c r="S148" s="175"/>
      <c r="T148" s="176"/>
      <c r="U148" s="43" t="s">
        <v>42</v>
      </c>
      <c r="V148" s="44">
        <f>IFERROR(SUM(V144:V147),"0")</f>
        <v>0</v>
      </c>
      <c r="W148" s="44">
        <f>IFERROR(SUM(W144:W147),"0")</f>
        <v>0</v>
      </c>
      <c r="X148" s="44">
        <f>IFERROR(IF(X144="",0,X144),"0")+IFERROR(IF(X145="",0,X145),"0")+IFERROR(IF(X146="",0,X146),"0")+IFERROR(IF(X147="",0,X147),"0")</f>
        <v>0</v>
      </c>
      <c r="Y148" s="68"/>
      <c r="Z148" s="68"/>
    </row>
    <row r="149" spans="1:53" x14ac:dyDescent="0.2">
      <c r="A149" s="177"/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8"/>
      <c r="N149" s="174" t="s">
        <v>43</v>
      </c>
      <c r="O149" s="175"/>
      <c r="P149" s="175"/>
      <c r="Q149" s="175"/>
      <c r="R149" s="175"/>
      <c r="S149" s="175"/>
      <c r="T149" s="176"/>
      <c r="U149" s="43" t="s">
        <v>0</v>
      </c>
      <c r="V149" s="44">
        <f>IFERROR(SUMPRODUCT(V144:V147*H144:H147),"0")</f>
        <v>0</v>
      </c>
      <c r="W149" s="44">
        <f>IFERROR(SUMPRODUCT(W144:W147*H144:H147),"0")</f>
        <v>0</v>
      </c>
      <c r="X149" s="43"/>
      <c r="Y149" s="68"/>
      <c r="Z149" s="68"/>
    </row>
    <row r="150" spans="1:53" ht="14.25" customHeight="1" x14ac:dyDescent="0.25">
      <c r="A150" s="196" t="s">
        <v>222</v>
      </c>
      <c r="B150" s="196"/>
      <c r="C150" s="196"/>
      <c r="D150" s="196"/>
      <c r="E150" s="196"/>
      <c r="F150" s="196"/>
      <c r="G150" s="196"/>
      <c r="H150" s="196"/>
      <c r="I150" s="196"/>
      <c r="J150" s="196"/>
      <c r="K150" s="196"/>
      <c r="L150" s="196"/>
      <c r="M150" s="196"/>
      <c r="N150" s="196"/>
      <c r="O150" s="196"/>
      <c r="P150" s="196"/>
      <c r="Q150" s="196"/>
      <c r="R150" s="196"/>
      <c r="S150" s="196"/>
      <c r="T150" s="196"/>
      <c r="U150" s="196"/>
      <c r="V150" s="196"/>
      <c r="W150" s="196"/>
      <c r="X150" s="196"/>
      <c r="Y150" s="67"/>
      <c r="Z150" s="67"/>
    </row>
    <row r="151" spans="1:53" ht="27" customHeight="1" x14ac:dyDescent="0.25">
      <c r="A151" s="64" t="s">
        <v>223</v>
      </c>
      <c r="B151" s="64" t="s">
        <v>224</v>
      </c>
      <c r="C151" s="37">
        <v>4301080153</v>
      </c>
      <c r="D151" s="183">
        <v>4607111036827</v>
      </c>
      <c r="E151" s="183"/>
      <c r="F151" s="63">
        <v>1</v>
      </c>
      <c r="G151" s="38">
        <v>5</v>
      </c>
      <c r="H151" s="63">
        <v>5</v>
      </c>
      <c r="I151" s="63">
        <v>5.2</v>
      </c>
      <c r="J151" s="38">
        <v>144</v>
      </c>
      <c r="K151" s="38" t="s">
        <v>84</v>
      </c>
      <c r="L151" s="39" t="s">
        <v>83</v>
      </c>
      <c r="M151" s="38">
        <v>90</v>
      </c>
      <c r="N151" s="2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85"/>
      <c r="P151" s="185"/>
      <c r="Q151" s="185"/>
      <c r="R151" s="186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t="27" customHeight="1" x14ac:dyDescent="0.25">
      <c r="A152" s="64" t="s">
        <v>225</v>
      </c>
      <c r="B152" s="64" t="s">
        <v>226</v>
      </c>
      <c r="C152" s="37">
        <v>4301080154</v>
      </c>
      <c r="D152" s="183">
        <v>4607111036834</v>
      </c>
      <c r="E152" s="183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84</v>
      </c>
      <c r="L152" s="39" t="s">
        <v>83</v>
      </c>
      <c r="M152" s="38">
        <v>90</v>
      </c>
      <c r="N152" s="2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85"/>
      <c r="P152" s="185"/>
      <c r="Q152" s="185"/>
      <c r="R152" s="186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8"/>
      <c r="N153" s="174" t="s">
        <v>43</v>
      </c>
      <c r="O153" s="175"/>
      <c r="P153" s="175"/>
      <c r="Q153" s="175"/>
      <c r="R153" s="175"/>
      <c r="S153" s="175"/>
      <c r="T153" s="176"/>
      <c r="U153" s="43" t="s">
        <v>42</v>
      </c>
      <c r="V153" s="44">
        <f>IFERROR(SUM(V151:V152),"0")</f>
        <v>0</v>
      </c>
      <c r="W153" s="44">
        <f>IFERROR(SUM(W151:W152),"0")</f>
        <v>0</v>
      </c>
      <c r="X153" s="44">
        <f>IFERROR(IF(X151="",0,X151),"0")+IFERROR(IF(X152="",0,X152),"0")</f>
        <v>0</v>
      </c>
      <c r="Y153" s="68"/>
      <c r="Z153" s="68"/>
    </row>
    <row r="154" spans="1:53" x14ac:dyDescent="0.2">
      <c r="A154" s="177"/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8"/>
      <c r="N154" s="174" t="s">
        <v>43</v>
      </c>
      <c r="O154" s="175"/>
      <c r="P154" s="175"/>
      <c r="Q154" s="175"/>
      <c r="R154" s="175"/>
      <c r="S154" s="175"/>
      <c r="T154" s="176"/>
      <c r="U154" s="43" t="s">
        <v>0</v>
      </c>
      <c r="V154" s="44">
        <f>IFERROR(SUMPRODUCT(V151:V152*H151:H152),"0")</f>
        <v>0</v>
      </c>
      <c r="W154" s="44">
        <f>IFERROR(SUMPRODUCT(W151:W152*H151:H152),"0")</f>
        <v>0</v>
      </c>
      <c r="X154" s="43"/>
      <c r="Y154" s="68"/>
      <c r="Z154" s="68"/>
    </row>
    <row r="155" spans="1:53" ht="27.75" customHeight="1" x14ac:dyDescent="0.2">
      <c r="A155" s="206" t="s">
        <v>227</v>
      </c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6"/>
      <c r="Y155" s="55"/>
      <c r="Z155" s="55"/>
    </row>
    <row r="156" spans="1:53" ht="16.5" customHeight="1" x14ac:dyDescent="0.25">
      <c r="A156" s="207" t="s">
        <v>228</v>
      </c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66"/>
      <c r="Z156" s="66"/>
    </row>
    <row r="157" spans="1:53" ht="14.25" customHeight="1" x14ac:dyDescent="0.25">
      <c r="A157" s="196" t="s">
        <v>86</v>
      </c>
      <c r="B157" s="196"/>
      <c r="C157" s="196"/>
      <c r="D157" s="196"/>
      <c r="E157" s="196"/>
      <c r="F157" s="196"/>
      <c r="G157" s="196"/>
      <c r="H157" s="196"/>
      <c r="I157" s="196"/>
      <c r="J157" s="196"/>
      <c r="K157" s="196"/>
      <c r="L157" s="196"/>
      <c r="M157" s="196"/>
      <c r="N157" s="196"/>
      <c r="O157" s="196"/>
      <c r="P157" s="196"/>
      <c r="Q157" s="196"/>
      <c r="R157" s="196"/>
      <c r="S157" s="196"/>
      <c r="T157" s="196"/>
      <c r="U157" s="196"/>
      <c r="V157" s="196"/>
      <c r="W157" s="196"/>
      <c r="X157" s="196"/>
      <c r="Y157" s="67"/>
      <c r="Z157" s="67"/>
    </row>
    <row r="158" spans="1:53" ht="16.5" customHeight="1" x14ac:dyDescent="0.25">
      <c r="A158" s="64" t="s">
        <v>229</v>
      </c>
      <c r="B158" s="64" t="s">
        <v>230</v>
      </c>
      <c r="C158" s="37">
        <v>4301132048</v>
      </c>
      <c r="D158" s="183">
        <v>4607111035721</v>
      </c>
      <c r="E158" s="183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90</v>
      </c>
      <c r="L158" s="39" t="s">
        <v>83</v>
      </c>
      <c r="M158" s="38">
        <v>180</v>
      </c>
      <c r="N158" s="22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85"/>
      <c r="P158" s="185"/>
      <c r="Q158" s="185"/>
      <c r="R158" s="186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89</v>
      </c>
    </row>
    <row r="159" spans="1:53" ht="27" customHeight="1" x14ac:dyDescent="0.25">
      <c r="A159" s="64" t="s">
        <v>231</v>
      </c>
      <c r="B159" s="64" t="s">
        <v>232</v>
      </c>
      <c r="C159" s="37">
        <v>4301132046</v>
      </c>
      <c r="D159" s="183">
        <v>4607111035691</v>
      </c>
      <c r="E159" s="183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90</v>
      </c>
      <c r="L159" s="39" t="s">
        <v>83</v>
      </c>
      <c r="M159" s="38">
        <v>180</v>
      </c>
      <c r="N159" s="22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85"/>
      <c r="P159" s="185"/>
      <c r="Q159" s="185"/>
      <c r="R159" s="186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89</v>
      </c>
    </row>
    <row r="160" spans="1:53" x14ac:dyDescent="0.2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8"/>
      <c r="N160" s="174" t="s">
        <v>43</v>
      </c>
      <c r="O160" s="175"/>
      <c r="P160" s="175"/>
      <c r="Q160" s="175"/>
      <c r="R160" s="175"/>
      <c r="S160" s="175"/>
      <c r="T160" s="176"/>
      <c r="U160" s="43" t="s">
        <v>42</v>
      </c>
      <c r="V160" s="44">
        <f>IFERROR(SUM(V158:V159),"0")</f>
        <v>0</v>
      </c>
      <c r="W160" s="44">
        <f>IFERROR(SUM(W158:W159),"0")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177"/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8"/>
      <c r="N161" s="174" t="s">
        <v>43</v>
      </c>
      <c r="O161" s="175"/>
      <c r="P161" s="175"/>
      <c r="Q161" s="175"/>
      <c r="R161" s="175"/>
      <c r="S161" s="175"/>
      <c r="T161" s="176"/>
      <c r="U161" s="43" t="s">
        <v>0</v>
      </c>
      <c r="V161" s="44">
        <f>IFERROR(SUMPRODUCT(V158:V159*H158:H159),"0")</f>
        <v>0</v>
      </c>
      <c r="W161" s="44">
        <f>IFERROR(SUMPRODUCT(W158:W159*H158:H159),"0")</f>
        <v>0</v>
      </c>
      <c r="X161" s="43"/>
      <c r="Y161" s="68"/>
      <c r="Z161" s="68"/>
    </row>
    <row r="162" spans="1:53" ht="16.5" customHeight="1" x14ac:dyDescent="0.25">
      <c r="A162" s="207" t="s">
        <v>233</v>
      </c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  <c r="W162" s="207"/>
      <c r="X162" s="207"/>
      <c r="Y162" s="66"/>
      <c r="Z162" s="66"/>
    </row>
    <row r="163" spans="1:53" ht="14.25" customHeight="1" x14ac:dyDescent="0.25">
      <c r="A163" s="196" t="s">
        <v>233</v>
      </c>
      <c r="B163" s="196"/>
      <c r="C163" s="196"/>
      <c r="D163" s="196"/>
      <c r="E163" s="196"/>
      <c r="F163" s="196"/>
      <c r="G163" s="196"/>
      <c r="H163" s="196"/>
      <c r="I163" s="196"/>
      <c r="J163" s="196"/>
      <c r="K163" s="196"/>
      <c r="L163" s="196"/>
      <c r="M163" s="196"/>
      <c r="N163" s="196"/>
      <c r="O163" s="196"/>
      <c r="P163" s="196"/>
      <c r="Q163" s="196"/>
      <c r="R163" s="196"/>
      <c r="S163" s="196"/>
      <c r="T163" s="196"/>
      <c r="U163" s="196"/>
      <c r="V163" s="196"/>
      <c r="W163" s="196"/>
      <c r="X163" s="196"/>
      <c r="Y163" s="67"/>
      <c r="Z163" s="67"/>
    </row>
    <row r="164" spans="1:53" ht="27" customHeight="1" x14ac:dyDescent="0.25">
      <c r="A164" s="64" t="s">
        <v>234</v>
      </c>
      <c r="B164" s="64" t="s">
        <v>235</v>
      </c>
      <c r="C164" s="37">
        <v>4301133002</v>
      </c>
      <c r="D164" s="183">
        <v>4607111035783</v>
      </c>
      <c r="E164" s="183"/>
      <c r="F164" s="63">
        <v>0.2</v>
      </c>
      <c r="G164" s="38">
        <v>8</v>
      </c>
      <c r="H164" s="63">
        <v>1.6</v>
      </c>
      <c r="I164" s="63">
        <v>2.12</v>
      </c>
      <c r="J164" s="38">
        <v>72</v>
      </c>
      <c r="K164" s="38" t="s">
        <v>202</v>
      </c>
      <c r="L164" s="39" t="s">
        <v>83</v>
      </c>
      <c r="M164" s="38">
        <v>180</v>
      </c>
      <c r="N164" s="2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85"/>
      <c r="P164" s="185"/>
      <c r="Q164" s="185"/>
      <c r="R164" s="186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IFERROR(IF(V164="","",V164*0.01157),"")</f>
        <v>0</v>
      </c>
      <c r="Y164" s="69" t="s">
        <v>49</v>
      </c>
      <c r="Z164" s="70" t="s">
        <v>49</v>
      </c>
      <c r="AD164" s="74"/>
      <c r="BA164" s="132" t="s">
        <v>89</v>
      </c>
    </row>
    <row r="165" spans="1:53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78"/>
      <c r="N165" s="174" t="s">
        <v>43</v>
      </c>
      <c r="O165" s="175"/>
      <c r="P165" s="175"/>
      <c r="Q165" s="175"/>
      <c r="R165" s="175"/>
      <c r="S165" s="175"/>
      <c r="T165" s="176"/>
      <c r="U165" s="43" t="s">
        <v>42</v>
      </c>
      <c r="V165" s="44">
        <f>IFERROR(SUM(V164:V164),"0")</f>
        <v>0</v>
      </c>
      <c r="W165" s="44">
        <f>IFERROR(SUM(W164:W164),"0")</f>
        <v>0</v>
      </c>
      <c r="X165" s="44">
        <f>IFERROR(IF(X164="",0,X164),"0")</f>
        <v>0</v>
      </c>
      <c r="Y165" s="68"/>
      <c r="Z165" s="68"/>
    </row>
    <row r="166" spans="1:53" x14ac:dyDescent="0.2">
      <c r="A166" s="177"/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8"/>
      <c r="N166" s="174" t="s">
        <v>43</v>
      </c>
      <c r="O166" s="175"/>
      <c r="P166" s="175"/>
      <c r="Q166" s="175"/>
      <c r="R166" s="175"/>
      <c r="S166" s="175"/>
      <c r="T166" s="176"/>
      <c r="U166" s="43" t="s">
        <v>0</v>
      </c>
      <c r="V166" s="44">
        <f>IFERROR(SUMPRODUCT(V164:V164*H164:H164),"0")</f>
        <v>0</v>
      </c>
      <c r="W166" s="44">
        <f>IFERROR(SUMPRODUCT(W164:W164*H164:H164),"0")</f>
        <v>0</v>
      </c>
      <c r="X166" s="43"/>
      <c r="Y166" s="68"/>
      <c r="Z166" s="68"/>
    </row>
    <row r="167" spans="1:53" ht="16.5" customHeight="1" x14ac:dyDescent="0.25">
      <c r="A167" s="207" t="s">
        <v>227</v>
      </c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66"/>
      <c r="Z167" s="66"/>
    </row>
    <row r="168" spans="1:53" ht="14.25" customHeight="1" x14ac:dyDescent="0.25">
      <c r="A168" s="196" t="s">
        <v>236</v>
      </c>
      <c r="B168" s="196"/>
      <c r="C168" s="196"/>
      <c r="D168" s="196"/>
      <c r="E168" s="196"/>
      <c r="F168" s="196"/>
      <c r="G168" s="196"/>
      <c r="H168" s="196"/>
      <c r="I168" s="196"/>
      <c r="J168" s="196"/>
      <c r="K168" s="196"/>
      <c r="L168" s="196"/>
      <c r="M168" s="196"/>
      <c r="N168" s="196"/>
      <c r="O168" s="196"/>
      <c r="P168" s="196"/>
      <c r="Q168" s="196"/>
      <c r="R168" s="196"/>
      <c r="S168" s="196"/>
      <c r="T168" s="196"/>
      <c r="U168" s="196"/>
      <c r="V168" s="196"/>
      <c r="W168" s="196"/>
      <c r="X168" s="196"/>
      <c r="Y168" s="67"/>
      <c r="Z168" s="67"/>
    </row>
    <row r="169" spans="1:53" ht="27" customHeight="1" x14ac:dyDescent="0.25">
      <c r="A169" s="64" t="s">
        <v>237</v>
      </c>
      <c r="B169" s="64" t="s">
        <v>238</v>
      </c>
      <c r="C169" s="37">
        <v>4301051319</v>
      </c>
      <c r="D169" s="183">
        <v>4680115881204</v>
      </c>
      <c r="E169" s="183"/>
      <c r="F169" s="63">
        <v>0.33</v>
      </c>
      <c r="G169" s="38">
        <v>6</v>
      </c>
      <c r="H169" s="63">
        <v>1.98</v>
      </c>
      <c r="I169" s="63">
        <v>2.246</v>
      </c>
      <c r="J169" s="38">
        <v>156</v>
      </c>
      <c r="K169" s="38" t="s">
        <v>84</v>
      </c>
      <c r="L169" s="39" t="s">
        <v>240</v>
      </c>
      <c r="M169" s="38">
        <v>365</v>
      </c>
      <c r="N169" s="22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85"/>
      <c r="P169" s="185"/>
      <c r="Q169" s="185"/>
      <c r="R169" s="186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IFERROR(IF(V169="","",V169*0.00753),"")</f>
        <v>0</v>
      </c>
      <c r="Y169" s="69" t="s">
        <v>49</v>
      </c>
      <c r="Z169" s="70" t="s">
        <v>49</v>
      </c>
      <c r="AD169" s="74"/>
      <c r="BA169" s="133" t="s">
        <v>239</v>
      </c>
    </row>
    <row r="170" spans="1:53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78"/>
      <c r="N170" s="174" t="s">
        <v>43</v>
      </c>
      <c r="O170" s="175"/>
      <c r="P170" s="175"/>
      <c r="Q170" s="175"/>
      <c r="R170" s="175"/>
      <c r="S170" s="175"/>
      <c r="T170" s="176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x14ac:dyDescent="0.2">
      <c r="A171" s="177"/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8"/>
      <c r="N171" s="174" t="s">
        <v>43</v>
      </c>
      <c r="O171" s="175"/>
      <c r="P171" s="175"/>
      <c r="Q171" s="175"/>
      <c r="R171" s="175"/>
      <c r="S171" s="175"/>
      <c r="T171" s="176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16.5" customHeight="1" x14ac:dyDescent="0.25">
      <c r="A172" s="207" t="s">
        <v>241</v>
      </c>
      <c r="B172" s="207"/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207"/>
      <c r="S172" s="207"/>
      <c r="T172" s="207"/>
      <c r="U172" s="207"/>
      <c r="V172" s="207"/>
      <c r="W172" s="207"/>
      <c r="X172" s="207"/>
      <c r="Y172" s="66"/>
      <c r="Z172" s="66"/>
    </row>
    <row r="173" spans="1:53" ht="14.25" customHeight="1" x14ac:dyDescent="0.25">
      <c r="A173" s="196" t="s">
        <v>86</v>
      </c>
      <c r="B173" s="196"/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196"/>
      <c r="Q173" s="196"/>
      <c r="R173" s="196"/>
      <c r="S173" s="196"/>
      <c r="T173" s="196"/>
      <c r="U173" s="196"/>
      <c r="V173" s="196"/>
      <c r="W173" s="196"/>
      <c r="X173" s="196"/>
      <c r="Y173" s="67"/>
      <c r="Z173" s="67"/>
    </row>
    <row r="174" spans="1:53" ht="16.5" customHeight="1" x14ac:dyDescent="0.25">
      <c r="A174" s="64" t="s">
        <v>242</v>
      </c>
      <c r="B174" s="64" t="s">
        <v>243</v>
      </c>
      <c r="C174" s="37">
        <v>4301132076</v>
      </c>
      <c r="D174" s="183">
        <v>4607111035721</v>
      </c>
      <c r="E174" s="183"/>
      <c r="F174" s="63">
        <v>0.25</v>
      </c>
      <c r="G174" s="38">
        <v>12</v>
      </c>
      <c r="H174" s="63">
        <v>3</v>
      </c>
      <c r="I174" s="63">
        <v>3.3879999999999999</v>
      </c>
      <c r="J174" s="38">
        <v>70</v>
      </c>
      <c r="K174" s="38" t="s">
        <v>90</v>
      </c>
      <c r="L174" s="39" t="s">
        <v>83</v>
      </c>
      <c r="M174" s="38">
        <v>180</v>
      </c>
      <c r="N174" s="22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85"/>
      <c r="P174" s="185"/>
      <c r="Q174" s="185"/>
      <c r="R174" s="186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89</v>
      </c>
    </row>
    <row r="175" spans="1:53" ht="27" customHeight="1" x14ac:dyDescent="0.25">
      <c r="A175" s="64" t="s">
        <v>244</v>
      </c>
      <c r="B175" s="64" t="s">
        <v>245</v>
      </c>
      <c r="C175" s="37">
        <v>4301132077</v>
      </c>
      <c r="D175" s="183">
        <v>4607111035691</v>
      </c>
      <c r="E175" s="183"/>
      <c r="F175" s="63">
        <v>0.25</v>
      </c>
      <c r="G175" s="38">
        <v>12</v>
      </c>
      <c r="H175" s="63">
        <v>3</v>
      </c>
      <c r="I175" s="63">
        <v>3.3879999999999999</v>
      </c>
      <c r="J175" s="38">
        <v>70</v>
      </c>
      <c r="K175" s="38" t="s">
        <v>90</v>
      </c>
      <c r="L175" s="39" t="s">
        <v>83</v>
      </c>
      <c r="M175" s="38">
        <v>180</v>
      </c>
      <c r="N175" s="223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85"/>
      <c r="P175" s="185"/>
      <c r="Q175" s="185"/>
      <c r="R175" s="186"/>
      <c r="S175" s="40" t="s">
        <v>49</v>
      </c>
      <c r="T175" s="40" t="s">
        <v>49</v>
      </c>
      <c r="U175" s="41" t="s">
        <v>42</v>
      </c>
      <c r="V175" s="59">
        <v>0</v>
      </c>
      <c r="W175" s="56">
        <f>IFERROR(IF(V175="","",V175),"")</f>
        <v>0</v>
      </c>
      <c r="X175" s="42">
        <f>IFERROR(IF(V175="","",V175*0.01788),"")</f>
        <v>0</v>
      </c>
      <c r="Y175" s="69" t="s">
        <v>49</v>
      </c>
      <c r="Z175" s="70" t="s">
        <v>49</v>
      </c>
      <c r="AD175" s="74"/>
      <c r="BA175" s="135" t="s">
        <v>89</v>
      </c>
    </row>
    <row r="176" spans="1:53" ht="27" customHeight="1" x14ac:dyDescent="0.25">
      <c r="A176" s="64" t="s">
        <v>246</v>
      </c>
      <c r="B176" s="64" t="s">
        <v>247</v>
      </c>
      <c r="C176" s="37">
        <v>4301132079</v>
      </c>
      <c r="D176" s="183">
        <v>4607111038487</v>
      </c>
      <c r="E176" s="183"/>
      <c r="F176" s="63">
        <v>0.25</v>
      </c>
      <c r="G176" s="38">
        <v>12</v>
      </c>
      <c r="H176" s="63">
        <v>3</v>
      </c>
      <c r="I176" s="63">
        <v>3.7360000000000002</v>
      </c>
      <c r="J176" s="38">
        <v>70</v>
      </c>
      <c r="K176" s="38" t="s">
        <v>90</v>
      </c>
      <c r="L176" s="39" t="s">
        <v>83</v>
      </c>
      <c r="M176" s="38">
        <v>180</v>
      </c>
      <c r="N176" s="22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85"/>
      <c r="P176" s="185"/>
      <c r="Q176" s="185"/>
      <c r="R176" s="186"/>
      <c r="S176" s="40" t="s">
        <v>49</v>
      </c>
      <c r="T176" s="40" t="s">
        <v>49</v>
      </c>
      <c r="U176" s="41" t="s">
        <v>42</v>
      </c>
      <c r="V176" s="59">
        <v>0</v>
      </c>
      <c r="W176" s="56">
        <f>IFERROR(IF(V176="","",V176),"")</f>
        <v>0</v>
      </c>
      <c r="X176" s="42">
        <f>IFERROR(IF(V176="","",V176*0.01788),"")</f>
        <v>0</v>
      </c>
      <c r="Y176" s="69" t="s">
        <v>49</v>
      </c>
      <c r="Z176" s="70" t="s">
        <v>49</v>
      </c>
      <c r="AD176" s="74"/>
      <c r="BA176" s="136" t="s">
        <v>89</v>
      </c>
    </row>
    <row r="177" spans="1:53" x14ac:dyDescent="0.2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8"/>
      <c r="N177" s="174" t="s">
        <v>43</v>
      </c>
      <c r="O177" s="175"/>
      <c r="P177" s="175"/>
      <c r="Q177" s="175"/>
      <c r="R177" s="175"/>
      <c r="S177" s="175"/>
      <c r="T177" s="176"/>
      <c r="U177" s="43" t="s">
        <v>42</v>
      </c>
      <c r="V177" s="44">
        <f>IFERROR(SUM(V174:V176),"0")</f>
        <v>0</v>
      </c>
      <c r="W177" s="44">
        <f>IFERROR(SUM(W174:W176),"0")</f>
        <v>0</v>
      </c>
      <c r="X177" s="44">
        <f>IFERROR(IF(X174="",0,X174),"0")+IFERROR(IF(X175="",0,X175),"0")+IFERROR(IF(X176="",0,X176),"0")</f>
        <v>0</v>
      </c>
      <c r="Y177" s="68"/>
      <c r="Z177" s="68"/>
    </row>
    <row r="178" spans="1:53" x14ac:dyDescent="0.2">
      <c r="A178" s="177"/>
      <c r="B178" s="177"/>
      <c r="C178" s="177"/>
      <c r="D178" s="177"/>
      <c r="E178" s="177"/>
      <c r="F178" s="177"/>
      <c r="G178" s="177"/>
      <c r="H178" s="177"/>
      <c r="I178" s="177"/>
      <c r="J178" s="177"/>
      <c r="K178" s="177"/>
      <c r="L178" s="177"/>
      <c r="M178" s="178"/>
      <c r="N178" s="174" t="s">
        <v>43</v>
      </c>
      <c r="O178" s="175"/>
      <c r="P178" s="175"/>
      <c r="Q178" s="175"/>
      <c r="R178" s="175"/>
      <c r="S178" s="175"/>
      <c r="T178" s="176"/>
      <c r="U178" s="43" t="s">
        <v>0</v>
      </c>
      <c r="V178" s="44">
        <f>IFERROR(SUMPRODUCT(V174:V176*H174:H176),"0")</f>
        <v>0</v>
      </c>
      <c r="W178" s="44">
        <f>IFERROR(SUMPRODUCT(W174:W176*H174:H176),"0")</f>
        <v>0</v>
      </c>
      <c r="X178" s="43"/>
      <c r="Y178" s="68"/>
      <c r="Z178" s="68"/>
    </row>
    <row r="179" spans="1:53" ht="27.75" customHeight="1" x14ac:dyDescent="0.2">
      <c r="A179" s="206" t="s">
        <v>248</v>
      </c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6"/>
      <c r="W179" s="206"/>
      <c r="X179" s="206"/>
      <c r="Y179" s="55"/>
      <c r="Z179" s="55"/>
    </row>
    <row r="180" spans="1:53" ht="16.5" customHeight="1" x14ac:dyDescent="0.25">
      <c r="A180" s="207" t="s">
        <v>249</v>
      </c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7"/>
      <c r="W180" s="207"/>
      <c r="X180" s="207"/>
      <c r="Y180" s="66"/>
      <c r="Z180" s="66"/>
    </row>
    <row r="181" spans="1:53" ht="14.25" customHeight="1" x14ac:dyDescent="0.25">
      <c r="A181" s="196" t="s">
        <v>80</v>
      </c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  <c r="R181" s="196"/>
      <c r="S181" s="196"/>
      <c r="T181" s="196"/>
      <c r="U181" s="196"/>
      <c r="V181" s="196"/>
      <c r="W181" s="196"/>
      <c r="X181" s="196"/>
      <c r="Y181" s="67"/>
      <c r="Z181" s="67"/>
    </row>
    <row r="182" spans="1:53" ht="16.5" customHeight="1" x14ac:dyDescent="0.25">
      <c r="A182" s="64" t="s">
        <v>250</v>
      </c>
      <c r="B182" s="64" t="s">
        <v>251</v>
      </c>
      <c r="C182" s="37">
        <v>4301070913</v>
      </c>
      <c r="D182" s="183">
        <v>4607111036957</v>
      </c>
      <c r="E182" s="183"/>
      <c r="F182" s="63">
        <v>0.4</v>
      </c>
      <c r="G182" s="38">
        <v>8</v>
      </c>
      <c r="H182" s="63">
        <v>3.2</v>
      </c>
      <c r="I182" s="63">
        <v>3.44</v>
      </c>
      <c r="J182" s="38">
        <v>144</v>
      </c>
      <c r="K182" s="38" t="s">
        <v>84</v>
      </c>
      <c r="L182" s="39" t="s">
        <v>83</v>
      </c>
      <c r="M182" s="38">
        <v>180</v>
      </c>
      <c r="N182" s="22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85"/>
      <c r="P182" s="185"/>
      <c r="Q182" s="185"/>
      <c r="R182" s="186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IFERROR(IF(V182="","",V182*0.00866),"")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ht="16.5" customHeight="1" x14ac:dyDescent="0.25">
      <c r="A183" s="64" t="s">
        <v>252</v>
      </c>
      <c r="B183" s="64" t="s">
        <v>253</v>
      </c>
      <c r="C183" s="37">
        <v>4301070912</v>
      </c>
      <c r="D183" s="183">
        <v>4607111037213</v>
      </c>
      <c r="E183" s="183"/>
      <c r="F183" s="63">
        <v>0.4</v>
      </c>
      <c r="G183" s="38">
        <v>8</v>
      </c>
      <c r="H183" s="63">
        <v>3.2</v>
      </c>
      <c r="I183" s="63">
        <v>3.44</v>
      </c>
      <c r="J183" s="38">
        <v>144</v>
      </c>
      <c r="K183" s="38" t="s">
        <v>84</v>
      </c>
      <c r="L183" s="39" t="s">
        <v>83</v>
      </c>
      <c r="M183" s="38">
        <v>180</v>
      </c>
      <c r="N183" s="22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85"/>
      <c r="P183" s="185"/>
      <c r="Q183" s="185"/>
      <c r="R183" s="186"/>
      <c r="S183" s="40" t="s">
        <v>49</v>
      </c>
      <c r="T183" s="40" t="s">
        <v>49</v>
      </c>
      <c r="U183" s="41" t="s">
        <v>42</v>
      </c>
      <c r="V183" s="59">
        <v>0</v>
      </c>
      <c r="W183" s="56">
        <f>IFERROR(IF(V183="","",V183),"")</f>
        <v>0</v>
      </c>
      <c r="X183" s="42">
        <f>IFERROR(IF(V183="","",V183*0.00866),"")</f>
        <v>0</v>
      </c>
      <c r="Y183" s="69" t="s">
        <v>49</v>
      </c>
      <c r="Z183" s="70" t="s">
        <v>49</v>
      </c>
      <c r="AD183" s="74"/>
      <c r="BA183" s="138" t="s">
        <v>70</v>
      </c>
    </row>
    <row r="184" spans="1:53" x14ac:dyDescent="0.2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8"/>
      <c r="N184" s="174" t="s">
        <v>43</v>
      </c>
      <c r="O184" s="175"/>
      <c r="P184" s="175"/>
      <c r="Q184" s="175"/>
      <c r="R184" s="175"/>
      <c r="S184" s="175"/>
      <c r="T184" s="176"/>
      <c r="U184" s="43" t="s">
        <v>42</v>
      </c>
      <c r="V184" s="44">
        <f>IFERROR(SUM(V182:V183),"0")</f>
        <v>0</v>
      </c>
      <c r="W184" s="44">
        <f>IFERROR(SUM(W182:W183),"0")</f>
        <v>0</v>
      </c>
      <c r="X184" s="44">
        <f>IFERROR(IF(X182="",0,X182),"0")+IFERROR(IF(X183="",0,X183),"0")</f>
        <v>0</v>
      </c>
      <c r="Y184" s="68"/>
      <c r="Z184" s="68"/>
    </row>
    <row r="185" spans="1:53" x14ac:dyDescent="0.2">
      <c r="A185" s="177"/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8"/>
      <c r="N185" s="174" t="s">
        <v>43</v>
      </c>
      <c r="O185" s="175"/>
      <c r="P185" s="175"/>
      <c r="Q185" s="175"/>
      <c r="R185" s="175"/>
      <c r="S185" s="175"/>
      <c r="T185" s="176"/>
      <c r="U185" s="43" t="s">
        <v>0</v>
      </c>
      <c r="V185" s="44">
        <f>IFERROR(SUMPRODUCT(V182:V183*H182:H183),"0")</f>
        <v>0</v>
      </c>
      <c r="W185" s="44">
        <f>IFERROR(SUMPRODUCT(W182:W183*H182:H183),"0")</f>
        <v>0</v>
      </c>
      <c r="X185" s="43"/>
      <c r="Y185" s="68"/>
      <c r="Z185" s="68"/>
    </row>
    <row r="186" spans="1:53" ht="16.5" customHeight="1" x14ac:dyDescent="0.25">
      <c r="A186" s="207" t="s">
        <v>254</v>
      </c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66"/>
      <c r="Z186" s="66"/>
    </row>
    <row r="187" spans="1:53" ht="14.25" customHeight="1" x14ac:dyDescent="0.25">
      <c r="A187" s="196" t="s">
        <v>80</v>
      </c>
      <c r="B187" s="196"/>
      <c r="C187" s="196"/>
      <c r="D187" s="196"/>
      <c r="E187" s="196"/>
      <c r="F187" s="196"/>
      <c r="G187" s="196"/>
      <c r="H187" s="196"/>
      <c r="I187" s="196"/>
      <c r="J187" s="196"/>
      <c r="K187" s="196"/>
      <c r="L187" s="196"/>
      <c r="M187" s="196"/>
      <c r="N187" s="196"/>
      <c r="O187" s="196"/>
      <c r="P187" s="196"/>
      <c r="Q187" s="196"/>
      <c r="R187" s="196"/>
      <c r="S187" s="196"/>
      <c r="T187" s="196"/>
      <c r="U187" s="196"/>
      <c r="V187" s="196"/>
      <c r="W187" s="196"/>
      <c r="X187" s="196"/>
      <c r="Y187" s="67"/>
      <c r="Z187" s="67"/>
    </row>
    <row r="188" spans="1:53" ht="16.5" customHeight="1" x14ac:dyDescent="0.25">
      <c r="A188" s="64" t="s">
        <v>255</v>
      </c>
      <c r="B188" s="64" t="s">
        <v>256</v>
      </c>
      <c r="C188" s="37">
        <v>4301070948</v>
      </c>
      <c r="D188" s="183">
        <v>4607111037022</v>
      </c>
      <c r="E188" s="183"/>
      <c r="F188" s="63">
        <v>0.7</v>
      </c>
      <c r="G188" s="38">
        <v>8</v>
      </c>
      <c r="H188" s="63">
        <v>5.6</v>
      </c>
      <c r="I188" s="63">
        <v>5.87</v>
      </c>
      <c r="J188" s="38">
        <v>84</v>
      </c>
      <c r="K188" s="38" t="s">
        <v>84</v>
      </c>
      <c r="L188" s="39" t="s">
        <v>83</v>
      </c>
      <c r="M188" s="38">
        <v>180</v>
      </c>
      <c r="N188" s="2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85"/>
      <c r="P188" s="185"/>
      <c r="Q188" s="185"/>
      <c r="R188" s="186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257</v>
      </c>
      <c r="B189" s="64" t="s">
        <v>258</v>
      </c>
      <c r="C189" s="37">
        <v>4301070990</v>
      </c>
      <c r="D189" s="183">
        <v>4607111038494</v>
      </c>
      <c r="E189" s="183"/>
      <c r="F189" s="63">
        <v>0.7</v>
      </c>
      <c r="G189" s="38">
        <v>8</v>
      </c>
      <c r="H189" s="63">
        <v>5.6</v>
      </c>
      <c r="I189" s="63">
        <v>5.87</v>
      </c>
      <c r="J189" s="38">
        <v>84</v>
      </c>
      <c r="K189" s="38" t="s">
        <v>84</v>
      </c>
      <c r="L189" s="39" t="s">
        <v>83</v>
      </c>
      <c r="M189" s="38">
        <v>180</v>
      </c>
      <c r="N189" s="21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85"/>
      <c r="P189" s="185"/>
      <c r="Q189" s="185"/>
      <c r="R189" s="186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27" customHeight="1" x14ac:dyDescent="0.25">
      <c r="A190" s="64" t="s">
        <v>259</v>
      </c>
      <c r="B190" s="64" t="s">
        <v>260</v>
      </c>
      <c r="C190" s="37">
        <v>4301070966</v>
      </c>
      <c r="D190" s="183">
        <v>4607111038135</v>
      </c>
      <c r="E190" s="183"/>
      <c r="F190" s="63">
        <v>0.7</v>
      </c>
      <c r="G190" s="38">
        <v>8</v>
      </c>
      <c r="H190" s="63">
        <v>5.6</v>
      </c>
      <c r="I190" s="63">
        <v>5.87</v>
      </c>
      <c r="J190" s="38">
        <v>84</v>
      </c>
      <c r="K190" s="38" t="s">
        <v>84</v>
      </c>
      <c r="L190" s="39" t="s">
        <v>83</v>
      </c>
      <c r="M190" s="38">
        <v>180</v>
      </c>
      <c r="N190" s="2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85"/>
      <c r="P190" s="185"/>
      <c r="Q190" s="185"/>
      <c r="R190" s="186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41" t="s">
        <v>70</v>
      </c>
    </row>
    <row r="191" spans="1:53" x14ac:dyDescent="0.2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178"/>
      <c r="N191" s="174" t="s">
        <v>43</v>
      </c>
      <c r="O191" s="175"/>
      <c r="P191" s="175"/>
      <c r="Q191" s="175"/>
      <c r="R191" s="175"/>
      <c r="S191" s="175"/>
      <c r="T191" s="176"/>
      <c r="U191" s="43" t="s">
        <v>42</v>
      </c>
      <c r="V191" s="44">
        <f>IFERROR(SUM(V188:V190),"0")</f>
        <v>0</v>
      </c>
      <c r="W191" s="44">
        <f>IFERROR(SUM(W188:W190),"0")</f>
        <v>0</v>
      </c>
      <c r="X191" s="44">
        <f>IFERROR(IF(X188="",0,X188),"0")+IFERROR(IF(X189="",0,X189),"0")+IFERROR(IF(X190="",0,X190),"0")</f>
        <v>0</v>
      </c>
      <c r="Y191" s="68"/>
      <c r="Z191" s="68"/>
    </row>
    <row r="192" spans="1:53" x14ac:dyDescent="0.2">
      <c r="A192" s="177"/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8"/>
      <c r="N192" s="174" t="s">
        <v>43</v>
      </c>
      <c r="O192" s="175"/>
      <c r="P192" s="175"/>
      <c r="Q192" s="175"/>
      <c r="R192" s="175"/>
      <c r="S192" s="175"/>
      <c r="T192" s="176"/>
      <c r="U192" s="43" t="s">
        <v>0</v>
      </c>
      <c r="V192" s="44">
        <f>IFERROR(SUMPRODUCT(V188:V190*H188:H190),"0")</f>
        <v>0</v>
      </c>
      <c r="W192" s="44">
        <f>IFERROR(SUMPRODUCT(W188:W190*H188:H190),"0")</f>
        <v>0</v>
      </c>
      <c r="X192" s="43"/>
      <c r="Y192" s="68"/>
      <c r="Z192" s="68"/>
    </row>
    <row r="193" spans="1:53" ht="16.5" customHeight="1" x14ac:dyDescent="0.25">
      <c r="A193" s="207" t="s">
        <v>261</v>
      </c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66"/>
      <c r="Z193" s="66"/>
    </row>
    <row r="194" spans="1:53" ht="14.25" customHeight="1" x14ac:dyDescent="0.25">
      <c r="A194" s="196" t="s">
        <v>80</v>
      </c>
      <c r="B194" s="196"/>
      <c r="C194" s="196"/>
      <c r="D194" s="196"/>
      <c r="E194" s="196"/>
      <c r="F194" s="196"/>
      <c r="G194" s="196"/>
      <c r="H194" s="196"/>
      <c r="I194" s="196"/>
      <c r="J194" s="196"/>
      <c r="K194" s="196"/>
      <c r="L194" s="196"/>
      <c r="M194" s="196"/>
      <c r="N194" s="196"/>
      <c r="O194" s="196"/>
      <c r="P194" s="196"/>
      <c r="Q194" s="196"/>
      <c r="R194" s="196"/>
      <c r="S194" s="196"/>
      <c r="T194" s="196"/>
      <c r="U194" s="196"/>
      <c r="V194" s="196"/>
      <c r="W194" s="196"/>
      <c r="X194" s="196"/>
      <c r="Y194" s="67"/>
      <c r="Z194" s="67"/>
    </row>
    <row r="195" spans="1:53" ht="27" customHeight="1" x14ac:dyDescent="0.25">
      <c r="A195" s="64" t="s">
        <v>262</v>
      </c>
      <c r="B195" s="64" t="s">
        <v>263</v>
      </c>
      <c r="C195" s="37">
        <v>4301070915</v>
      </c>
      <c r="D195" s="183">
        <v>4607111035882</v>
      </c>
      <c r="E195" s="183"/>
      <c r="F195" s="63">
        <v>0.43</v>
      </c>
      <c r="G195" s="38">
        <v>16</v>
      </c>
      <c r="H195" s="63">
        <v>6.88</v>
      </c>
      <c r="I195" s="63">
        <v>7.19</v>
      </c>
      <c r="J195" s="38">
        <v>84</v>
      </c>
      <c r="K195" s="38" t="s">
        <v>84</v>
      </c>
      <c r="L195" s="39" t="s">
        <v>83</v>
      </c>
      <c r="M195" s="38">
        <v>180</v>
      </c>
      <c r="N195" s="2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85"/>
      <c r="P195" s="185"/>
      <c r="Q195" s="185"/>
      <c r="R195" s="186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42" t="s">
        <v>70</v>
      </c>
    </row>
    <row r="196" spans="1:53" ht="27" customHeight="1" x14ac:dyDescent="0.25">
      <c r="A196" s="64" t="s">
        <v>264</v>
      </c>
      <c r="B196" s="64" t="s">
        <v>265</v>
      </c>
      <c r="C196" s="37">
        <v>4301070921</v>
      </c>
      <c r="D196" s="183">
        <v>4607111035905</v>
      </c>
      <c r="E196" s="183"/>
      <c r="F196" s="63">
        <v>0.9</v>
      </c>
      <c r="G196" s="38">
        <v>8</v>
      </c>
      <c r="H196" s="63">
        <v>7.2</v>
      </c>
      <c r="I196" s="63">
        <v>7.47</v>
      </c>
      <c r="J196" s="38">
        <v>84</v>
      </c>
      <c r="K196" s="38" t="s">
        <v>84</v>
      </c>
      <c r="L196" s="39" t="s">
        <v>83</v>
      </c>
      <c r="M196" s="38">
        <v>180</v>
      </c>
      <c r="N196" s="2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85"/>
      <c r="P196" s="185"/>
      <c r="Q196" s="185"/>
      <c r="R196" s="186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3" t="s">
        <v>70</v>
      </c>
    </row>
    <row r="197" spans="1:53" ht="27" customHeight="1" x14ac:dyDescent="0.25">
      <c r="A197" s="64" t="s">
        <v>266</v>
      </c>
      <c r="B197" s="64" t="s">
        <v>267</v>
      </c>
      <c r="C197" s="37">
        <v>4301070917</v>
      </c>
      <c r="D197" s="183">
        <v>4607111035912</v>
      </c>
      <c r="E197" s="183"/>
      <c r="F197" s="63">
        <v>0.43</v>
      </c>
      <c r="G197" s="38">
        <v>16</v>
      </c>
      <c r="H197" s="63">
        <v>6.88</v>
      </c>
      <c r="I197" s="63">
        <v>7.19</v>
      </c>
      <c r="J197" s="38">
        <v>84</v>
      </c>
      <c r="K197" s="38" t="s">
        <v>84</v>
      </c>
      <c r="L197" s="39" t="s">
        <v>83</v>
      </c>
      <c r="M197" s="38">
        <v>180</v>
      </c>
      <c r="N197" s="2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85"/>
      <c r="P197" s="185"/>
      <c r="Q197" s="185"/>
      <c r="R197" s="186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4" t="s">
        <v>70</v>
      </c>
    </row>
    <row r="198" spans="1:53" ht="27" customHeight="1" x14ac:dyDescent="0.25">
      <c r="A198" s="64" t="s">
        <v>268</v>
      </c>
      <c r="B198" s="64" t="s">
        <v>269</v>
      </c>
      <c r="C198" s="37">
        <v>4301070920</v>
      </c>
      <c r="D198" s="183">
        <v>4607111035929</v>
      </c>
      <c r="E198" s="183"/>
      <c r="F198" s="63">
        <v>0.9</v>
      </c>
      <c r="G198" s="38">
        <v>8</v>
      </c>
      <c r="H198" s="63">
        <v>7.2</v>
      </c>
      <c r="I198" s="63">
        <v>7.47</v>
      </c>
      <c r="J198" s="38">
        <v>84</v>
      </c>
      <c r="K198" s="38" t="s">
        <v>84</v>
      </c>
      <c r="L198" s="39" t="s">
        <v>83</v>
      </c>
      <c r="M198" s="38">
        <v>180</v>
      </c>
      <c r="N198" s="2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85"/>
      <c r="P198" s="185"/>
      <c r="Q198" s="185"/>
      <c r="R198" s="186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5" t="s">
        <v>70</v>
      </c>
    </row>
    <row r="199" spans="1:53" x14ac:dyDescent="0.2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8"/>
      <c r="N199" s="174" t="s">
        <v>43</v>
      </c>
      <c r="O199" s="175"/>
      <c r="P199" s="175"/>
      <c r="Q199" s="175"/>
      <c r="R199" s="175"/>
      <c r="S199" s="175"/>
      <c r="T199" s="176"/>
      <c r="U199" s="43" t="s">
        <v>42</v>
      </c>
      <c r="V199" s="44">
        <f>IFERROR(SUM(V195:V198),"0")</f>
        <v>0</v>
      </c>
      <c r="W199" s="44">
        <f>IFERROR(SUM(W195:W198),"0")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177"/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8"/>
      <c r="N200" s="174" t="s">
        <v>43</v>
      </c>
      <c r="O200" s="175"/>
      <c r="P200" s="175"/>
      <c r="Q200" s="175"/>
      <c r="R200" s="175"/>
      <c r="S200" s="175"/>
      <c r="T200" s="176"/>
      <c r="U200" s="43" t="s">
        <v>0</v>
      </c>
      <c r="V200" s="44">
        <f>IFERROR(SUMPRODUCT(V195:V198*H195:H198),"0")</f>
        <v>0</v>
      </c>
      <c r="W200" s="44">
        <f>IFERROR(SUMPRODUCT(W195:W198*H195:H198),"0")</f>
        <v>0</v>
      </c>
      <c r="X200" s="43"/>
      <c r="Y200" s="68"/>
      <c r="Z200" s="68"/>
    </row>
    <row r="201" spans="1:53" ht="16.5" customHeight="1" x14ac:dyDescent="0.25">
      <c r="A201" s="207" t="s">
        <v>270</v>
      </c>
      <c r="B201" s="207"/>
      <c r="C201" s="207"/>
      <c r="D201" s="207"/>
      <c r="E201" s="207"/>
      <c r="F201" s="207"/>
      <c r="G201" s="207"/>
      <c r="H201" s="207"/>
      <c r="I201" s="207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  <c r="T201" s="207"/>
      <c r="U201" s="207"/>
      <c r="V201" s="207"/>
      <c r="W201" s="207"/>
      <c r="X201" s="207"/>
      <c r="Y201" s="66"/>
      <c r="Z201" s="66"/>
    </row>
    <row r="202" spans="1:53" ht="14.25" customHeight="1" x14ac:dyDescent="0.25">
      <c r="A202" s="196" t="s">
        <v>236</v>
      </c>
      <c r="B202" s="196"/>
      <c r="C202" s="196"/>
      <c r="D202" s="196"/>
      <c r="E202" s="196"/>
      <c r="F202" s="196"/>
      <c r="G202" s="196"/>
      <c r="H202" s="196"/>
      <c r="I202" s="196"/>
      <c r="J202" s="196"/>
      <c r="K202" s="196"/>
      <c r="L202" s="196"/>
      <c r="M202" s="196"/>
      <c r="N202" s="196"/>
      <c r="O202" s="196"/>
      <c r="P202" s="196"/>
      <c r="Q202" s="196"/>
      <c r="R202" s="196"/>
      <c r="S202" s="196"/>
      <c r="T202" s="196"/>
      <c r="U202" s="196"/>
      <c r="V202" s="196"/>
      <c r="W202" s="196"/>
      <c r="X202" s="196"/>
      <c r="Y202" s="67"/>
      <c r="Z202" s="67"/>
    </row>
    <row r="203" spans="1:53" ht="27" customHeight="1" x14ac:dyDescent="0.25">
      <c r="A203" s="64" t="s">
        <v>271</v>
      </c>
      <c r="B203" s="64" t="s">
        <v>272</v>
      </c>
      <c r="C203" s="37">
        <v>4301051320</v>
      </c>
      <c r="D203" s="183">
        <v>4680115881334</v>
      </c>
      <c r="E203" s="183"/>
      <c r="F203" s="63">
        <v>0.33</v>
      </c>
      <c r="G203" s="38">
        <v>6</v>
      </c>
      <c r="H203" s="63">
        <v>1.98</v>
      </c>
      <c r="I203" s="63">
        <v>2.27</v>
      </c>
      <c r="J203" s="38">
        <v>156</v>
      </c>
      <c r="K203" s="38" t="s">
        <v>84</v>
      </c>
      <c r="L203" s="39" t="s">
        <v>240</v>
      </c>
      <c r="M203" s="38">
        <v>365</v>
      </c>
      <c r="N203" s="2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85"/>
      <c r="P203" s="185"/>
      <c r="Q203" s="185"/>
      <c r="R203" s="186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IFERROR(IF(V203="","",V203*0.00753),"")</f>
        <v>0</v>
      </c>
      <c r="Y203" s="69" t="s">
        <v>49</v>
      </c>
      <c r="Z203" s="70" t="s">
        <v>49</v>
      </c>
      <c r="AD203" s="74"/>
      <c r="BA203" s="146" t="s">
        <v>239</v>
      </c>
    </row>
    <row r="204" spans="1:53" x14ac:dyDescent="0.2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78"/>
      <c r="N204" s="174" t="s">
        <v>43</v>
      </c>
      <c r="O204" s="175"/>
      <c r="P204" s="175"/>
      <c r="Q204" s="175"/>
      <c r="R204" s="175"/>
      <c r="S204" s="175"/>
      <c r="T204" s="176"/>
      <c r="U204" s="43" t="s">
        <v>42</v>
      </c>
      <c r="V204" s="44">
        <f>IFERROR(SUM(V203:V203),"0")</f>
        <v>0</v>
      </c>
      <c r="W204" s="44">
        <f>IFERROR(SUM(W203:W203),"0")</f>
        <v>0</v>
      </c>
      <c r="X204" s="44">
        <f>IFERROR(IF(X203="",0,X203),"0")</f>
        <v>0</v>
      </c>
      <c r="Y204" s="68"/>
      <c r="Z204" s="68"/>
    </row>
    <row r="205" spans="1:53" x14ac:dyDescent="0.2">
      <c r="A205" s="177"/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8"/>
      <c r="N205" s="174" t="s">
        <v>43</v>
      </c>
      <c r="O205" s="175"/>
      <c r="P205" s="175"/>
      <c r="Q205" s="175"/>
      <c r="R205" s="175"/>
      <c r="S205" s="175"/>
      <c r="T205" s="176"/>
      <c r="U205" s="43" t="s">
        <v>0</v>
      </c>
      <c r="V205" s="44">
        <f>IFERROR(SUMPRODUCT(V203:V203*H203:H203),"0")</f>
        <v>0</v>
      </c>
      <c r="W205" s="44">
        <f>IFERROR(SUMPRODUCT(W203:W203*H203:H203),"0")</f>
        <v>0</v>
      </c>
      <c r="X205" s="43"/>
      <c r="Y205" s="68"/>
      <c r="Z205" s="68"/>
    </row>
    <row r="206" spans="1:53" ht="16.5" customHeight="1" x14ac:dyDescent="0.25">
      <c r="A206" s="207" t="s">
        <v>273</v>
      </c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66"/>
      <c r="Z206" s="66"/>
    </row>
    <row r="207" spans="1:53" ht="14.25" customHeight="1" x14ac:dyDescent="0.25">
      <c r="A207" s="196" t="s">
        <v>80</v>
      </c>
      <c r="B207" s="196"/>
      <c r="C207" s="196"/>
      <c r="D207" s="196"/>
      <c r="E207" s="196"/>
      <c r="F207" s="196"/>
      <c r="G207" s="196"/>
      <c r="H207" s="196"/>
      <c r="I207" s="196"/>
      <c r="J207" s="196"/>
      <c r="K207" s="196"/>
      <c r="L207" s="196"/>
      <c r="M207" s="196"/>
      <c r="N207" s="196"/>
      <c r="O207" s="196"/>
      <c r="P207" s="196"/>
      <c r="Q207" s="196"/>
      <c r="R207" s="196"/>
      <c r="S207" s="196"/>
      <c r="T207" s="196"/>
      <c r="U207" s="196"/>
      <c r="V207" s="196"/>
      <c r="W207" s="196"/>
      <c r="X207" s="196"/>
      <c r="Y207" s="67"/>
      <c r="Z207" s="67"/>
    </row>
    <row r="208" spans="1:53" ht="16.5" customHeight="1" x14ac:dyDescent="0.25">
      <c r="A208" s="64" t="s">
        <v>274</v>
      </c>
      <c r="B208" s="64" t="s">
        <v>275</v>
      </c>
      <c r="C208" s="37">
        <v>4301070874</v>
      </c>
      <c r="D208" s="183">
        <v>4607111035332</v>
      </c>
      <c r="E208" s="183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84</v>
      </c>
      <c r="L208" s="39" t="s">
        <v>83</v>
      </c>
      <c r="M208" s="38">
        <v>180</v>
      </c>
      <c r="N208" s="2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85"/>
      <c r="P208" s="185"/>
      <c r="Q208" s="185"/>
      <c r="R208" s="186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7" t="s">
        <v>70</v>
      </c>
    </row>
    <row r="209" spans="1:53" ht="16.5" customHeight="1" x14ac:dyDescent="0.25">
      <c r="A209" s="64" t="s">
        <v>276</v>
      </c>
      <c r="B209" s="64" t="s">
        <v>277</v>
      </c>
      <c r="C209" s="37">
        <v>4301070873</v>
      </c>
      <c r="D209" s="183">
        <v>4607111035080</v>
      </c>
      <c r="E209" s="183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8" t="s">
        <v>84</v>
      </c>
      <c r="L209" s="39" t="s">
        <v>83</v>
      </c>
      <c r="M209" s="38">
        <v>180</v>
      </c>
      <c r="N209" s="21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85"/>
      <c r="P209" s="185"/>
      <c r="Q209" s="185"/>
      <c r="R209" s="186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8" t="s">
        <v>70</v>
      </c>
    </row>
    <row r="210" spans="1:53" x14ac:dyDescent="0.2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178"/>
      <c r="N210" s="174" t="s">
        <v>43</v>
      </c>
      <c r="O210" s="175"/>
      <c r="P210" s="175"/>
      <c r="Q210" s="175"/>
      <c r="R210" s="175"/>
      <c r="S210" s="175"/>
      <c r="T210" s="176"/>
      <c r="U210" s="43" t="s">
        <v>42</v>
      </c>
      <c r="V210" s="44">
        <f>IFERROR(SUM(V208:V209),"0")</f>
        <v>0</v>
      </c>
      <c r="W210" s="44">
        <f>IFERROR(SUM(W208:W209),"0")</f>
        <v>0</v>
      </c>
      <c r="X210" s="44">
        <f>IFERROR(IF(X208="",0,X208),"0")+IFERROR(IF(X209="",0,X209),"0")</f>
        <v>0</v>
      </c>
      <c r="Y210" s="68"/>
      <c r="Z210" s="68"/>
    </row>
    <row r="211" spans="1:53" x14ac:dyDescent="0.2">
      <c r="A211" s="177"/>
      <c r="B211" s="177"/>
      <c r="C211" s="177"/>
      <c r="D211" s="177"/>
      <c r="E211" s="177"/>
      <c r="F211" s="177"/>
      <c r="G211" s="177"/>
      <c r="H211" s="177"/>
      <c r="I211" s="177"/>
      <c r="J211" s="177"/>
      <c r="K211" s="177"/>
      <c r="L211" s="177"/>
      <c r="M211" s="178"/>
      <c r="N211" s="174" t="s">
        <v>43</v>
      </c>
      <c r="O211" s="175"/>
      <c r="P211" s="175"/>
      <c r="Q211" s="175"/>
      <c r="R211" s="175"/>
      <c r="S211" s="175"/>
      <c r="T211" s="176"/>
      <c r="U211" s="43" t="s">
        <v>0</v>
      </c>
      <c r="V211" s="44">
        <f>IFERROR(SUMPRODUCT(V208:V209*H208:H209),"0")</f>
        <v>0</v>
      </c>
      <c r="W211" s="44">
        <f>IFERROR(SUMPRODUCT(W208:W209*H208:H209),"0")</f>
        <v>0</v>
      </c>
      <c r="X211" s="43"/>
      <c r="Y211" s="68"/>
      <c r="Z211" s="68"/>
    </row>
    <row r="212" spans="1:53" ht="27.75" customHeight="1" x14ac:dyDescent="0.2">
      <c r="A212" s="206" t="s">
        <v>278</v>
      </c>
      <c r="B212" s="206"/>
      <c r="C212" s="206"/>
      <c r="D212" s="206"/>
      <c r="E212" s="206"/>
      <c r="F212" s="206"/>
      <c r="G212" s="206"/>
      <c r="H212" s="206"/>
      <c r="I212" s="206"/>
      <c r="J212" s="206"/>
      <c r="K212" s="206"/>
      <c r="L212" s="206"/>
      <c r="M212" s="206"/>
      <c r="N212" s="206"/>
      <c r="O212" s="206"/>
      <c r="P212" s="206"/>
      <c r="Q212" s="206"/>
      <c r="R212" s="206"/>
      <c r="S212" s="206"/>
      <c r="T212" s="206"/>
      <c r="U212" s="206"/>
      <c r="V212" s="206"/>
      <c r="W212" s="206"/>
      <c r="X212" s="206"/>
      <c r="Y212" s="55"/>
      <c r="Z212" s="55"/>
    </row>
    <row r="213" spans="1:53" ht="16.5" customHeight="1" x14ac:dyDescent="0.25">
      <c r="A213" s="207" t="s">
        <v>279</v>
      </c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  <c r="W213" s="207"/>
      <c r="X213" s="207"/>
      <c r="Y213" s="66"/>
      <c r="Z213" s="66"/>
    </row>
    <row r="214" spans="1:53" ht="14.25" customHeight="1" x14ac:dyDescent="0.25">
      <c r="A214" s="196" t="s">
        <v>80</v>
      </c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67"/>
      <c r="Z214" s="67"/>
    </row>
    <row r="215" spans="1:53" ht="27" customHeight="1" x14ac:dyDescent="0.25">
      <c r="A215" s="64" t="s">
        <v>280</v>
      </c>
      <c r="B215" s="64" t="s">
        <v>281</v>
      </c>
      <c r="C215" s="37">
        <v>4301070941</v>
      </c>
      <c r="D215" s="183">
        <v>4607111036162</v>
      </c>
      <c r="E215" s="183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84</v>
      </c>
      <c r="L215" s="39" t="s">
        <v>83</v>
      </c>
      <c r="M215" s="38">
        <v>90</v>
      </c>
      <c r="N215" s="21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85"/>
      <c r="P215" s="185"/>
      <c r="Q215" s="185"/>
      <c r="R215" s="186"/>
      <c r="S215" s="40" t="s">
        <v>49</v>
      </c>
      <c r="T215" s="40" t="s">
        <v>49</v>
      </c>
      <c r="U215" s="41" t="s">
        <v>42</v>
      </c>
      <c r="V215" s="59">
        <v>0</v>
      </c>
      <c r="W215" s="56">
        <f>IFERROR(IF(V215="","",V215),"")</f>
        <v>0</v>
      </c>
      <c r="X215" s="42">
        <f>IFERROR(IF(V215="","",V215*0.0155),"")</f>
        <v>0</v>
      </c>
      <c r="Y215" s="69" t="s">
        <v>49</v>
      </c>
      <c r="Z215" s="70" t="s">
        <v>49</v>
      </c>
      <c r="AD215" s="74"/>
      <c r="BA215" s="149" t="s">
        <v>70</v>
      </c>
    </row>
    <row r="216" spans="1:53" x14ac:dyDescent="0.2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178"/>
      <c r="N216" s="174" t="s">
        <v>43</v>
      </c>
      <c r="O216" s="175"/>
      <c r="P216" s="175"/>
      <c r="Q216" s="175"/>
      <c r="R216" s="175"/>
      <c r="S216" s="175"/>
      <c r="T216" s="176"/>
      <c r="U216" s="43" t="s">
        <v>42</v>
      </c>
      <c r="V216" s="44">
        <f>IFERROR(SUM(V215:V215),"0")</f>
        <v>0</v>
      </c>
      <c r="W216" s="44">
        <f>IFERROR(SUM(W215:W215),"0")</f>
        <v>0</v>
      </c>
      <c r="X216" s="44">
        <f>IFERROR(IF(X215="",0,X215),"0")</f>
        <v>0</v>
      </c>
      <c r="Y216" s="68"/>
      <c r="Z216" s="68"/>
    </row>
    <row r="217" spans="1:53" x14ac:dyDescent="0.2">
      <c r="A217" s="177"/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78"/>
      <c r="N217" s="174" t="s">
        <v>43</v>
      </c>
      <c r="O217" s="175"/>
      <c r="P217" s="175"/>
      <c r="Q217" s="175"/>
      <c r="R217" s="175"/>
      <c r="S217" s="175"/>
      <c r="T217" s="176"/>
      <c r="U217" s="43" t="s">
        <v>0</v>
      </c>
      <c r="V217" s="44">
        <f>IFERROR(SUMPRODUCT(V215:V215*H215:H215),"0")</f>
        <v>0</v>
      </c>
      <c r="W217" s="44">
        <f>IFERROR(SUMPRODUCT(W215:W215*H215:H215),"0")</f>
        <v>0</v>
      </c>
      <c r="X217" s="43"/>
      <c r="Y217" s="68"/>
      <c r="Z217" s="68"/>
    </row>
    <row r="218" spans="1:53" ht="27.75" customHeight="1" x14ac:dyDescent="0.2">
      <c r="A218" s="206" t="s">
        <v>282</v>
      </c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06"/>
      <c r="O218" s="206"/>
      <c r="P218" s="206"/>
      <c r="Q218" s="206"/>
      <c r="R218" s="206"/>
      <c r="S218" s="206"/>
      <c r="T218" s="206"/>
      <c r="U218" s="206"/>
      <c r="V218" s="206"/>
      <c r="W218" s="206"/>
      <c r="X218" s="206"/>
      <c r="Y218" s="55"/>
      <c r="Z218" s="55"/>
    </row>
    <row r="219" spans="1:53" ht="16.5" customHeight="1" x14ac:dyDescent="0.25">
      <c r="A219" s="207" t="s">
        <v>283</v>
      </c>
      <c r="B219" s="207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  <c r="W219" s="207"/>
      <c r="X219" s="207"/>
      <c r="Y219" s="66"/>
      <c r="Z219" s="66"/>
    </row>
    <row r="220" spans="1:53" ht="14.25" customHeight="1" x14ac:dyDescent="0.25">
      <c r="A220" s="196" t="s">
        <v>80</v>
      </c>
      <c r="B220" s="196"/>
      <c r="C220" s="196"/>
      <c r="D220" s="196"/>
      <c r="E220" s="196"/>
      <c r="F220" s="196"/>
      <c r="G220" s="196"/>
      <c r="H220" s="196"/>
      <c r="I220" s="196"/>
      <c r="J220" s="196"/>
      <c r="K220" s="196"/>
      <c r="L220" s="196"/>
      <c r="M220" s="196"/>
      <c r="N220" s="196"/>
      <c r="O220" s="196"/>
      <c r="P220" s="196"/>
      <c r="Q220" s="196"/>
      <c r="R220" s="196"/>
      <c r="S220" s="196"/>
      <c r="T220" s="196"/>
      <c r="U220" s="196"/>
      <c r="V220" s="196"/>
      <c r="W220" s="196"/>
      <c r="X220" s="196"/>
      <c r="Y220" s="67"/>
      <c r="Z220" s="67"/>
    </row>
    <row r="221" spans="1:53" ht="27" customHeight="1" x14ac:dyDescent="0.25">
      <c r="A221" s="64" t="s">
        <v>284</v>
      </c>
      <c r="B221" s="64" t="s">
        <v>285</v>
      </c>
      <c r="C221" s="37">
        <v>4301070965</v>
      </c>
      <c r="D221" s="183">
        <v>4607111035899</v>
      </c>
      <c r="E221" s="183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84</v>
      </c>
      <c r="L221" s="39" t="s">
        <v>83</v>
      </c>
      <c r="M221" s="38">
        <v>180</v>
      </c>
      <c r="N221" s="20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85"/>
      <c r="P221" s="185"/>
      <c r="Q221" s="185"/>
      <c r="R221" s="186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50" t="s">
        <v>70</v>
      </c>
    </row>
    <row r="222" spans="1:53" x14ac:dyDescent="0.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178"/>
      <c r="N222" s="174" t="s">
        <v>43</v>
      </c>
      <c r="O222" s="175"/>
      <c r="P222" s="175"/>
      <c r="Q222" s="175"/>
      <c r="R222" s="175"/>
      <c r="S222" s="175"/>
      <c r="T222" s="176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x14ac:dyDescent="0.2">
      <c r="A223" s="177"/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8"/>
      <c r="N223" s="174" t="s">
        <v>43</v>
      </c>
      <c r="O223" s="175"/>
      <c r="P223" s="175"/>
      <c r="Q223" s="175"/>
      <c r="R223" s="175"/>
      <c r="S223" s="175"/>
      <c r="T223" s="176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16.5" customHeight="1" x14ac:dyDescent="0.25">
      <c r="A224" s="207" t="s">
        <v>286</v>
      </c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  <c r="W224" s="207"/>
      <c r="X224" s="207"/>
      <c r="Y224" s="66"/>
      <c r="Z224" s="66"/>
    </row>
    <row r="225" spans="1:53" ht="14.25" customHeight="1" x14ac:dyDescent="0.25">
      <c r="A225" s="196" t="s">
        <v>80</v>
      </c>
      <c r="B225" s="196"/>
      <c r="C225" s="196"/>
      <c r="D225" s="196"/>
      <c r="E225" s="196"/>
      <c r="F225" s="196"/>
      <c r="G225" s="196"/>
      <c r="H225" s="196"/>
      <c r="I225" s="196"/>
      <c r="J225" s="196"/>
      <c r="K225" s="196"/>
      <c r="L225" s="196"/>
      <c r="M225" s="196"/>
      <c r="N225" s="196"/>
      <c r="O225" s="196"/>
      <c r="P225" s="196"/>
      <c r="Q225" s="196"/>
      <c r="R225" s="196"/>
      <c r="S225" s="196"/>
      <c r="T225" s="196"/>
      <c r="U225" s="196"/>
      <c r="V225" s="196"/>
      <c r="W225" s="196"/>
      <c r="X225" s="196"/>
      <c r="Y225" s="67"/>
      <c r="Z225" s="67"/>
    </row>
    <row r="226" spans="1:53" ht="27" customHeight="1" x14ac:dyDescent="0.25">
      <c r="A226" s="64" t="s">
        <v>287</v>
      </c>
      <c r="B226" s="64" t="s">
        <v>288</v>
      </c>
      <c r="C226" s="37">
        <v>4301070870</v>
      </c>
      <c r="D226" s="183">
        <v>4607111036711</v>
      </c>
      <c r="E226" s="183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84</v>
      </c>
      <c r="L226" s="39" t="s">
        <v>83</v>
      </c>
      <c r="M226" s="38">
        <v>90</v>
      </c>
      <c r="N226" s="20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85"/>
      <c r="P226" s="185"/>
      <c r="Q226" s="185"/>
      <c r="R226" s="186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51" t="s">
        <v>70</v>
      </c>
    </row>
    <row r="227" spans="1:53" x14ac:dyDescent="0.2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8"/>
      <c r="N227" s="174" t="s">
        <v>43</v>
      </c>
      <c r="O227" s="175"/>
      <c r="P227" s="175"/>
      <c r="Q227" s="175"/>
      <c r="R227" s="175"/>
      <c r="S227" s="175"/>
      <c r="T227" s="176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x14ac:dyDescent="0.2">
      <c r="A228" s="177"/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8"/>
      <c r="N228" s="174" t="s">
        <v>43</v>
      </c>
      <c r="O228" s="175"/>
      <c r="P228" s="175"/>
      <c r="Q228" s="175"/>
      <c r="R228" s="175"/>
      <c r="S228" s="175"/>
      <c r="T228" s="176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27.75" customHeight="1" x14ac:dyDescent="0.2">
      <c r="A229" s="206" t="s">
        <v>289</v>
      </c>
      <c r="B229" s="206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55"/>
      <c r="Z229" s="55"/>
    </row>
    <row r="230" spans="1:53" ht="16.5" customHeight="1" x14ac:dyDescent="0.25">
      <c r="A230" s="207" t="s">
        <v>290</v>
      </c>
      <c r="B230" s="207"/>
      <c r="C230" s="207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66"/>
      <c r="Z230" s="66"/>
    </row>
    <row r="231" spans="1:53" ht="14.25" customHeight="1" x14ac:dyDescent="0.25">
      <c r="A231" s="196" t="s">
        <v>138</v>
      </c>
      <c r="B231" s="196"/>
      <c r="C231" s="196"/>
      <c r="D231" s="196"/>
      <c r="E231" s="196"/>
      <c r="F231" s="196"/>
      <c r="G231" s="196"/>
      <c r="H231" s="196"/>
      <c r="I231" s="196"/>
      <c r="J231" s="196"/>
      <c r="K231" s="196"/>
      <c r="L231" s="196"/>
      <c r="M231" s="196"/>
      <c r="N231" s="196"/>
      <c r="O231" s="196"/>
      <c r="P231" s="196"/>
      <c r="Q231" s="196"/>
      <c r="R231" s="196"/>
      <c r="S231" s="196"/>
      <c r="T231" s="196"/>
      <c r="U231" s="196"/>
      <c r="V231" s="196"/>
      <c r="W231" s="196"/>
      <c r="X231" s="196"/>
      <c r="Y231" s="67"/>
      <c r="Z231" s="67"/>
    </row>
    <row r="232" spans="1:53" ht="27" customHeight="1" x14ac:dyDescent="0.25">
      <c r="A232" s="64" t="s">
        <v>291</v>
      </c>
      <c r="B232" s="64" t="s">
        <v>292</v>
      </c>
      <c r="C232" s="37">
        <v>4301131019</v>
      </c>
      <c r="D232" s="183">
        <v>4640242180427</v>
      </c>
      <c r="E232" s="183"/>
      <c r="F232" s="63">
        <v>1.8</v>
      </c>
      <c r="G232" s="38">
        <v>1</v>
      </c>
      <c r="H232" s="63">
        <v>1.8</v>
      </c>
      <c r="I232" s="63">
        <v>1.915</v>
      </c>
      <c r="J232" s="38">
        <v>234</v>
      </c>
      <c r="K232" s="38" t="s">
        <v>130</v>
      </c>
      <c r="L232" s="39" t="s">
        <v>83</v>
      </c>
      <c r="M232" s="38">
        <v>180</v>
      </c>
      <c r="N232" s="208" t="s">
        <v>293</v>
      </c>
      <c r="O232" s="185"/>
      <c r="P232" s="185"/>
      <c r="Q232" s="185"/>
      <c r="R232" s="186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IFERROR(IF(V232="","",V232*0.00502),"")</f>
        <v>0</v>
      </c>
      <c r="Y232" s="69" t="s">
        <v>49</v>
      </c>
      <c r="Z232" s="70" t="s">
        <v>49</v>
      </c>
      <c r="AD232" s="74"/>
      <c r="BA232" s="152" t="s">
        <v>89</v>
      </c>
    </row>
    <row r="233" spans="1:53" x14ac:dyDescent="0.2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8"/>
      <c r="N233" s="174" t="s">
        <v>43</v>
      </c>
      <c r="O233" s="175"/>
      <c r="P233" s="175"/>
      <c r="Q233" s="175"/>
      <c r="R233" s="175"/>
      <c r="S233" s="175"/>
      <c r="T233" s="176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x14ac:dyDescent="0.2">
      <c r="A234" s="177"/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8"/>
      <c r="N234" s="174" t="s">
        <v>43</v>
      </c>
      <c r="O234" s="175"/>
      <c r="P234" s="175"/>
      <c r="Q234" s="175"/>
      <c r="R234" s="175"/>
      <c r="S234" s="175"/>
      <c r="T234" s="176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25">
      <c r="A235" s="196" t="s">
        <v>86</v>
      </c>
      <c r="B235" s="196"/>
      <c r="C235" s="196"/>
      <c r="D235" s="196"/>
      <c r="E235" s="196"/>
      <c r="F235" s="196"/>
      <c r="G235" s="196"/>
      <c r="H235" s="196"/>
      <c r="I235" s="196"/>
      <c r="J235" s="196"/>
      <c r="K235" s="196"/>
      <c r="L235" s="196"/>
      <c r="M235" s="196"/>
      <c r="N235" s="196"/>
      <c r="O235" s="196"/>
      <c r="P235" s="196"/>
      <c r="Q235" s="196"/>
      <c r="R235" s="196"/>
      <c r="S235" s="196"/>
      <c r="T235" s="196"/>
      <c r="U235" s="196"/>
      <c r="V235" s="196"/>
      <c r="W235" s="196"/>
      <c r="X235" s="196"/>
      <c r="Y235" s="67"/>
      <c r="Z235" s="67"/>
    </row>
    <row r="236" spans="1:53" ht="27" customHeight="1" x14ac:dyDescent="0.25">
      <c r="A236" s="64" t="s">
        <v>294</v>
      </c>
      <c r="B236" s="64" t="s">
        <v>295</v>
      </c>
      <c r="C236" s="37">
        <v>4301132080</v>
      </c>
      <c r="D236" s="183">
        <v>4640242180397</v>
      </c>
      <c r="E236" s="183"/>
      <c r="F236" s="63">
        <v>1</v>
      </c>
      <c r="G236" s="38">
        <v>6</v>
      </c>
      <c r="H236" s="63">
        <v>6</v>
      </c>
      <c r="I236" s="63">
        <v>6.26</v>
      </c>
      <c r="J236" s="38">
        <v>84</v>
      </c>
      <c r="K236" s="38" t="s">
        <v>84</v>
      </c>
      <c r="L236" s="39" t="s">
        <v>83</v>
      </c>
      <c r="M236" s="38">
        <v>180</v>
      </c>
      <c r="N236" s="204" t="s">
        <v>296</v>
      </c>
      <c r="O236" s="185"/>
      <c r="P236" s="185"/>
      <c r="Q236" s="185"/>
      <c r="R236" s="186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IFERROR(IF(V236="","",V236*0.0155),"")</f>
        <v>0</v>
      </c>
      <c r="Y236" s="69" t="s">
        <v>49</v>
      </c>
      <c r="Z236" s="70" t="s">
        <v>49</v>
      </c>
      <c r="AD236" s="74"/>
      <c r="BA236" s="153" t="s">
        <v>89</v>
      </c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78"/>
      <c r="N237" s="174" t="s">
        <v>43</v>
      </c>
      <c r="O237" s="175"/>
      <c r="P237" s="175"/>
      <c r="Q237" s="175"/>
      <c r="R237" s="175"/>
      <c r="S237" s="175"/>
      <c r="T237" s="176"/>
      <c r="U237" s="43" t="s">
        <v>42</v>
      </c>
      <c r="V237" s="44">
        <f>IFERROR(SUM(V236:V236),"0")</f>
        <v>0</v>
      </c>
      <c r="W237" s="44">
        <f>IFERROR(SUM(W236:W236),"0")</f>
        <v>0</v>
      </c>
      <c r="X237" s="44">
        <f>IFERROR(IF(X236="",0,X236),"0")</f>
        <v>0</v>
      </c>
      <c r="Y237" s="68"/>
      <c r="Z237" s="68"/>
    </row>
    <row r="238" spans="1:53" x14ac:dyDescent="0.2">
      <c r="A238" s="177"/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8"/>
      <c r="N238" s="174" t="s">
        <v>43</v>
      </c>
      <c r="O238" s="175"/>
      <c r="P238" s="175"/>
      <c r="Q238" s="175"/>
      <c r="R238" s="175"/>
      <c r="S238" s="175"/>
      <c r="T238" s="176"/>
      <c r="U238" s="43" t="s">
        <v>0</v>
      </c>
      <c r="V238" s="44">
        <f>IFERROR(SUMPRODUCT(V236:V236*H236:H236),"0")</f>
        <v>0</v>
      </c>
      <c r="W238" s="44">
        <f>IFERROR(SUMPRODUCT(W236:W236*H236:H236),"0")</f>
        <v>0</v>
      </c>
      <c r="X238" s="43"/>
      <c r="Y238" s="68"/>
      <c r="Z238" s="68"/>
    </row>
    <row r="239" spans="1:53" ht="14.25" customHeight="1" x14ac:dyDescent="0.25">
      <c r="A239" s="196" t="s">
        <v>156</v>
      </c>
      <c r="B239" s="196"/>
      <c r="C239" s="196"/>
      <c r="D239" s="196"/>
      <c r="E239" s="196"/>
      <c r="F239" s="196"/>
      <c r="G239" s="196"/>
      <c r="H239" s="196"/>
      <c r="I239" s="196"/>
      <c r="J239" s="196"/>
      <c r="K239" s="196"/>
      <c r="L239" s="196"/>
      <c r="M239" s="196"/>
      <c r="N239" s="196"/>
      <c r="O239" s="196"/>
      <c r="P239" s="196"/>
      <c r="Q239" s="196"/>
      <c r="R239" s="196"/>
      <c r="S239" s="196"/>
      <c r="T239" s="196"/>
      <c r="U239" s="196"/>
      <c r="V239" s="196"/>
      <c r="W239" s="196"/>
      <c r="X239" s="196"/>
      <c r="Y239" s="67"/>
      <c r="Z239" s="67"/>
    </row>
    <row r="240" spans="1:53" ht="27" customHeight="1" x14ac:dyDescent="0.25">
      <c r="A240" s="64" t="s">
        <v>297</v>
      </c>
      <c r="B240" s="64" t="s">
        <v>298</v>
      </c>
      <c r="C240" s="37">
        <v>4301136028</v>
      </c>
      <c r="D240" s="183">
        <v>4640242180304</v>
      </c>
      <c r="E240" s="183"/>
      <c r="F240" s="63">
        <v>2.7</v>
      </c>
      <c r="G240" s="38">
        <v>1</v>
      </c>
      <c r="H240" s="63">
        <v>2.7</v>
      </c>
      <c r="I240" s="63">
        <v>2.8906000000000001</v>
      </c>
      <c r="J240" s="38">
        <v>126</v>
      </c>
      <c r="K240" s="38" t="s">
        <v>90</v>
      </c>
      <c r="L240" s="39" t="s">
        <v>83</v>
      </c>
      <c r="M240" s="38">
        <v>180</v>
      </c>
      <c r="N240" s="200" t="s">
        <v>299</v>
      </c>
      <c r="O240" s="185"/>
      <c r="P240" s="185"/>
      <c r="Q240" s="185"/>
      <c r="R240" s="186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4" t="s">
        <v>89</v>
      </c>
    </row>
    <row r="241" spans="1:53" ht="37.5" customHeight="1" x14ac:dyDescent="0.25">
      <c r="A241" s="64" t="s">
        <v>300</v>
      </c>
      <c r="B241" s="64" t="s">
        <v>301</v>
      </c>
      <c r="C241" s="37">
        <v>4301136027</v>
      </c>
      <c r="D241" s="183">
        <v>4640242180298</v>
      </c>
      <c r="E241" s="183"/>
      <c r="F241" s="63">
        <v>2.7</v>
      </c>
      <c r="G241" s="38">
        <v>1</v>
      </c>
      <c r="H241" s="63">
        <v>2.7</v>
      </c>
      <c r="I241" s="63">
        <v>2.8919999999999999</v>
      </c>
      <c r="J241" s="38">
        <v>126</v>
      </c>
      <c r="K241" s="38" t="s">
        <v>90</v>
      </c>
      <c r="L241" s="39" t="s">
        <v>83</v>
      </c>
      <c r="M241" s="38">
        <v>180</v>
      </c>
      <c r="N241" s="201" t="s">
        <v>302</v>
      </c>
      <c r="O241" s="185"/>
      <c r="P241" s="185"/>
      <c r="Q241" s="185"/>
      <c r="R241" s="186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IFERROR(IF(V241="","",V241*0.00936),"")</f>
        <v>0</v>
      </c>
      <c r="Y241" s="69" t="s">
        <v>49</v>
      </c>
      <c r="Z241" s="70" t="s">
        <v>49</v>
      </c>
      <c r="AD241" s="74"/>
      <c r="BA241" s="155" t="s">
        <v>89</v>
      </c>
    </row>
    <row r="242" spans="1:53" ht="27" customHeight="1" x14ac:dyDescent="0.25">
      <c r="A242" s="64" t="s">
        <v>303</v>
      </c>
      <c r="B242" s="64" t="s">
        <v>304</v>
      </c>
      <c r="C242" s="37">
        <v>4301136026</v>
      </c>
      <c r="D242" s="183">
        <v>4640242180236</v>
      </c>
      <c r="E242" s="183"/>
      <c r="F242" s="63">
        <v>5</v>
      </c>
      <c r="G242" s="38">
        <v>1</v>
      </c>
      <c r="H242" s="63">
        <v>5</v>
      </c>
      <c r="I242" s="63">
        <v>5.2350000000000003</v>
      </c>
      <c r="J242" s="38">
        <v>84</v>
      </c>
      <c r="K242" s="38" t="s">
        <v>84</v>
      </c>
      <c r="L242" s="39" t="s">
        <v>83</v>
      </c>
      <c r="M242" s="38">
        <v>180</v>
      </c>
      <c r="N242" s="202" t="s">
        <v>305</v>
      </c>
      <c r="O242" s="185"/>
      <c r="P242" s="185"/>
      <c r="Q242" s="185"/>
      <c r="R242" s="186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IFERROR(IF(V242="","",V242*0.0155),"")</f>
        <v>0</v>
      </c>
      <c r="Y242" s="69" t="s">
        <v>49</v>
      </c>
      <c r="Z242" s="70" t="s">
        <v>49</v>
      </c>
      <c r="AD242" s="74"/>
      <c r="BA242" s="156" t="s">
        <v>89</v>
      </c>
    </row>
    <row r="243" spans="1:53" ht="27" customHeight="1" x14ac:dyDescent="0.25">
      <c r="A243" s="64" t="s">
        <v>306</v>
      </c>
      <c r="B243" s="64" t="s">
        <v>307</v>
      </c>
      <c r="C243" s="37">
        <v>4301136029</v>
      </c>
      <c r="D243" s="183">
        <v>4640242180410</v>
      </c>
      <c r="E243" s="183"/>
      <c r="F243" s="63">
        <v>2.2400000000000002</v>
      </c>
      <c r="G243" s="38">
        <v>1</v>
      </c>
      <c r="H243" s="63">
        <v>2.2400000000000002</v>
      </c>
      <c r="I243" s="63">
        <v>2.4319999999999999</v>
      </c>
      <c r="J243" s="38">
        <v>126</v>
      </c>
      <c r="K243" s="38" t="s">
        <v>90</v>
      </c>
      <c r="L243" s="39" t="s">
        <v>83</v>
      </c>
      <c r="M243" s="38">
        <v>180</v>
      </c>
      <c r="N243" s="203" t="s">
        <v>308</v>
      </c>
      <c r="O243" s="185"/>
      <c r="P243" s="185"/>
      <c r="Q243" s="185"/>
      <c r="R243" s="186"/>
      <c r="S243" s="40" t="s">
        <v>49</v>
      </c>
      <c r="T243" s="40" t="s">
        <v>49</v>
      </c>
      <c r="U243" s="41" t="s">
        <v>42</v>
      </c>
      <c r="V243" s="59">
        <v>0</v>
      </c>
      <c r="W243" s="56">
        <f>IFERROR(IF(V243="","",V243),"")</f>
        <v>0</v>
      </c>
      <c r="X243" s="42">
        <f>IFERROR(IF(V243="","",V243*0.00936),"")</f>
        <v>0</v>
      </c>
      <c r="Y243" s="69" t="s">
        <v>49</v>
      </c>
      <c r="Z243" s="70" t="s">
        <v>49</v>
      </c>
      <c r="AD243" s="74"/>
      <c r="BA243" s="157" t="s">
        <v>89</v>
      </c>
    </row>
    <row r="244" spans="1:53" x14ac:dyDescent="0.2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8"/>
      <c r="N244" s="174" t="s">
        <v>43</v>
      </c>
      <c r="O244" s="175"/>
      <c r="P244" s="175"/>
      <c r="Q244" s="175"/>
      <c r="R244" s="175"/>
      <c r="S244" s="175"/>
      <c r="T244" s="176"/>
      <c r="U244" s="43" t="s">
        <v>42</v>
      </c>
      <c r="V244" s="44">
        <f>IFERROR(SUM(V240:V243),"0")</f>
        <v>0</v>
      </c>
      <c r="W244" s="44">
        <f>IFERROR(SUM(W240:W243),"0")</f>
        <v>0</v>
      </c>
      <c r="X244" s="44">
        <f>IFERROR(IF(X240="",0,X240),"0")+IFERROR(IF(X241="",0,X241),"0")+IFERROR(IF(X242="",0,X242),"0")+IFERROR(IF(X243="",0,X243),"0")</f>
        <v>0</v>
      </c>
      <c r="Y244" s="68"/>
      <c r="Z244" s="68"/>
    </row>
    <row r="245" spans="1:53" x14ac:dyDescent="0.2">
      <c r="A245" s="177"/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8"/>
      <c r="N245" s="174" t="s">
        <v>43</v>
      </c>
      <c r="O245" s="175"/>
      <c r="P245" s="175"/>
      <c r="Q245" s="175"/>
      <c r="R245" s="175"/>
      <c r="S245" s="175"/>
      <c r="T245" s="176"/>
      <c r="U245" s="43" t="s">
        <v>0</v>
      </c>
      <c r="V245" s="44">
        <f>IFERROR(SUMPRODUCT(V240:V243*H240:H243),"0")</f>
        <v>0</v>
      </c>
      <c r="W245" s="44">
        <f>IFERROR(SUMPRODUCT(W240:W243*H240:H243),"0")</f>
        <v>0</v>
      </c>
      <c r="X245" s="43"/>
      <c r="Y245" s="68"/>
      <c r="Z245" s="68"/>
    </row>
    <row r="246" spans="1:53" ht="14.25" customHeight="1" x14ac:dyDescent="0.25">
      <c r="A246" s="196" t="s">
        <v>134</v>
      </c>
      <c r="B246" s="196"/>
      <c r="C246" s="196"/>
      <c r="D246" s="196"/>
      <c r="E246" s="196"/>
      <c r="F246" s="196"/>
      <c r="G246" s="196"/>
      <c r="H246" s="196"/>
      <c r="I246" s="196"/>
      <c r="J246" s="196"/>
      <c r="K246" s="196"/>
      <c r="L246" s="196"/>
      <c r="M246" s="196"/>
      <c r="N246" s="196"/>
      <c r="O246" s="196"/>
      <c r="P246" s="196"/>
      <c r="Q246" s="196"/>
      <c r="R246" s="196"/>
      <c r="S246" s="196"/>
      <c r="T246" s="196"/>
      <c r="U246" s="196"/>
      <c r="V246" s="196"/>
      <c r="W246" s="196"/>
      <c r="X246" s="196"/>
      <c r="Y246" s="67"/>
      <c r="Z246" s="67"/>
    </row>
    <row r="247" spans="1:53" ht="27" customHeight="1" x14ac:dyDescent="0.25">
      <c r="A247" s="64" t="s">
        <v>309</v>
      </c>
      <c r="B247" s="64" t="s">
        <v>310</v>
      </c>
      <c r="C247" s="37">
        <v>4301135191</v>
      </c>
      <c r="D247" s="183">
        <v>4640242180373</v>
      </c>
      <c r="E247" s="183"/>
      <c r="F247" s="63">
        <v>3</v>
      </c>
      <c r="G247" s="38">
        <v>1</v>
      </c>
      <c r="H247" s="63">
        <v>3</v>
      </c>
      <c r="I247" s="63">
        <v>3.1920000000000002</v>
      </c>
      <c r="J247" s="38">
        <v>126</v>
      </c>
      <c r="K247" s="38" t="s">
        <v>90</v>
      </c>
      <c r="L247" s="39" t="s">
        <v>83</v>
      </c>
      <c r="M247" s="38">
        <v>180</v>
      </c>
      <c r="N247" s="197" t="s">
        <v>311</v>
      </c>
      <c r="O247" s="185"/>
      <c r="P247" s="185"/>
      <c r="Q247" s="185"/>
      <c r="R247" s="186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ref="W247:W259" si="4">IFERROR(IF(V247="","",V247),"")</f>
        <v>0</v>
      </c>
      <c r="X247" s="42">
        <f>IFERROR(IF(V247="","",V247*0.00936),"")</f>
        <v>0</v>
      </c>
      <c r="Y247" s="69" t="s">
        <v>49</v>
      </c>
      <c r="Z247" s="70" t="s">
        <v>49</v>
      </c>
      <c r="AD247" s="74"/>
      <c r="BA247" s="158" t="s">
        <v>89</v>
      </c>
    </row>
    <row r="248" spans="1:53" ht="27" customHeight="1" x14ac:dyDescent="0.25">
      <c r="A248" s="64" t="s">
        <v>312</v>
      </c>
      <c r="B248" s="64" t="s">
        <v>313</v>
      </c>
      <c r="C248" s="37">
        <v>4301135195</v>
      </c>
      <c r="D248" s="183">
        <v>4640242180366</v>
      </c>
      <c r="E248" s="183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90</v>
      </c>
      <c r="L248" s="39" t="s">
        <v>83</v>
      </c>
      <c r="M248" s="38">
        <v>180</v>
      </c>
      <c r="N248" s="198" t="s">
        <v>314</v>
      </c>
      <c r="O248" s="185"/>
      <c r="P248" s="185"/>
      <c r="Q248" s="185"/>
      <c r="R248" s="186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59" t="s">
        <v>89</v>
      </c>
    </row>
    <row r="249" spans="1:53" ht="27" customHeight="1" x14ac:dyDescent="0.25">
      <c r="A249" s="64" t="s">
        <v>315</v>
      </c>
      <c r="B249" s="64" t="s">
        <v>316</v>
      </c>
      <c r="C249" s="37">
        <v>4301135188</v>
      </c>
      <c r="D249" s="183">
        <v>4640242180335</v>
      </c>
      <c r="E249" s="183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90</v>
      </c>
      <c r="L249" s="39" t="s">
        <v>83</v>
      </c>
      <c r="M249" s="38">
        <v>180</v>
      </c>
      <c r="N249" s="199" t="s">
        <v>317</v>
      </c>
      <c r="O249" s="185"/>
      <c r="P249" s="185"/>
      <c r="Q249" s="185"/>
      <c r="R249" s="186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IFERROR(IF(V249="","",V249*0.00936),"")</f>
        <v>0</v>
      </c>
      <c r="Y249" s="69" t="s">
        <v>49</v>
      </c>
      <c r="Z249" s="70" t="s">
        <v>49</v>
      </c>
      <c r="AD249" s="74"/>
      <c r="BA249" s="160" t="s">
        <v>89</v>
      </c>
    </row>
    <row r="250" spans="1:53" ht="37.5" customHeight="1" x14ac:dyDescent="0.25">
      <c r="A250" s="64" t="s">
        <v>318</v>
      </c>
      <c r="B250" s="64" t="s">
        <v>319</v>
      </c>
      <c r="C250" s="37">
        <v>4301135189</v>
      </c>
      <c r="D250" s="183">
        <v>4640242180342</v>
      </c>
      <c r="E250" s="183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90</v>
      </c>
      <c r="L250" s="39" t="s">
        <v>83</v>
      </c>
      <c r="M250" s="38">
        <v>180</v>
      </c>
      <c r="N250" s="191" t="s">
        <v>320</v>
      </c>
      <c r="O250" s="185"/>
      <c r="P250" s="185"/>
      <c r="Q250" s="185"/>
      <c r="R250" s="186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IFERROR(IF(V250="","",V250*0.00936),"")</f>
        <v>0</v>
      </c>
      <c r="Y250" s="69" t="s">
        <v>49</v>
      </c>
      <c r="Z250" s="70" t="s">
        <v>49</v>
      </c>
      <c r="AD250" s="74"/>
      <c r="BA250" s="161" t="s">
        <v>89</v>
      </c>
    </row>
    <row r="251" spans="1:53" ht="27" customHeight="1" x14ac:dyDescent="0.25">
      <c r="A251" s="64" t="s">
        <v>321</v>
      </c>
      <c r="B251" s="64" t="s">
        <v>322</v>
      </c>
      <c r="C251" s="37">
        <v>4301135190</v>
      </c>
      <c r="D251" s="183">
        <v>4640242180359</v>
      </c>
      <c r="E251" s="183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90</v>
      </c>
      <c r="L251" s="39" t="s">
        <v>83</v>
      </c>
      <c r="M251" s="38">
        <v>180</v>
      </c>
      <c r="N251" s="192" t="s">
        <v>323</v>
      </c>
      <c r="O251" s="185"/>
      <c r="P251" s="185"/>
      <c r="Q251" s="185"/>
      <c r="R251" s="186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IFERROR(IF(V251="","",V251*0.00936),"")</f>
        <v>0</v>
      </c>
      <c r="Y251" s="69" t="s">
        <v>49</v>
      </c>
      <c r="Z251" s="70" t="s">
        <v>49</v>
      </c>
      <c r="AD251" s="74"/>
      <c r="BA251" s="162" t="s">
        <v>89</v>
      </c>
    </row>
    <row r="252" spans="1:53" ht="27" customHeight="1" x14ac:dyDescent="0.25">
      <c r="A252" s="64" t="s">
        <v>324</v>
      </c>
      <c r="B252" s="64" t="s">
        <v>325</v>
      </c>
      <c r="C252" s="37">
        <v>4301135194</v>
      </c>
      <c r="D252" s="183">
        <v>4640242180380</v>
      </c>
      <c r="E252" s="183"/>
      <c r="F252" s="63">
        <v>1.8</v>
      </c>
      <c r="G252" s="38">
        <v>1</v>
      </c>
      <c r="H252" s="63">
        <v>1.8</v>
      </c>
      <c r="I252" s="63">
        <v>1.9119999999999999</v>
      </c>
      <c r="J252" s="38">
        <v>234</v>
      </c>
      <c r="K252" s="38" t="s">
        <v>130</v>
      </c>
      <c r="L252" s="39" t="s">
        <v>83</v>
      </c>
      <c r="M252" s="38">
        <v>180</v>
      </c>
      <c r="N252" s="193" t="s">
        <v>326</v>
      </c>
      <c r="O252" s="185"/>
      <c r="P252" s="185"/>
      <c r="Q252" s="185"/>
      <c r="R252" s="186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IFERROR(IF(V252="","",V252*0.00502),"")</f>
        <v>0</v>
      </c>
      <c r="Y252" s="69" t="s">
        <v>49</v>
      </c>
      <c r="Z252" s="70" t="s">
        <v>49</v>
      </c>
      <c r="AD252" s="74"/>
      <c r="BA252" s="163" t="s">
        <v>89</v>
      </c>
    </row>
    <row r="253" spans="1:53" ht="27" customHeight="1" x14ac:dyDescent="0.25">
      <c r="A253" s="64" t="s">
        <v>327</v>
      </c>
      <c r="B253" s="64" t="s">
        <v>328</v>
      </c>
      <c r="C253" s="37">
        <v>4301135192</v>
      </c>
      <c r="D253" s="183">
        <v>4640242180380</v>
      </c>
      <c r="E253" s="183"/>
      <c r="F253" s="63">
        <v>3.7</v>
      </c>
      <c r="G253" s="38">
        <v>1</v>
      </c>
      <c r="H253" s="63">
        <v>3.7</v>
      </c>
      <c r="I253" s="63">
        <v>3.8919999999999999</v>
      </c>
      <c r="J253" s="38">
        <v>126</v>
      </c>
      <c r="K253" s="38" t="s">
        <v>90</v>
      </c>
      <c r="L253" s="39" t="s">
        <v>83</v>
      </c>
      <c r="M253" s="38">
        <v>180</v>
      </c>
      <c r="N253" s="194" t="s">
        <v>329</v>
      </c>
      <c r="O253" s="185"/>
      <c r="P253" s="185"/>
      <c r="Q253" s="185"/>
      <c r="R253" s="186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4" t="s">
        <v>89</v>
      </c>
    </row>
    <row r="254" spans="1:53" ht="27" customHeight="1" x14ac:dyDescent="0.25">
      <c r="A254" s="64" t="s">
        <v>330</v>
      </c>
      <c r="B254" s="64" t="s">
        <v>331</v>
      </c>
      <c r="C254" s="37">
        <v>4301135186</v>
      </c>
      <c r="D254" s="183">
        <v>4640242180311</v>
      </c>
      <c r="E254" s="183"/>
      <c r="F254" s="63">
        <v>5.5</v>
      </c>
      <c r="G254" s="38">
        <v>1</v>
      </c>
      <c r="H254" s="63">
        <v>5.5</v>
      </c>
      <c r="I254" s="63">
        <v>5.7350000000000003</v>
      </c>
      <c r="J254" s="38">
        <v>84</v>
      </c>
      <c r="K254" s="38" t="s">
        <v>84</v>
      </c>
      <c r="L254" s="39" t="s">
        <v>83</v>
      </c>
      <c r="M254" s="38">
        <v>180</v>
      </c>
      <c r="N254" s="195" t="s">
        <v>332</v>
      </c>
      <c r="O254" s="185"/>
      <c r="P254" s="185"/>
      <c r="Q254" s="185"/>
      <c r="R254" s="186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IFERROR(IF(V254="","",V254*0.0155),"")</f>
        <v>0</v>
      </c>
      <c r="Y254" s="69" t="s">
        <v>49</v>
      </c>
      <c r="Z254" s="70" t="s">
        <v>49</v>
      </c>
      <c r="AD254" s="74"/>
      <c r="BA254" s="165" t="s">
        <v>89</v>
      </c>
    </row>
    <row r="255" spans="1:53" ht="37.5" customHeight="1" x14ac:dyDescent="0.25">
      <c r="A255" s="64" t="s">
        <v>333</v>
      </c>
      <c r="B255" s="64" t="s">
        <v>334</v>
      </c>
      <c r="C255" s="37">
        <v>4301135187</v>
      </c>
      <c r="D255" s="183">
        <v>4640242180328</v>
      </c>
      <c r="E255" s="183"/>
      <c r="F255" s="63">
        <v>3.5</v>
      </c>
      <c r="G255" s="38">
        <v>1</v>
      </c>
      <c r="H255" s="63">
        <v>3.5</v>
      </c>
      <c r="I255" s="63">
        <v>3.6920000000000002</v>
      </c>
      <c r="J255" s="38">
        <v>126</v>
      </c>
      <c r="K255" s="38" t="s">
        <v>90</v>
      </c>
      <c r="L255" s="39" t="s">
        <v>83</v>
      </c>
      <c r="M255" s="38">
        <v>180</v>
      </c>
      <c r="N255" s="184" t="s">
        <v>335</v>
      </c>
      <c r="O255" s="185"/>
      <c r="P255" s="185"/>
      <c r="Q255" s="185"/>
      <c r="R255" s="186"/>
      <c r="S255" s="40" t="s">
        <v>49</v>
      </c>
      <c r="T255" s="40" t="s">
        <v>49</v>
      </c>
      <c r="U255" s="41" t="s">
        <v>42</v>
      </c>
      <c r="V255" s="59">
        <v>0</v>
      </c>
      <c r="W255" s="56">
        <f t="shared" si="4"/>
        <v>0</v>
      </c>
      <c r="X255" s="42">
        <f>IFERROR(IF(V255="","",V255*0.00936),"")</f>
        <v>0</v>
      </c>
      <c r="Y255" s="69" t="s">
        <v>49</v>
      </c>
      <c r="Z255" s="70" t="s">
        <v>49</v>
      </c>
      <c r="AD255" s="74"/>
      <c r="BA255" s="166" t="s">
        <v>89</v>
      </c>
    </row>
    <row r="256" spans="1:53" ht="27" customHeight="1" x14ac:dyDescent="0.25">
      <c r="A256" s="64" t="s">
        <v>336</v>
      </c>
      <c r="B256" s="64" t="s">
        <v>337</v>
      </c>
      <c r="C256" s="37">
        <v>4301135193</v>
      </c>
      <c r="D256" s="183">
        <v>4640242180403</v>
      </c>
      <c r="E256" s="183"/>
      <c r="F256" s="63">
        <v>3</v>
      </c>
      <c r="G256" s="38">
        <v>1</v>
      </c>
      <c r="H256" s="63">
        <v>3</v>
      </c>
      <c r="I256" s="63">
        <v>3.1920000000000002</v>
      </c>
      <c r="J256" s="38">
        <v>126</v>
      </c>
      <c r="K256" s="38" t="s">
        <v>90</v>
      </c>
      <c r="L256" s="39" t="s">
        <v>83</v>
      </c>
      <c r="M256" s="38">
        <v>180</v>
      </c>
      <c r="N256" s="187" t="s">
        <v>338</v>
      </c>
      <c r="O256" s="185"/>
      <c r="P256" s="185"/>
      <c r="Q256" s="185"/>
      <c r="R256" s="186"/>
      <c r="S256" s="40" t="s">
        <v>49</v>
      </c>
      <c r="T256" s="40" t="s">
        <v>49</v>
      </c>
      <c r="U256" s="41" t="s">
        <v>42</v>
      </c>
      <c r="V256" s="59">
        <v>0</v>
      </c>
      <c r="W256" s="56">
        <f t="shared" si="4"/>
        <v>0</v>
      </c>
      <c r="X256" s="42">
        <f>IFERROR(IF(V256="","",V256*0.00936),"")</f>
        <v>0</v>
      </c>
      <c r="Y256" s="69" t="s">
        <v>49</v>
      </c>
      <c r="Z256" s="70" t="s">
        <v>49</v>
      </c>
      <c r="AD256" s="74"/>
      <c r="BA256" s="167" t="s">
        <v>89</v>
      </c>
    </row>
    <row r="257" spans="1:53" ht="27" customHeight="1" x14ac:dyDescent="0.25">
      <c r="A257" s="64" t="s">
        <v>339</v>
      </c>
      <c r="B257" s="64" t="s">
        <v>340</v>
      </c>
      <c r="C257" s="37">
        <v>4301135153</v>
      </c>
      <c r="D257" s="183">
        <v>4607111037480</v>
      </c>
      <c r="E257" s="183"/>
      <c r="F257" s="63">
        <v>1</v>
      </c>
      <c r="G257" s="38">
        <v>4</v>
      </c>
      <c r="H257" s="63">
        <v>4</v>
      </c>
      <c r="I257" s="63">
        <v>4.2724000000000002</v>
      </c>
      <c r="J257" s="38">
        <v>84</v>
      </c>
      <c r="K257" s="38" t="s">
        <v>84</v>
      </c>
      <c r="L257" s="39" t="s">
        <v>83</v>
      </c>
      <c r="M257" s="38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85"/>
      <c r="P257" s="185"/>
      <c r="Q257" s="185"/>
      <c r="R257" s="186"/>
      <c r="S257" s="40" t="s">
        <v>49</v>
      </c>
      <c r="T257" s="40" t="s">
        <v>49</v>
      </c>
      <c r="U257" s="41" t="s">
        <v>42</v>
      </c>
      <c r="V257" s="59">
        <v>0</v>
      </c>
      <c r="W257" s="56">
        <f t="shared" si="4"/>
        <v>0</v>
      </c>
      <c r="X257" s="42">
        <f>IFERROR(IF(V257="","",V257*0.0155),"")</f>
        <v>0</v>
      </c>
      <c r="Y257" s="69" t="s">
        <v>49</v>
      </c>
      <c r="Z257" s="70" t="s">
        <v>49</v>
      </c>
      <c r="AD257" s="74"/>
      <c r="BA257" s="168" t="s">
        <v>89</v>
      </c>
    </row>
    <row r="258" spans="1:53" ht="27" customHeight="1" x14ac:dyDescent="0.25">
      <c r="A258" s="64" t="s">
        <v>341</v>
      </c>
      <c r="B258" s="64" t="s">
        <v>342</v>
      </c>
      <c r="C258" s="37">
        <v>4301135152</v>
      </c>
      <c r="D258" s="183">
        <v>4607111037473</v>
      </c>
      <c r="E258" s="183"/>
      <c r="F258" s="63">
        <v>1</v>
      </c>
      <c r="G258" s="38">
        <v>4</v>
      </c>
      <c r="H258" s="63">
        <v>4</v>
      </c>
      <c r="I258" s="63">
        <v>4.2300000000000004</v>
      </c>
      <c r="J258" s="38">
        <v>84</v>
      </c>
      <c r="K258" s="38" t="s">
        <v>84</v>
      </c>
      <c r="L258" s="39" t="s">
        <v>83</v>
      </c>
      <c r="M258" s="38">
        <v>180</v>
      </c>
      <c r="N258" s="18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85"/>
      <c r="P258" s="185"/>
      <c r="Q258" s="185"/>
      <c r="R258" s="186"/>
      <c r="S258" s="40" t="s">
        <v>49</v>
      </c>
      <c r="T258" s="40" t="s">
        <v>49</v>
      </c>
      <c r="U258" s="41" t="s">
        <v>42</v>
      </c>
      <c r="V258" s="59">
        <v>0</v>
      </c>
      <c r="W258" s="56">
        <f t="shared" si="4"/>
        <v>0</v>
      </c>
      <c r="X258" s="42">
        <f>IFERROR(IF(V258="","",V258*0.0155),"")</f>
        <v>0</v>
      </c>
      <c r="Y258" s="69" t="s">
        <v>49</v>
      </c>
      <c r="Z258" s="70" t="s">
        <v>49</v>
      </c>
      <c r="AD258" s="74"/>
      <c r="BA258" s="169" t="s">
        <v>89</v>
      </c>
    </row>
    <row r="259" spans="1:53" ht="27" customHeight="1" x14ac:dyDescent="0.25">
      <c r="A259" s="64" t="s">
        <v>343</v>
      </c>
      <c r="B259" s="64" t="s">
        <v>344</v>
      </c>
      <c r="C259" s="37">
        <v>4301135198</v>
      </c>
      <c r="D259" s="183">
        <v>4640242180663</v>
      </c>
      <c r="E259" s="183"/>
      <c r="F259" s="63">
        <v>0.9</v>
      </c>
      <c r="G259" s="38">
        <v>4</v>
      </c>
      <c r="H259" s="63">
        <v>3.6</v>
      </c>
      <c r="I259" s="63">
        <v>3.83</v>
      </c>
      <c r="J259" s="38">
        <v>84</v>
      </c>
      <c r="K259" s="38" t="s">
        <v>84</v>
      </c>
      <c r="L259" s="39" t="s">
        <v>83</v>
      </c>
      <c r="M259" s="38">
        <v>180</v>
      </c>
      <c r="N259" s="190" t="s">
        <v>345</v>
      </c>
      <c r="O259" s="185"/>
      <c r="P259" s="185"/>
      <c r="Q259" s="185"/>
      <c r="R259" s="186"/>
      <c r="S259" s="40" t="s">
        <v>49</v>
      </c>
      <c r="T259" s="40" t="s">
        <v>49</v>
      </c>
      <c r="U259" s="41" t="s">
        <v>42</v>
      </c>
      <c r="V259" s="59">
        <v>0</v>
      </c>
      <c r="W259" s="56">
        <f t="shared" si="4"/>
        <v>0</v>
      </c>
      <c r="X259" s="42">
        <f>IFERROR(IF(V259="","",V259*0.0155),"")</f>
        <v>0</v>
      </c>
      <c r="Y259" s="69" t="s">
        <v>49</v>
      </c>
      <c r="Z259" s="70" t="s">
        <v>49</v>
      </c>
      <c r="AD259" s="74"/>
      <c r="BA259" s="170" t="s">
        <v>89</v>
      </c>
    </row>
    <row r="260" spans="1:53" x14ac:dyDescent="0.2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8"/>
      <c r="N260" s="174" t="s">
        <v>43</v>
      </c>
      <c r="O260" s="175"/>
      <c r="P260" s="175"/>
      <c r="Q260" s="175"/>
      <c r="R260" s="175"/>
      <c r="S260" s="175"/>
      <c r="T260" s="176"/>
      <c r="U260" s="43" t="s">
        <v>42</v>
      </c>
      <c r="V260" s="44">
        <f>IFERROR(SUM(V247:V259),"0")</f>
        <v>0</v>
      </c>
      <c r="W260" s="44">
        <f>IFERROR(SUM(W247:W259),"0")</f>
        <v>0</v>
      </c>
      <c r="X260" s="44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0</v>
      </c>
      <c r="Y260" s="68"/>
      <c r="Z260" s="68"/>
    </row>
    <row r="261" spans="1:53" x14ac:dyDescent="0.2">
      <c r="A261" s="177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78"/>
      <c r="N261" s="174" t="s">
        <v>43</v>
      </c>
      <c r="O261" s="175"/>
      <c r="P261" s="175"/>
      <c r="Q261" s="175"/>
      <c r="R261" s="175"/>
      <c r="S261" s="175"/>
      <c r="T261" s="176"/>
      <c r="U261" s="43" t="s">
        <v>0</v>
      </c>
      <c r="V261" s="44">
        <f>IFERROR(SUMPRODUCT(V247:V259*H247:H259),"0")</f>
        <v>0</v>
      </c>
      <c r="W261" s="44">
        <f>IFERROR(SUMPRODUCT(W247:W259*H247:H259),"0")</f>
        <v>0</v>
      </c>
      <c r="X261" s="43"/>
      <c r="Y261" s="68"/>
      <c r="Z261" s="68"/>
    </row>
    <row r="262" spans="1:53" ht="15" customHeight="1" x14ac:dyDescent="0.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82"/>
      <c r="N262" s="179" t="s">
        <v>36</v>
      </c>
      <c r="O262" s="180"/>
      <c r="P262" s="180"/>
      <c r="Q262" s="180"/>
      <c r="R262" s="180"/>
      <c r="S262" s="180"/>
      <c r="T262" s="181"/>
      <c r="U262" s="43" t="s">
        <v>0</v>
      </c>
      <c r="V262" s="44">
        <f>IFERROR(V24+V33+V41+V47+V57+V63+V68+V74+V84+V91+V100+V106+V111+V119+V124+V130+V135+V141+V149+V154+V161+V166+V171+V178+V185+V192+V200+V205+V211+V217+V223+V228+V234+V238+V245+V261,"0")</f>
        <v>0</v>
      </c>
      <c r="W262" s="44">
        <f>IFERROR(W24+W33+W41+W47+W57+W63+W68+W74+W84+W91+W100+W106+W111+W119+W124+W130+W135+W141+W149+W154+W161+W166+W171+W178+W185+W192+W200+W205+W211+W217+W223+W228+W234+W238+W245+W261,"0")</f>
        <v>0</v>
      </c>
      <c r="X262" s="43"/>
      <c r="Y262" s="68"/>
      <c r="Z262" s="68"/>
    </row>
    <row r="263" spans="1:53" x14ac:dyDescent="0.2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82"/>
      <c r="N263" s="179" t="s">
        <v>37</v>
      </c>
      <c r="O263" s="180"/>
      <c r="P263" s="180"/>
      <c r="Q263" s="180"/>
      <c r="R263" s="180"/>
      <c r="S263" s="180"/>
      <c r="T263" s="181"/>
      <c r="U263" s="43" t="s">
        <v>0</v>
      </c>
      <c r="V263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0</v>
      </c>
      <c r="W263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0</v>
      </c>
      <c r="X263" s="43"/>
      <c r="Y263" s="68"/>
      <c r="Z263" s="68"/>
    </row>
    <row r="264" spans="1:53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82"/>
      <c r="N264" s="179" t="s">
        <v>38</v>
      </c>
      <c r="O264" s="180"/>
      <c r="P264" s="180"/>
      <c r="Q264" s="180"/>
      <c r="R264" s="180"/>
      <c r="S264" s="180"/>
      <c r="T264" s="181"/>
      <c r="U264" s="43" t="s">
        <v>23</v>
      </c>
      <c r="V264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0</v>
      </c>
      <c r="W264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0</v>
      </c>
      <c r="X264" s="43"/>
      <c r="Y264" s="68"/>
      <c r="Z264" s="68"/>
    </row>
    <row r="265" spans="1:53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82"/>
      <c r="N265" s="179" t="s">
        <v>39</v>
      </c>
      <c r="O265" s="180"/>
      <c r="P265" s="180"/>
      <c r="Q265" s="180"/>
      <c r="R265" s="180"/>
      <c r="S265" s="180"/>
      <c r="T265" s="181"/>
      <c r="U265" s="43" t="s">
        <v>0</v>
      </c>
      <c r="V265" s="44">
        <f>GrossWeightTotal+PalletQtyTotal*25</f>
        <v>0</v>
      </c>
      <c r="W265" s="44">
        <f>GrossWeightTotalR+PalletQtyTotalR*25</f>
        <v>0</v>
      </c>
      <c r="X265" s="43"/>
      <c r="Y265" s="68"/>
      <c r="Z265" s="68"/>
    </row>
    <row r="266" spans="1:53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82"/>
      <c r="N266" s="179" t="s">
        <v>40</v>
      </c>
      <c r="O266" s="180"/>
      <c r="P266" s="180"/>
      <c r="Q266" s="180"/>
      <c r="R266" s="180"/>
      <c r="S266" s="180"/>
      <c r="T266" s="181"/>
      <c r="U266" s="43" t="s">
        <v>23</v>
      </c>
      <c r="V266" s="44">
        <f>IFERROR(V23+V32+V40+V46+V56+V62+V67+V73+V83+V90+V99+V105+V110+V118+V123+V129+V134+V140+V148+V153+V160+V165+V170+V177+V184+V191+V199+V204+V210+V216+V222+V227+V233+V237+V244+V260,"0")</f>
        <v>0</v>
      </c>
      <c r="W266" s="44">
        <f>IFERROR(W23+W32+W40+W46+W56+W62+W67+W73+W83+W90+W99+W105+W110+W118+W123+W129+W134+W140+W148+W153+W160+W165+W170+W177+W184+W191+W199+W204+W210+W216+W222+W227+W233+W237+W244+W260,"0")</f>
        <v>0</v>
      </c>
      <c r="X266" s="43"/>
      <c r="Y266" s="68"/>
      <c r="Z266" s="68"/>
    </row>
    <row r="267" spans="1:53" ht="14.25" x14ac:dyDescent="0.2">
      <c r="A267" s="177"/>
      <c r="B267" s="177"/>
      <c r="C267" s="177"/>
      <c r="D267" s="177"/>
      <c r="E267" s="177"/>
      <c r="F267" s="177"/>
      <c r="G267" s="177"/>
      <c r="H267" s="177"/>
      <c r="I267" s="177"/>
      <c r="J267" s="177"/>
      <c r="K267" s="177"/>
      <c r="L267" s="177"/>
      <c r="M267" s="182"/>
      <c r="N267" s="179" t="s">
        <v>41</v>
      </c>
      <c r="O267" s="180"/>
      <c r="P267" s="180"/>
      <c r="Q267" s="180"/>
      <c r="R267" s="180"/>
      <c r="S267" s="180"/>
      <c r="T267" s="181"/>
      <c r="U267" s="46" t="s">
        <v>55</v>
      </c>
      <c r="V267" s="43"/>
      <c r="W267" s="43"/>
      <c r="X267" s="43">
        <f>IFERROR(X23+X32+X40+X46+X56+X62+X67+X73+X83+X90+X99+X105+X110+X118+X123+X129+X134+X140+X148+X153+X160+X165+X170+X177+X184+X191+X199+X204+X210+X216+X222+X227+X233+X237+X244+X260,"0")</f>
        <v>0</v>
      </c>
      <c r="Y267" s="68"/>
      <c r="Z267" s="68"/>
    </row>
    <row r="268" spans="1:53" ht="13.5" thickBot="1" x14ac:dyDescent="0.25"/>
    <row r="269" spans="1:53" ht="27" thickTop="1" thickBot="1" x14ac:dyDescent="0.25">
      <c r="A269" s="47" t="s">
        <v>9</v>
      </c>
      <c r="B269" s="75" t="s">
        <v>79</v>
      </c>
      <c r="C269" s="171" t="s">
        <v>48</v>
      </c>
      <c r="D269" s="171" t="s">
        <v>48</v>
      </c>
      <c r="E269" s="171" t="s">
        <v>48</v>
      </c>
      <c r="F269" s="171" t="s">
        <v>48</v>
      </c>
      <c r="G269" s="171" t="s">
        <v>48</v>
      </c>
      <c r="H269" s="171" t="s">
        <v>48</v>
      </c>
      <c r="I269" s="171" t="s">
        <v>48</v>
      </c>
      <c r="J269" s="171" t="s">
        <v>48</v>
      </c>
      <c r="K269" s="171" t="s">
        <v>48</v>
      </c>
      <c r="L269" s="171" t="s">
        <v>48</v>
      </c>
      <c r="M269" s="171" t="s">
        <v>48</v>
      </c>
      <c r="N269" s="171" t="s">
        <v>48</v>
      </c>
      <c r="O269" s="171" t="s">
        <v>48</v>
      </c>
      <c r="P269" s="171" t="s">
        <v>48</v>
      </c>
      <c r="Q269" s="171" t="s">
        <v>48</v>
      </c>
      <c r="R269" s="171" t="s">
        <v>48</v>
      </c>
      <c r="S269" s="171" t="s">
        <v>206</v>
      </c>
      <c r="T269" s="171" t="s">
        <v>206</v>
      </c>
      <c r="U269" s="171" t="s">
        <v>227</v>
      </c>
      <c r="V269" s="171" t="s">
        <v>227</v>
      </c>
      <c r="W269" s="171" t="s">
        <v>227</v>
      </c>
      <c r="X269" s="171" t="s">
        <v>227</v>
      </c>
      <c r="Y269" s="171" t="s">
        <v>248</v>
      </c>
      <c r="Z269" s="171" t="s">
        <v>248</v>
      </c>
      <c r="AA269" s="171" t="s">
        <v>248</v>
      </c>
      <c r="AB269" s="171" t="s">
        <v>248</v>
      </c>
      <c r="AC269" s="171" t="s">
        <v>248</v>
      </c>
      <c r="AD269" s="75" t="s">
        <v>278</v>
      </c>
      <c r="AE269" s="171" t="s">
        <v>282</v>
      </c>
      <c r="AF269" s="171" t="s">
        <v>282</v>
      </c>
      <c r="AG269" s="75" t="s">
        <v>289</v>
      </c>
    </row>
    <row r="270" spans="1:53" ht="14.25" customHeight="1" thickTop="1" x14ac:dyDescent="0.2">
      <c r="A270" s="172" t="s">
        <v>10</v>
      </c>
      <c r="B270" s="171" t="s">
        <v>79</v>
      </c>
      <c r="C270" s="171" t="s">
        <v>85</v>
      </c>
      <c r="D270" s="171" t="s">
        <v>97</v>
      </c>
      <c r="E270" s="171" t="s">
        <v>107</v>
      </c>
      <c r="F270" s="171" t="s">
        <v>114</v>
      </c>
      <c r="G270" s="171" t="s">
        <v>127</v>
      </c>
      <c r="H270" s="171" t="s">
        <v>133</v>
      </c>
      <c r="I270" s="171" t="s">
        <v>137</v>
      </c>
      <c r="J270" s="171" t="s">
        <v>143</v>
      </c>
      <c r="K270" s="171" t="s">
        <v>156</v>
      </c>
      <c r="L270" s="171" t="s">
        <v>163</v>
      </c>
      <c r="M270" s="171" t="s">
        <v>174</v>
      </c>
      <c r="N270" s="171" t="s">
        <v>179</v>
      </c>
      <c r="O270" s="171" t="s">
        <v>182</v>
      </c>
      <c r="P270" s="171" t="s">
        <v>192</v>
      </c>
      <c r="Q270" s="171" t="s">
        <v>195</v>
      </c>
      <c r="R270" s="171" t="s">
        <v>203</v>
      </c>
      <c r="S270" s="171" t="s">
        <v>207</v>
      </c>
      <c r="T270" s="171" t="s">
        <v>210</v>
      </c>
      <c r="U270" s="171" t="s">
        <v>228</v>
      </c>
      <c r="V270" s="171" t="s">
        <v>233</v>
      </c>
      <c r="W270" s="171" t="s">
        <v>227</v>
      </c>
      <c r="X270" s="171" t="s">
        <v>241</v>
      </c>
      <c r="Y270" s="171" t="s">
        <v>249</v>
      </c>
      <c r="Z270" s="171" t="s">
        <v>254</v>
      </c>
      <c r="AA270" s="171" t="s">
        <v>261</v>
      </c>
      <c r="AB270" s="171" t="s">
        <v>270</v>
      </c>
      <c r="AC270" s="171" t="s">
        <v>273</v>
      </c>
      <c r="AD270" s="171" t="s">
        <v>279</v>
      </c>
      <c r="AE270" s="171" t="s">
        <v>283</v>
      </c>
      <c r="AF270" s="171" t="s">
        <v>286</v>
      </c>
      <c r="AG270" s="171" t="s">
        <v>290</v>
      </c>
    </row>
    <row r="271" spans="1:53" ht="13.5" thickBot="1" x14ac:dyDescent="0.25">
      <c r="A271" s="173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  <c r="AA271" s="171"/>
      <c r="AB271" s="171"/>
      <c r="AC271" s="171"/>
      <c r="AD271" s="171"/>
      <c r="AE271" s="171"/>
      <c r="AF271" s="171"/>
      <c r="AG271" s="171"/>
    </row>
    <row r="272" spans="1:53" ht="18" thickTop="1" thickBot="1" x14ac:dyDescent="0.25">
      <c r="A272" s="47" t="s">
        <v>13</v>
      </c>
      <c r="B272" s="53">
        <f>IFERROR(V22*H22,"0")</f>
        <v>0</v>
      </c>
      <c r="C272" s="53">
        <f>IFERROR(V28*H28,"0")+IFERROR(V29*H29,"0")+IFERROR(V30*H30,"0")+IFERROR(V31*H31,"0")</f>
        <v>0</v>
      </c>
      <c r="D272" s="53">
        <f>IFERROR(V36*H36,"0")+IFERROR(V37*H37,"0")+IFERROR(V38*H38,"0")+IFERROR(V39*H39,"0")</f>
        <v>0</v>
      </c>
      <c r="E272" s="53">
        <f>IFERROR(V44*H44,"0")+IFERROR(V45*H45,"0")</f>
        <v>0</v>
      </c>
      <c r="F272" s="53">
        <f>IFERROR(V50*H50,"0")+IFERROR(V51*H51,"0")+IFERROR(V52*H52,"0")+IFERROR(V53*H53,"0")+IFERROR(V54*H54,"0")+IFERROR(V55*H55,"0")</f>
        <v>0</v>
      </c>
      <c r="G272" s="53">
        <f>IFERROR(V60*H60,"0")+IFERROR(V61*H61,"0")</f>
        <v>0</v>
      </c>
      <c r="H272" s="53">
        <f>IFERROR(V66*H66,"0")</f>
        <v>0</v>
      </c>
      <c r="I272" s="53">
        <f>IFERROR(V71*H71,"0")+IFERROR(V72*H72,"0")</f>
        <v>0</v>
      </c>
      <c r="J272" s="53">
        <f>IFERROR(V77*H77,"0")+IFERROR(V78*H78,"0")+IFERROR(V79*H79,"0")+IFERROR(V80*H80,"0")+IFERROR(V81*H81,"0")+IFERROR(V82*H82,"0")</f>
        <v>0</v>
      </c>
      <c r="K272" s="53">
        <f>IFERROR(V87*H87,"0")+IFERROR(V88*H88,"0")+IFERROR(V89*H89,"0")</f>
        <v>0</v>
      </c>
      <c r="L272" s="53">
        <f>IFERROR(V94*H94,"0")+IFERROR(V95*H95,"0")+IFERROR(V96*H96,"0")+IFERROR(V97*H97,"0")+IFERROR(V98*H98,"0")</f>
        <v>0</v>
      </c>
      <c r="M272" s="53">
        <f>IFERROR(V103*H103,"0")+IFERROR(V104*H104,"0")</f>
        <v>0</v>
      </c>
      <c r="N272" s="53">
        <f>IFERROR(V109*H109,"0")</f>
        <v>0</v>
      </c>
      <c r="O272" s="53">
        <f>IFERROR(V114*H114,"0")+IFERROR(V115*H115,"0")+IFERROR(V116*H116,"0")+IFERROR(V117*H117,"0")</f>
        <v>0</v>
      </c>
      <c r="P272" s="53">
        <f>IFERROR(V122*H122,"0")</f>
        <v>0</v>
      </c>
      <c r="Q272" s="53">
        <f>IFERROR(V127*H127,"0")+IFERROR(V128*H128,"0")</f>
        <v>0</v>
      </c>
      <c r="R272" s="53">
        <f>IFERROR(V133*H133,"0")</f>
        <v>0</v>
      </c>
      <c r="S272" s="53">
        <f>IFERROR(V139*H139,"0")</f>
        <v>0</v>
      </c>
      <c r="T272" s="53">
        <f>IFERROR(V144*H144,"0")+IFERROR(V145*H145,"0")+IFERROR(V146*H146,"0")+IFERROR(V147*H147,"0")+IFERROR(V151*H151,"0")+IFERROR(V152*H152,"0")</f>
        <v>0</v>
      </c>
      <c r="U272" s="53">
        <f>IFERROR(V158*H158,"0")+IFERROR(V159*H159,"0")</f>
        <v>0</v>
      </c>
      <c r="V272" s="53">
        <f>IFERROR(V164*H164,"0")</f>
        <v>0</v>
      </c>
      <c r="W272" s="53">
        <f>IFERROR(V169*H169,"0")</f>
        <v>0</v>
      </c>
      <c r="X272" s="53">
        <f>IFERROR(V174*H174,"0")+IFERROR(V175*H175,"0")+IFERROR(V176*H176,"0")</f>
        <v>0</v>
      </c>
      <c r="Y272" s="53">
        <f>IFERROR(V182*H182,"0")+IFERROR(V183*H183,"0")</f>
        <v>0</v>
      </c>
      <c r="Z272" s="53">
        <f>IFERROR(V188*H188,"0")+IFERROR(V189*H189,"0")+IFERROR(V190*H190,"0")</f>
        <v>0</v>
      </c>
      <c r="AA272" s="53">
        <f>IFERROR(V195*H195,"0")+IFERROR(V196*H196,"0")+IFERROR(V197*H197,"0")+IFERROR(V198*H198,"0")</f>
        <v>0</v>
      </c>
      <c r="AB272" s="53">
        <f>IFERROR(V203*H203,"0")</f>
        <v>0</v>
      </c>
      <c r="AC272" s="53">
        <f>IFERROR(V208*H208,"0")+IFERROR(V209*H209,"0")</f>
        <v>0</v>
      </c>
      <c r="AD272" s="53">
        <f>IFERROR(V215*H215,"0")</f>
        <v>0</v>
      </c>
      <c r="AE272" s="53">
        <f>IFERROR(V221*H221,"0")</f>
        <v>0</v>
      </c>
      <c r="AF272" s="53">
        <f>IFERROR(V226*H226,"0")</f>
        <v>0</v>
      </c>
      <c r="AG272" s="53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0</v>
      </c>
    </row>
    <row r="273" spans="1:3" ht="13.5" thickTop="1" x14ac:dyDescent="0.2">
      <c r="C273" s="1"/>
    </row>
    <row r="274" spans="1:3" ht="19.5" customHeight="1" x14ac:dyDescent="0.2">
      <c r="A274" s="71" t="s">
        <v>65</v>
      </c>
      <c r="B274" s="71" t="s">
        <v>66</v>
      </c>
      <c r="C274" s="71" t="s">
        <v>68</v>
      </c>
    </row>
    <row r="275" spans="1:3" x14ac:dyDescent="0.2">
      <c r="A275" s="72">
        <f>SUMPRODUCT(--(BA:BA="ЗПФ"),--(U:U="кор"),H:H,W:W)+SUMPRODUCT(--(BA:BA="ЗПФ"),--(U:U="кг"),W:W)</f>
        <v>0</v>
      </c>
      <c r="B275" s="73">
        <f>SUMPRODUCT(--(BA:BA="ПГП"),--(U:U="кор"),H:H,W:W)+SUMPRODUCT(--(BA:BA="ПГП"),--(U:U="кг"),W:W)</f>
        <v>0</v>
      </c>
      <c r="C275" s="73">
        <f>SUMPRODUCT(--(BA:BA="КИЗ"),--(U:U="кор"),H:H,W:W)+SUMPRODUCT(--(BA:BA="КИЗ"),--(U:U="кг"),W:W)</f>
        <v>0</v>
      </c>
    </row>
  </sheetData>
  <sheetProtection algorithmName="SHA-512" hashValue="cC3lVsMxoT2QudBaQgpqH+xzAudMT5t66ITe5cif+JVJlmeteqOetjgE6MgL2u3Bond0SyphsCoFi2/cxbM6zw==" saltValue="ZgDKR0VUcTYbBdx9T3+TF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84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N148:T148"/>
    <mergeCell ref="A148:M149"/>
    <mergeCell ref="N149:T149"/>
    <mergeCell ref="A150:X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63:X163"/>
    <mergeCell ref="D164:E164"/>
    <mergeCell ref="N164:R164"/>
    <mergeCell ref="N165:T165"/>
    <mergeCell ref="A165:M166"/>
    <mergeCell ref="N166:T166"/>
    <mergeCell ref="A167:X167"/>
    <mergeCell ref="A168:X168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79:X179"/>
    <mergeCell ref="A180:X180"/>
    <mergeCell ref="A181:X181"/>
    <mergeCell ref="D182:E182"/>
    <mergeCell ref="N182:R182"/>
    <mergeCell ref="D183:E183"/>
    <mergeCell ref="N183:R183"/>
    <mergeCell ref="N184:T184"/>
    <mergeCell ref="A184:M185"/>
    <mergeCell ref="N185:T185"/>
    <mergeCell ref="A186:X186"/>
    <mergeCell ref="A187:X187"/>
    <mergeCell ref="D188:E188"/>
    <mergeCell ref="N188:R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A213:X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A220:X220"/>
    <mergeCell ref="D221:E221"/>
    <mergeCell ref="N221:R221"/>
    <mergeCell ref="N222:T222"/>
    <mergeCell ref="A222:M223"/>
    <mergeCell ref="N223:T223"/>
    <mergeCell ref="A224:X224"/>
    <mergeCell ref="A225:X225"/>
    <mergeCell ref="D226:E226"/>
    <mergeCell ref="N226:R226"/>
    <mergeCell ref="N227:T227"/>
    <mergeCell ref="A227:M228"/>
    <mergeCell ref="N228:T228"/>
    <mergeCell ref="A229:X229"/>
    <mergeCell ref="A230:X230"/>
    <mergeCell ref="A231:X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N262:T262"/>
    <mergeCell ref="A262:M267"/>
    <mergeCell ref="N263:T263"/>
    <mergeCell ref="N264:T264"/>
    <mergeCell ref="N265:T265"/>
    <mergeCell ref="N266:T266"/>
    <mergeCell ref="N267:T267"/>
    <mergeCell ref="C269:R269"/>
    <mergeCell ref="S269:T269"/>
    <mergeCell ref="U269:X269"/>
    <mergeCell ref="Y269:AC269"/>
    <mergeCell ref="AE269:AF269"/>
    <mergeCell ref="A270:A271"/>
    <mergeCell ref="B270:B271"/>
    <mergeCell ref="C270:C271"/>
    <mergeCell ref="D270:D271"/>
    <mergeCell ref="E270:E271"/>
    <mergeCell ref="F270:F271"/>
    <mergeCell ref="G270:G271"/>
    <mergeCell ref="H270:H271"/>
    <mergeCell ref="I270:I271"/>
    <mergeCell ref="J270:J271"/>
    <mergeCell ref="K270:K271"/>
    <mergeCell ref="L270:L271"/>
    <mergeCell ref="M270:M271"/>
    <mergeCell ref="N270:N271"/>
    <mergeCell ref="O270:O271"/>
    <mergeCell ref="P270:P271"/>
    <mergeCell ref="Q270:Q271"/>
    <mergeCell ref="R270:R271"/>
    <mergeCell ref="S270:S271"/>
    <mergeCell ref="AC270:AC271"/>
    <mergeCell ref="AD270:AD271"/>
    <mergeCell ref="AE270:AE271"/>
    <mergeCell ref="AF270:AF271"/>
    <mergeCell ref="AG270:AG271"/>
    <mergeCell ref="T270:T271"/>
    <mergeCell ref="U270:U271"/>
    <mergeCell ref="V270:V271"/>
    <mergeCell ref="W270:W271"/>
    <mergeCell ref="X270:X271"/>
    <mergeCell ref="Y270:Y271"/>
    <mergeCell ref="Z270:Z271"/>
    <mergeCell ref="AA270:AA271"/>
    <mergeCell ref="AB270:AB27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346</v>
      </c>
      <c r="H1" s="9"/>
    </row>
    <row r="3" spans="2:8" x14ac:dyDescent="0.2">
      <c r="B3" s="54" t="s">
        <v>347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348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349</v>
      </c>
      <c r="C6" s="54" t="s">
        <v>350</v>
      </c>
      <c r="D6" s="54" t="s">
        <v>351</v>
      </c>
      <c r="E6" s="54" t="s">
        <v>49</v>
      </c>
    </row>
    <row r="7" spans="2:8" x14ac:dyDescent="0.2">
      <c r="B7" s="54" t="s">
        <v>352</v>
      </c>
      <c r="C7" s="54" t="s">
        <v>353</v>
      </c>
      <c r="D7" s="54" t="s">
        <v>354</v>
      </c>
      <c r="E7" s="54" t="s">
        <v>49</v>
      </c>
    </row>
    <row r="8" spans="2:8" x14ac:dyDescent="0.2">
      <c r="B8" s="54" t="s">
        <v>355</v>
      </c>
      <c r="C8" s="54" t="s">
        <v>356</v>
      </c>
      <c r="D8" s="54" t="s">
        <v>357</v>
      </c>
      <c r="E8" s="54" t="s">
        <v>49</v>
      </c>
    </row>
    <row r="9" spans="2:8" x14ac:dyDescent="0.2">
      <c r="B9" s="54" t="s">
        <v>358</v>
      </c>
      <c r="C9" s="54" t="s">
        <v>359</v>
      </c>
      <c r="D9" s="54" t="s">
        <v>360</v>
      </c>
      <c r="E9" s="54" t="s">
        <v>49</v>
      </c>
    </row>
    <row r="11" spans="2:8" x14ac:dyDescent="0.2">
      <c r="B11" s="54" t="s">
        <v>361</v>
      </c>
      <c r="C11" s="54" t="s">
        <v>350</v>
      </c>
      <c r="D11" s="54" t="s">
        <v>49</v>
      </c>
      <c r="E11" s="54" t="s">
        <v>49</v>
      </c>
    </row>
    <row r="13" spans="2:8" x14ac:dyDescent="0.2">
      <c r="B13" s="54" t="s">
        <v>362</v>
      </c>
      <c r="C13" s="54" t="s">
        <v>353</v>
      </c>
      <c r="D13" s="54" t="s">
        <v>49</v>
      </c>
      <c r="E13" s="54" t="s">
        <v>49</v>
      </c>
    </row>
    <row r="15" spans="2:8" x14ac:dyDescent="0.2">
      <c r="B15" s="54" t="s">
        <v>363</v>
      </c>
      <c r="C15" s="54" t="s">
        <v>356</v>
      </c>
      <c r="D15" s="54" t="s">
        <v>49</v>
      </c>
      <c r="E15" s="54" t="s">
        <v>49</v>
      </c>
    </row>
    <row r="17" spans="2:5" x14ac:dyDescent="0.2">
      <c r="B17" s="54" t="s">
        <v>364</v>
      </c>
      <c r="C17" s="54" t="s">
        <v>359</v>
      </c>
      <c r="D17" s="54" t="s">
        <v>49</v>
      </c>
      <c r="E17" s="54" t="s">
        <v>49</v>
      </c>
    </row>
    <row r="19" spans="2:5" x14ac:dyDescent="0.2">
      <c r="B19" s="54" t="s">
        <v>365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366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367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368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369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370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371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372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373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374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375</v>
      </c>
      <c r="C29" s="54" t="s">
        <v>49</v>
      </c>
      <c r="D29" s="54" t="s">
        <v>49</v>
      </c>
      <c r="E29" s="54" t="s">
        <v>49</v>
      </c>
    </row>
  </sheetData>
  <sheetProtection algorithmName="SHA-512" hashValue="p7iwqN6M3yCb/sxlqL0PuUynHgwwwFug9ndxVWsQ6K/HpJqUQ2Lm/N+Apb4yJrbE3O+woFItyqJmXEmfe3h49w==" saltValue="F/Z6/bMz7V3u1Ju7XM6o0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428</vt:i4>
      </vt:variant>
    </vt:vector>
  </HeadingPairs>
  <TitlesOfParts>
    <vt:vector size="4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2024-02-09T06:39:26Z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