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697BA4-AC0B-42A2-9C2C-063F93B61F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заказа'!$X$314:$X$314</definedName>
    <definedName name="GrossWeightTotalR">'Бланк заказа'!$Y$314:$Y$314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заказа'!$X$315:$X$315</definedName>
    <definedName name="PalletQtyTotalR">'Бланк заказа'!$Y$315:$Y$315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заказа'!$B$270:$B$270</definedName>
    <definedName name="ProductId101">'Бланк заказа'!$B$271:$B$271</definedName>
    <definedName name="ProductId102">'Бланк заказа'!$B$275:$B$275</definedName>
    <definedName name="ProductId103">'Бланк заказа'!$B$279:$B$279</definedName>
    <definedName name="ProductId104">'Бланк заказа'!$B$280:$B$280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27">'Бланк заказа'!$B$309:$B$309</definedName>
    <definedName name="ProductId128">'Бланк заказа'!$B$310:$B$310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заказа'!$B$147:$B$147</definedName>
    <definedName name="ProductId58">'Бланк заказа'!$B$148:$B$148</definedName>
    <definedName name="ProductId59">'Бланк заказа'!$B$153:$B$153</definedName>
    <definedName name="ProductId6">'Бланк заказа'!$B$32:$B$32</definedName>
    <definedName name="ProductId60">'Бланк заказа'!$B$159:$B$159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заказа'!$B$185:$B$185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заказа'!$B$199:$B$199</definedName>
    <definedName name="ProductId77">'Бланк заказа'!$B$200:$B$200</definedName>
    <definedName name="ProductId78">'Бланк заказа'!$B$201:$B$201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заказа'!$B$209:$B$209</definedName>
    <definedName name="ProductId83">'Бланк заказа'!$B$210:$B$210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заказа'!$B$218:$B$218</definedName>
    <definedName name="ProductId88">'Бланк заказа'!$B$219:$B$219</definedName>
    <definedName name="ProductId89">'Бланк заказа'!$B$224:$B$224</definedName>
    <definedName name="ProductId9">'Бланк заказа'!$B$47:$B$47</definedName>
    <definedName name="ProductId90">'Бланк заказа'!$B$229:$B$229</definedName>
    <definedName name="ProductId91">'Бланк заказа'!$B$234:$B$234</definedName>
    <definedName name="ProductId92">'Бланк заказа'!$B$235:$B$235</definedName>
    <definedName name="ProductId93">'Бланк заказа'!$B$241:$B$241</definedName>
    <definedName name="ProductId94">'Бланк заказа'!$B$247:$B$247</definedName>
    <definedName name="ProductId95">'Бланк заказа'!$B$248:$B$248</definedName>
    <definedName name="ProductId96">'Бланк заказа'!$B$253:$B$253</definedName>
    <definedName name="ProductId97">'Бланк заказа'!$B$259:$B$259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заказа'!$X$270:$X$270</definedName>
    <definedName name="SalesQty101">'Бланк заказа'!$X$271:$X$271</definedName>
    <definedName name="SalesQty102">'Бланк заказа'!$X$275:$X$275</definedName>
    <definedName name="SalesQty103">'Бланк заказа'!$X$279:$X$279</definedName>
    <definedName name="SalesQty104">'Бланк заказа'!$X$280:$X$280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24">'Бланк заказа'!$X$306:$X$306</definedName>
    <definedName name="SalesQty125">'Бланк заказа'!$X$307:$X$307</definedName>
    <definedName name="SalesQty126">'Бланк заказа'!$X$308:$X$308</definedName>
    <definedName name="SalesQty127">'Бланк заказа'!$X$309:$X$309</definedName>
    <definedName name="SalesQty128">'Бланк заказа'!$X$310:$X$310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заказа'!$X$137:$X$137</definedName>
    <definedName name="SalesQty56">'Бланк заказа'!$X$142:$X$142</definedName>
    <definedName name="SalesQty57">'Бланк заказа'!$X$147:$X$147</definedName>
    <definedName name="SalesQty58">'Бланк заказа'!$X$148:$X$148</definedName>
    <definedName name="SalesQty59">'Бланк заказа'!$X$153:$X$153</definedName>
    <definedName name="SalesQty6">'Бланк заказа'!$X$32:$X$32</definedName>
    <definedName name="SalesQty60">'Бланк заказа'!$X$159:$X$159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заказа'!$X$185:$X$185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заказа'!$X$199:$X$199</definedName>
    <definedName name="SalesQty77">'Бланк заказа'!$X$200:$X$200</definedName>
    <definedName name="SalesQty78">'Бланк заказа'!$X$201:$X$201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заказа'!$X$209:$X$209</definedName>
    <definedName name="SalesQty83">'Бланк заказа'!$X$210:$X$210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заказа'!$X$218:$X$218</definedName>
    <definedName name="SalesQty88">'Бланк заказа'!$X$219:$X$219</definedName>
    <definedName name="SalesQty89">'Бланк заказа'!$X$224:$X$224</definedName>
    <definedName name="SalesQty9">'Бланк заказа'!$X$47:$X$47</definedName>
    <definedName name="SalesQty90">'Бланк заказа'!$X$229:$X$229</definedName>
    <definedName name="SalesQty91">'Бланк заказа'!$X$234:$X$234</definedName>
    <definedName name="SalesQty92">'Бланк заказа'!$X$235:$X$235</definedName>
    <definedName name="SalesQty93">'Бланк заказа'!$X$241:$X$241</definedName>
    <definedName name="SalesQty94">'Бланк заказа'!$X$247:$X$247</definedName>
    <definedName name="SalesQty95">'Бланк заказа'!$X$248:$X$248</definedName>
    <definedName name="SalesQty96">'Бланк заказа'!$X$253:$X$253</definedName>
    <definedName name="SalesQty97">'Бланк заказа'!$X$259:$X$259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заказа'!$Y$270:$Y$270</definedName>
    <definedName name="SalesRoundBox101">'Бланк заказа'!$Y$271:$Y$271</definedName>
    <definedName name="SalesRoundBox102">'Бланк заказа'!$Y$275:$Y$275</definedName>
    <definedName name="SalesRoundBox103">'Бланк заказа'!$Y$279:$Y$279</definedName>
    <definedName name="SalesRoundBox104">'Бланк заказа'!$Y$280:$Y$280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24">'Бланк заказа'!$Y$306:$Y$306</definedName>
    <definedName name="SalesRoundBox125">'Бланк заказа'!$Y$307:$Y$307</definedName>
    <definedName name="SalesRoundBox126">'Бланк заказа'!$Y$308:$Y$308</definedName>
    <definedName name="SalesRoundBox127">'Бланк заказа'!$Y$309:$Y$309</definedName>
    <definedName name="SalesRoundBox128">'Бланк заказа'!$Y$310:$Y$310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заказа'!$Y$137:$Y$137</definedName>
    <definedName name="SalesRoundBox56">'Бланк заказа'!$Y$142:$Y$142</definedName>
    <definedName name="SalesRoundBox57">'Бланк заказа'!$Y$147:$Y$147</definedName>
    <definedName name="SalesRoundBox58">'Бланк заказа'!$Y$148:$Y$148</definedName>
    <definedName name="SalesRoundBox59">'Бланк заказа'!$Y$153:$Y$153</definedName>
    <definedName name="SalesRoundBox6">'Бланк заказа'!$Y$32:$Y$32</definedName>
    <definedName name="SalesRoundBox60">'Бланк заказа'!$Y$159:$Y$159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заказа'!$Y$185:$Y$185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заказа'!$Y$199:$Y$199</definedName>
    <definedName name="SalesRoundBox77">'Бланк заказа'!$Y$200:$Y$200</definedName>
    <definedName name="SalesRoundBox78">'Бланк заказа'!$Y$201:$Y$201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заказа'!$Y$209:$Y$209</definedName>
    <definedName name="SalesRoundBox83">'Бланк заказа'!$Y$210:$Y$210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заказа'!$Y$218:$Y$218</definedName>
    <definedName name="SalesRoundBox88">'Бланк заказа'!$Y$219:$Y$219</definedName>
    <definedName name="SalesRoundBox89">'Бланк заказа'!$Y$224:$Y$224</definedName>
    <definedName name="SalesRoundBox9">'Бланк заказа'!$Y$47:$Y$47</definedName>
    <definedName name="SalesRoundBox90">'Бланк заказа'!$Y$229:$Y$229</definedName>
    <definedName name="SalesRoundBox91">'Бланк заказа'!$Y$234:$Y$234</definedName>
    <definedName name="SalesRoundBox92">'Бланк заказа'!$Y$235:$Y$235</definedName>
    <definedName name="SalesRoundBox93">'Бланк заказа'!$Y$241:$Y$241</definedName>
    <definedName name="SalesRoundBox94">'Бланк заказа'!$Y$247:$Y$247</definedName>
    <definedName name="SalesRoundBox95">'Бланк заказа'!$Y$248:$Y$248</definedName>
    <definedName name="SalesRoundBox96">'Бланк заказа'!$Y$253:$Y$253</definedName>
    <definedName name="SalesRoundBox97">'Бланк заказа'!$Y$259:$Y$259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заказа'!$W$270:$W$270</definedName>
    <definedName name="UnitOfMeasure101">'Бланк заказа'!$W$271:$W$271</definedName>
    <definedName name="UnitOfMeasure102">'Бланк заказа'!$W$275:$W$275</definedName>
    <definedName name="UnitOfMeasure103">'Бланк заказа'!$W$279:$W$279</definedName>
    <definedName name="UnitOfMeasure104">'Бланк заказа'!$W$280:$W$280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24">'Бланк заказа'!$W$306:$W$306</definedName>
    <definedName name="UnitOfMeasure125">'Бланк заказа'!$W$307:$W$307</definedName>
    <definedName name="UnitOfMeasure126">'Бланк заказа'!$W$308:$W$308</definedName>
    <definedName name="UnitOfMeasure127">'Бланк заказа'!$W$309:$W$309</definedName>
    <definedName name="UnitOfMeasure128">'Бланк заказа'!$W$310:$W$310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заказа'!$W$137:$W$137</definedName>
    <definedName name="UnitOfMeasure56">'Бланк заказа'!$W$142:$W$142</definedName>
    <definedName name="UnitOfMeasure57">'Бланк заказа'!$W$147:$W$147</definedName>
    <definedName name="UnitOfMeasure58">'Бланк заказа'!$W$148:$W$148</definedName>
    <definedName name="UnitOfMeasure59">'Бланк заказа'!$W$153:$W$153</definedName>
    <definedName name="UnitOfMeasure6">'Бланк заказа'!$W$32:$W$32</definedName>
    <definedName name="UnitOfMeasure60">'Бланк заказа'!$W$159:$W$159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заказа'!$W$185:$W$185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заказа'!$W$199:$W$199</definedName>
    <definedName name="UnitOfMeasure77">'Бланк заказа'!$W$200:$W$200</definedName>
    <definedName name="UnitOfMeasure78">'Бланк заказа'!$W$201:$W$201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заказа'!$W$209:$W$209</definedName>
    <definedName name="UnitOfMeasure83">'Бланк заказа'!$W$210:$W$210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заказа'!$W$218:$W$218</definedName>
    <definedName name="UnitOfMeasure88">'Бланк заказа'!$W$219:$W$219</definedName>
    <definedName name="UnitOfMeasure89">'Бланк заказа'!$W$224:$W$224</definedName>
    <definedName name="UnitOfMeasure9">'Бланк заказа'!$W$47:$W$47</definedName>
    <definedName name="UnitOfMeasure90">'Бланк заказа'!$W$229:$W$229</definedName>
    <definedName name="UnitOfMeasure91">'Бланк заказа'!$W$234:$W$234</definedName>
    <definedName name="UnitOfMeasure92">'Бланк заказа'!$W$235:$W$235</definedName>
    <definedName name="UnitOfMeasure93">'Бланк заказа'!$W$241:$W$241</definedName>
    <definedName name="UnitOfMeasure94">'Бланк заказа'!$W$247:$W$247</definedName>
    <definedName name="UnitOfMeasure95">'Бланк заказа'!$W$248:$W$248</definedName>
    <definedName name="UnitOfMeasure96">'Бланк заказа'!$W$253:$W$253</definedName>
    <definedName name="UnitOfMeasure97">'Бланк заказа'!$W$259:$W$259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3" i="2" l="1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X312" i="2"/>
  <c r="X311" i="2"/>
  <c r="BO310" i="2"/>
  <c r="BM310" i="2"/>
  <c r="Z310" i="2"/>
  <c r="Y310" i="2"/>
  <c r="BP310" i="2" s="1"/>
  <c r="BO309" i="2"/>
  <c r="BN309" i="2"/>
  <c r="BM309" i="2"/>
  <c r="Z309" i="2"/>
  <c r="Y309" i="2"/>
  <c r="BP309" i="2" s="1"/>
  <c r="BP308" i="2"/>
  <c r="BO308" i="2"/>
  <c r="BN308" i="2"/>
  <c r="BM308" i="2"/>
  <c r="Z308" i="2"/>
  <c r="Y308" i="2"/>
  <c r="BO307" i="2"/>
  <c r="BM307" i="2"/>
  <c r="Z307" i="2"/>
  <c r="Y307" i="2"/>
  <c r="BP307" i="2" s="1"/>
  <c r="BO306" i="2"/>
  <c r="BM306" i="2"/>
  <c r="Z306" i="2"/>
  <c r="Y306" i="2"/>
  <c r="BP306" i="2" s="1"/>
  <c r="BO305" i="2"/>
  <c r="BN305" i="2"/>
  <c r="BM305" i="2"/>
  <c r="Z305" i="2"/>
  <c r="Y305" i="2"/>
  <c r="BP305" i="2" s="1"/>
  <c r="BP304" i="2"/>
  <c r="BO304" i="2"/>
  <c r="BN304" i="2"/>
  <c r="BM304" i="2"/>
  <c r="Z304" i="2"/>
  <c r="Y304" i="2"/>
  <c r="BO303" i="2"/>
  <c r="BM303" i="2"/>
  <c r="Z303" i="2"/>
  <c r="Y303" i="2"/>
  <c r="BP303" i="2" s="1"/>
  <c r="BO302" i="2"/>
  <c r="BM302" i="2"/>
  <c r="Z302" i="2"/>
  <c r="Y302" i="2"/>
  <c r="BP302" i="2" s="1"/>
  <c r="BO301" i="2"/>
  <c r="BN301" i="2"/>
  <c r="BM301" i="2"/>
  <c r="Z301" i="2"/>
  <c r="Y301" i="2"/>
  <c r="BP301" i="2" s="1"/>
  <c r="BP300" i="2"/>
  <c r="BO300" i="2"/>
  <c r="BN300" i="2"/>
  <c r="BM300" i="2"/>
  <c r="Z300" i="2"/>
  <c r="Y300" i="2"/>
  <c r="BO299" i="2"/>
  <c r="BM299" i="2"/>
  <c r="Z299" i="2"/>
  <c r="Y299" i="2"/>
  <c r="BP299" i="2" s="1"/>
  <c r="BO298" i="2"/>
  <c r="BM298" i="2"/>
  <c r="Z298" i="2"/>
  <c r="Y298" i="2"/>
  <c r="BP298" i="2" s="1"/>
  <c r="BO297" i="2"/>
  <c r="BN297" i="2"/>
  <c r="BM297" i="2"/>
  <c r="Z297" i="2"/>
  <c r="Y297" i="2"/>
  <c r="BP297" i="2" s="1"/>
  <c r="BP296" i="2"/>
  <c r="BO296" i="2"/>
  <c r="BN296" i="2"/>
  <c r="BM296" i="2"/>
  <c r="Z296" i="2"/>
  <c r="Y296" i="2"/>
  <c r="BO295" i="2"/>
  <c r="BM295" i="2"/>
  <c r="Z295" i="2"/>
  <c r="Y295" i="2"/>
  <c r="BP295" i="2" s="1"/>
  <c r="BO294" i="2"/>
  <c r="BM294" i="2"/>
  <c r="Z294" i="2"/>
  <c r="Y294" i="2"/>
  <c r="BP294" i="2" s="1"/>
  <c r="BO293" i="2"/>
  <c r="BN293" i="2"/>
  <c r="BM293" i="2"/>
  <c r="Z293" i="2"/>
  <c r="Y293" i="2"/>
  <c r="BP293" i="2" s="1"/>
  <c r="BP292" i="2"/>
  <c r="BO292" i="2"/>
  <c r="BN292" i="2"/>
  <c r="BM292" i="2"/>
  <c r="Z292" i="2"/>
  <c r="Y292" i="2"/>
  <c r="BO291" i="2"/>
  <c r="BM291" i="2"/>
  <c r="Z291" i="2"/>
  <c r="Y291" i="2"/>
  <c r="BP291" i="2" s="1"/>
  <c r="BO290" i="2"/>
  <c r="BM290" i="2"/>
  <c r="Z290" i="2"/>
  <c r="Z311" i="2" s="1"/>
  <c r="Y290" i="2"/>
  <c r="Y311" i="2" s="1"/>
  <c r="X288" i="2"/>
  <c r="Y287" i="2"/>
  <c r="X287" i="2"/>
  <c r="BP286" i="2"/>
  <c r="BO286" i="2"/>
  <c r="BN286" i="2"/>
  <c r="BM286" i="2"/>
  <c r="Z286" i="2"/>
  <c r="Y286" i="2"/>
  <c r="P286" i="2"/>
  <c r="BO285" i="2"/>
  <c r="BN285" i="2"/>
  <c r="BM285" i="2"/>
  <c r="Z285" i="2"/>
  <c r="Y285" i="2"/>
  <c r="BP284" i="2"/>
  <c r="BO284" i="2"/>
  <c r="BN284" i="2"/>
  <c r="BM284" i="2"/>
  <c r="Z284" i="2"/>
  <c r="Z287" i="2" s="1"/>
  <c r="Y284" i="2"/>
  <c r="X282" i="2"/>
  <c r="X281" i="2"/>
  <c r="BO280" i="2"/>
  <c r="BN280" i="2"/>
  <c r="BM280" i="2"/>
  <c r="Z280" i="2"/>
  <c r="Y280" i="2"/>
  <c r="BP280" i="2" s="1"/>
  <c r="BP279" i="2"/>
  <c r="BO279" i="2"/>
  <c r="BN279" i="2"/>
  <c r="BM279" i="2"/>
  <c r="Z279" i="2"/>
  <c r="Z281" i="2" s="1"/>
  <c r="Y279" i="2"/>
  <c r="Y281" i="2" s="1"/>
  <c r="X277" i="2"/>
  <c r="X276" i="2"/>
  <c r="BO275" i="2"/>
  <c r="BM275" i="2"/>
  <c r="Z275" i="2"/>
  <c r="Z276" i="2" s="1"/>
  <c r="Y275" i="2"/>
  <c r="Y277" i="2" s="1"/>
  <c r="X273" i="2"/>
  <c r="X272" i="2"/>
  <c r="BO271" i="2"/>
  <c r="BM271" i="2"/>
  <c r="Z271" i="2"/>
  <c r="Y271" i="2"/>
  <c r="BP271" i="2" s="1"/>
  <c r="BP270" i="2"/>
  <c r="BO270" i="2"/>
  <c r="BN270" i="2"/>
  <c r="BM270" i="2"/>
  <c r="Z270" i="2"/>
  <c r="Y270" i="2"/>
  <c r="BO269" i="2"/>
  <c r="BM269" i="2"/>
  <c r="Z269" i="2"/>
  <c r="Z272" i="2" s="1"/>
  <c r="Y269" i="2"/>
  <c r="Y273" i="2" s="1"/>
  <c r="Y265" i="2"/>
  <c r="X265" i="2"/>
  <c r="X264" i="2"/>
  <c r="BO263" i="2"/>
  <c r="BM263" i="2"/>
  <c r="Z263" i="2"/>
  <c r="Z264" i="2" s="1"/>
  <c r="Y263" i="2"/>
  <c r="Y264" i="2" s="1"/>
  <c r="P263" i="2"/>
  <c r="X261" i="2"/>
  <c r="X260" i="2"/>
  <c r="BO259" i="2"/>
  <c r="BM259" i="2"/>
  <c r="Z259" i="2"/>
  <c r="Z260" i="2" s="1"/>
  <c r="Y259" i="2"/>
  <c r="X255" i="2"/>
  <c r="Y254" i="2"/>
  <c r="X254" i="2"/>
  <c r="BP253" i="2"/>
  <c r="BO253" i="2"/>
  <c r="BN253" i="2"/>
  <c r="BM253" i="2"/>
  <c r="Z253" i="2"/>
  <c r="Z254" i="2" s="1"/>
  <c r="Y253" i="2"/>
  <c r="Y255" i="2" s="1"/>
  <c r="P253" i="2"/>
  <c r="X250" i="2"/>
  <c r="X249" i="2"/>
  <c r="BP248" i="2"/>
  <c r="BO248" i="2"/>
  <c r="BN248" i="2"/>
  <c r="BM248" i="2"/>
  <c r="Z248" i="2"/>
  <c r="Y248" i="2"/>
  <c r="P248" i="2"/>
  <c r="BO247" i="2"/>
  <c r="BM247" i="2"/>
  <c r="Z247" i="2"/>
  <c r="Z249" i="2" s="1"/>
  <c r="Y247" i="2"/>
  <c r="BN247" i="2" s="1"/>
  <c r="P247" i="2"/>
  <c r="X243" i="2"/>
  <c r="X242" i="2"/>
  <c r="BO241" i="2"/>
  <c r="BM241" i="2"/>
  <c r="Z241" i="2"/>
  <c r="Z242" i="2" s="1"/>
  <c r="Y241" i="2"/>
  <c r="BN241" i="2" s="1"/>
  <c r="P241" i="2"/>
  <c r="X237" i="2"/>
  <c r="X236" i="2"/>
  <c r="BO235" i="2"/>
  <c r="BM235" i="2"/>
  <c r="Z235" i="2"/>
  <c r="Y235" i="2"/>
  <c r="BN235" i="2" s="1"/>
  <c r="P235" i="2"/>
  <c r="BO234" i="2"/>
  <c r="BM234" i="2"/>
  <c r="Z234" i="2"/>
  <c r="Y234" i="2"/>
  <c r="Y237" i="2" s="1"/>
  <c r="P234" i="2"/>
  <c r="X231" i="2"/>
  <c r="X230" i="2"/>
  <c r="BO229" i="2"/>
  <c r="BM229" i="2"/>
  <c r="Z229" i="2"/>
  <c r="Z230" i="2" s="1"/>
  <c r="Y229" i="2"/>
  <c r="Y231" i="2" s="1"/>
  <c r="P229" i="2"/>
  <c r="X226" i="2"/>
  <c r="X225" i="2"/>
  <c r="BO224" i="2"/>
  <c r="BM224" i="2"/>
  <c r="Z224" i="2"/>
  <c r="Z225" i="2" s="1"/>
  <c r="Y224" i="2"/>
  <c r="Y226" i="2" s="1"/>
  <c r="P224" i="2"/>
  <c r="X221" i="2"/>
  <c r="X220" i="2"/>
  <c r="BO219" i="2"/>
  <c r="BM219" i="2"/>
  <c r="Z219" i="2"/>
  <c r="Y219" i="2"/>
  <c r="P219" i="2"/>
  <c r="BO218" i="2"/>
  <c r="BN218" i="2"/>
  <c r="BM218" i="2"/>
  <c r="Z218" i="2"/>
  <c r="Y218" i="2"/>
  <c r="BP218" i="2" s="1"/>
  <c r="P218" i="2"/>
  <c r="BO217" i="2"/>
  <c r="BN217" i="2"/>
  <c r="BM217" i="2"/>
  <c r="Z217" i="2"/>
  <c r="Y217" i="2"/>
  <c r="P217" i="2"/>
  <c r="BO216" i="2"/>
  <c r="BM216" i="2"/>
  <c r="Z216" i="2"/>
  <c r="Y216" i="2"/>
  <c r="P216" i="2"/>
  <c r="X213" i="2"/>
  <c r="X212" i="2"/>
  <c r="BO211" i="2"/>
  <c r="BM211" i="2"/>
  <c r="Z211" i="2"/>
  <c r="Y211" i="2"/>
  <c r="P211" i="2"/>
  <c r="BP210" i="2"/>
  <c r="BO210" i="2"/>
  <c r="BN210" i="2"/>
  <c r="BM210" i="2"/>
  <c r="Z210" i="2"/>
  <c r="Y210" i="2"/>
  <c r="P210" i="2"/>
  <c r="BO209" i="2"/>
  <c r="BM209" i="2"/>
  <c r="Z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Z207" i="2"/>
  <c r="Y207" i="2"/>
  <c r="BP207" i="2" s="1"/>
  <c r="P207" i="2"/>
  <c r="BO206" i="2"/>
  <c r="BM206" i="2"/>
  <c r="Z206" i="2"/>
  <c r="Z212" i="2" s="1"/>
  <c r="Y206" i="2"/>
  <c r="P206" i="2"/>
  <c r="X203" i="2"/>
  <c r="X202" i="2"/>
  <c r="BO201" i="2"/>
  <c r="BM201" i="2"/>
  <c r="Z201" i="2"/>
  <c r="Y201" i="2"/>
  <c r="P201" i="2"/>
  <c r="BO200" i="2"/>
  <c r="BM200" i="2"/>
  <c r="Z200" i="2"/>
  <c r="Y200" i="2"/>
  <c r="P200" i="2"/>
  <c r="BP199" i="2"/>
  <c r="BO199" i="2"/>
  <c r="BN199" i="2"/>
  <c r="BM199" i="2"/>
  <c r="Z199" i="2"/>
  <c r="Z202" i="2" s="1"/>
  <c r="Y199" i="2"/>
  <c r="P199" i="2"/>
  <c r="X196" i="2"/>
  <c r="X195" i="2"/>
  <c r="BO194" i="2"/>
  <c r="BM194" i="2"/>
  <c r="Z194" i="2"/>
  <c r="Y194" i="2"/>
  <c r="P194" i="2"/>
  <c r="BO193" i="2"/>
  <c r="BM193" i="2"/>
  <c r="Z193" i="2"/>
  <c r="Y193" i="2"/>
  <c r="BN193" i="2" s="1"/>
  <c r="P193" i="2"/>
  <c r="BO192" i="2"/>
  <c r="BM192" i="2"/>
  <c r="Z192" i="2"/>
  <c r="Y192" i="2"/>
  <c r="P192" i="2"/>
  <c r="BO191" i="2"/>
  <c r="BN191" i="2"/>
  <c r="BM191" i="2"/>
  <c r="Z191" i="2"/>
  <c r="Z195" i="2" s="1"/>
  <c r="Y191" i="2"/>
  <c r="BP191" i="2" s="1"/>
  <c r="Y187" i="2"/>
  <c r="X187" i="2"/>
  <c r="Y186" i="2"/>
  <c r="X186" i="2"/>
  <c r="BP185" i="2"/>
  <c r="BO185" i="2"/>
  <c r="BN185" i="2"/>
  <c r="BM185" i="2"/>
  <c r="Z185" i="2"/>
  <c r="Z186" i="2" s="1"/>
  <c r="Y185" i="2"/>
  <c r="X183" i="2"/>
  <c r="X182" i="2"/>
  <c r="BO181" i="2"/>
  <c r="BM181" i="2"/>
  <c r="Z181" i="2"/>
  <c r="Y181" i="2"/>
  <c r="BN181" i="2" s="1"/>
  <c r="P181" i="2"/>
  <c r="BO180" i="2"/>
  <c r="BM180" i="2"/>
  <c r="Z180" i="2"/>
  <c r="Y180" i="2"/>
  <c r="BP180" i="2" s="1"/>
  <c r="P180" i="2"/>
  <c r="BO179" i="2"/>
  <c r="BN179" i="2"/>
  <c r="BM179" i="2"/>
  <c r="Z179" i="2"/>
  <c r="Y179" i="2"/>
  <c r="BP179" i="2" s="1"/>
  <c r="P179" i="2"/>
  <c r="BO178" i="2"/>
  <c r="BN178" i="2"/>
  <c r="BM178" i="2"/>
  <c r="Z178" i="2"/>
  <c r="Z182" i="2" s="1"/>
  <c r="Y178" i="2"/>
  <c r="BP178" i="2" s="1"/>
  <c r="P178" i="2"/>
  <c r="X174" i="2"/>
  <c r="X173" i="2"/>
  <c r="BO172" i="2"/>
  <c r="BN172" i="2"/>
  <c r="BM172" i="2"/>
  <c r="Z172" i="2"/>
  <c r="Y172" i="2"/>
  <c r="BP172" i="2" s="1"/>
  <c r="P172" i="2"/>
  <c r="BO171" i="2"/>
  <c r="BM171" i="2"/>
  <c r="Z171" i="2"/>
  <c r="Y171" i="2"/>
  <c r="P171" i="2"/>
  <c r="X169" i="2"/>
  <c r="X168" i="2"/>
  <c r="BO167" i="2"/>
  <c r="BM167" i="2"/>
  <c r="Z167" i="2"/>
  <c r="Y167" i="2"/>
  <c r="P167" i="2"/>
  <c r="BP166" i="2"/>
  <c r="BO166" i="2"/>
  <c r="BN166" i="2"/>
  <c r="BM166" i="2"/>
  <c r="Z166" i="2"/>
  <c r="Y166" i="2"/>
  <c r="P166" i="2"/>
  <c r="BO165" i="2"/>
  <c r="BM165" i="2"/>
  <c r="Z165" i="2"/>
  <c r="Y165" i="2"/>
  <c r="BP165" i="2" s="1"/>
  <c r="BO164" i="2"/>
  <c r="BM164" i="2"/>
  <c r="Z164" i="2"/>
  <c r="Y164" i="2"/>
  <c r="X161" i="2"/>
  <c r="X160" i="2"/>
  <c r="BP159" i="2"/>
  <c r="BO159" i="2"/>
  <c r="BN159" i="2"/>
  <c r="BM159" i="2"/>
  <c r="Z159" i="2"/>
  <c r="Z160" i="2" s="1"/>
  <c r="Y159" i="2"/>
  <c r="Y161" i="2" s="1"/>
  <c r="X155" i="2"/>
  <c r="Z154" i="2"/>
  <c r="X154" i="2"/>
  <c r="BO153" i="2"/>
  <c r="BM153" i="2"/>
  <c r="Z153" i="2"/>
  <c r="Y153" i="2"/>
  <c r="P153" i="2"/>
  <c r="Y150" i="2"/>
  <c r="X150" i="2"/>
  <c r="Z149" i="2"/>
  <c r="X149" i="2"/>
  <c r="BO148" i="2"/>
  <c r="BM148" i="2"/>
  <c r="Z148" i="2"/>
  <c r="Y148" i="2"/>
  <c r="P148" i="2"/>
  <c r="BO147" i="2"/>
  <c r="BM147" i="2"/>
  <c r="Z147" i="2"/>
  <c r="Y147" i="2"/>
  <c r="BN147" i="2" s="1"/>
  <c r="P147" i="2"/>
  <c r="Y144" i="2"/>
  <c r="X144" i="2"/>
  <c r="X143" i="2"/>
  <c r="BO142" i="2"/>
  <c r="BM142" i="2"/>
  <c r="Z142" i="2"/>
  <c r="Z143" i="2" s="1"/>
  <c r="Y142" i="2"/>
  <c r="BN142" i="2" s="1"/>
  <c r="X139" i="2"/>
  <c r="X138" i="2"/>
  <c r="BP137" i="2"/>
  <c r="BO137" i="2"/>
  <c r="BN137" i="2"/>
  <c r="BM137" i="2"/>
  <c r="Z137" i="2"/>
  <c r="Z138" i="2" s="1"/>
  <c r="Y137" i="2"/>
  <c r="BO136" i="2"/>
  <c r="BM136" i="2"/>
  <c r="Z136" i="2"/>
  <c r="Y136" i="2"/>
  <c r="P136" i="2"/>
  <c r="BO135" i="2"/>
  <c r="BM135" i="2"/>
  <c r="Z135" i="2"/>
  <c r="Y135" i="2"/>
  <c r="Y138" i="2" s="1"/>
  <c r="P135" i="2"/>
  <c r="Y132" i="2"/>
  <c r="X132" i="2"/>
  <c r="X131" i="2"/>
  <c r="BO130" i="2"/>
  <c r="BM130" i="2"/>
  <c r="Z130" i="2"/>
  <c r="Y130" i="2"/>
  <c r="BN130" i="2" s="1"/>
  <c r="P130" i="2"/>
  <c r="BO129" i="2"/>
  <c r="BM129" i="2"/>
  <c r="Z129" i="2"/>
  <c r="Z131" i="2" s="1"/>
  <c r="Y129" i="2"/>
  <c r="BN129" i="2" s="1"/>
  <c r="P129" i="2"/>
  <c r="X126" i="2"/>
  <c r="X125" i="2"/>
  <c r="BO124" i="2"/>
  <c r="BM124" i="2"/>
  <c r="Z124" i="2"/>
  <c r="Y124" i="2"/>
  <c r="BN124" i="2" s="1"/>
  <c r="P124" i="2"/>
  <c r="BO123" i="2"/>
  <c r="BM123" i="2"/>
  <c r="Z123" i="2"/>
  <c r="Y123" i="2"/>
  <c r="BP123" i="2" s="1"/>
  <c r="P123" i="2"/>
  <c r="BO122" i="2"/>
  <c r="BM122" i="2"/>
  <c r="Z122" i="2"/>
  <c r="Y122" i="2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P116" i="2"/>
  <c r="BP115" i="2"/>
  <c r="BO115" i="2"/>
  <c r="BN115" i="2"/>
  <c r="BM115" i="2"/>
  <c r="Z115" i="2"/>
  <c r="Y115" i="2"/>
  <c r="P115" i="2"/>
  <c r="BO114" i="2"/>
  <c r="BM114" i="2"/>
  <c r="Z114" i="2"/>
  <c r="Y114" i="2"/>
  <c r="P114" i="2"/>
  <c r="X111" i="2"/>
  <c r="X110" i="2"/>
  <c r="BP109" i="2"/>
  <c r="BO109" i="2"/>
  <c r="BN109" i="2"/>
  <c r="BM109" i="2"/>
  <c r="Z109" i="2"/>
  <c r="Y109" i="2"/>
  <c r="P109" i="2"/>
  <c r="BO108" i="2"/>
  <c r="BM108" i="2"/>
  <c r="Z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BP106" i="2" s="1"/>
  <c r="P106" i="2"/>
  <c r="BP105" i="2"/>
  <c r="BO105" i="2"/>
  <c r="BN105" i="2"/>
  <c r="BM105" i="2"/>
  <c r="Z105" i="2"/>
  <c r="Y105" i="2"/>
  <c r="P105" i="2"/>
  <c r="BO104" i="2"/>
  <c r="BN104" i="2"/>
  <c r="BM104" i="2"/>
  <c r="Z104" i="2"/>
  <c r="Y104" i="2"/>
  <c r="P104" i="2"/>
  <c r="BO103" i="2"/>
  <c r="BM103" i="2"/>
  <c r="Z103" i="2"/>
  <c r="Y103" i="2"/>
  <c r="BN103" i="2" s="1"/>
  <c r="P103" i="2"/>
  <c r="X100" i="2"/>
  <c r="X99" i="2"/>
  <c r="BO98" i="2"/>
  <c r="BM98" i="2"/>
  <c r="Z98" i="2"/>
  <c r="Y98" i="2"/>
  <c r="BN98" i="2" s="1"/>
  <c r="P98" i="2"/>
  <c r="BO97" i="2"/>
  <c r="BM97" i="2"/>
  <c r="Z97" i="2"/>
  <c r="Y97" i="2"/>
  <c r="BN97" i="2" s="1"/>
  <c r="P97" i="2"/>
  <c r="BO96" i="2"/>
  <c r="BM96" i="2"/>
  <c r="Z96" i="2"/>
  <c r="Y96" i="2"/>
  <c r="Y99" i="2" s="1"/>
  <c r="P96" i="2"/>
  <c r="X93" i="2"/>
  <c r="X92" i="2"/>
  <c r="BO91" i="2"/>
  <c r="BM91" i="2"/>
  <c r="Z91" i="2"/>
  <c r="Z92" i="2" s="1"/>
  <c r="Y91" i="2"/>
  <c r="Y93" i="2" s="1"/>
  <c r="X88" i="2"/>
  <c r="X87" i="2"/>
  <c r="BO86" i="2"/>
  <c r="BM86" i="2"/>
  <c r="Z86" i="2"/>
  <c r="Y86" i="2"/>
  <c r="BP86" i="2" s="1"/>
  <c r="P86" i="2"/>
  <c r="BO85" i="2"/>
  <c r="BM85" i="2"/>
  <c r="Z85" i="2"/>
  <c r="Y85" i="2"/>
  <c r="P85" i="2"/>
  <c r="BO84" i="2"/>
  <c r="BM84" i="2"/>
  <c r="Z84" i="2"/>
  <c r="Y84" i="2"/>
  <c r="P84" i="2"/>
  <c r="BO83" i="2"/>
  <c r="BM83" i="2"/>
  <c r="Z83" i="2"/>
  <c r="Y83" i="2"/>
  <c r="BO82" i="2"/>
  <c r="BN82" i="2"/>
  <c r="BM82" i="2"/>
  <c r="Z82" i="2"/>
  <c r="Z87" i="2" s="1"/>
  <c r="Y82" i="2"/>
  <c r="BP82" i="2" s="1"/>
  <c r="P82" i="2"/>
  <c r="BO81" i="2"/>
  <c r="BM81" i="2"/>
  <c r="Z81" i="2"/>
  <c r="Y81" i="2"/>
  <c r="X78" i="2"/>
  <c r="Z77" i="2"/>
  <c r="X77" i="2"/>
  <c r="BO76" i="2"/>
  <c r="BM76" i="2"/>
  <c r="Z76" i="2"/>
  <c r="Y76" i="2"/>
  <c r="P76" i="2"/>
  <c r="BO75" i="2"/>
  <c r="BM75" i="2"/>
  <c r="Z75" i="2"/>
  <c r="Y75" i="2"/>
  <c r="P75" i="2"/>
  <c r="Y72" i="2"/>
  <c r="X72" i="2"/>
  <c r="X71" i="2"/>
  <c r="BO70" i="2"/>
  <c r="BN70" i="2"/>
  <c r="BM70" i="2"/>
  <c r="Z70" i="2"/>
  <c r="Y70" i="2"/>
  <c r="BP69" i="2"/>
  <c r="BO69" i="2"/>
  <c r="BN69" i="2"/>
  <c r="BM69" i="2"/>
  <c r="Z69" i="2"/>
  <c r="Z71" i="2" s="1"/>
  <c r="Y69" i="2"/>
  <c r="P69" i="2"/>
  <c r="X66" i="2"/>
  <c r="X65" i="2"/>
  <c r="BO64" i="2"/>
  <c r="BM64" i="2"/>
  <c r="Z64" i="2"/>
  <c r="Y64" i="2"/>
  <c r="P64" i="2"/>
  <c r="BP63" i="2"/>
  <c r="BO63" i="2"/>
  <c r="BN63" i="2"/>
  <c r="BM63" i="2"/>
  <c r="Z63" i="2"/>
  <c r="Z65" i="2" s="1"/>
  <c r="Y63" i="2"/>
  <c r="P63" i="2"/>
  <c r="X60" i="2"/>
  <c r="X59" i="2"/>
  <c r="BO58" i="2"/>
  <c r="BM58" i="2"/>
  <c r="Z58" i="2"/>
  <c r="Y58" i="2"/>
  <c r="P58" i="2"/>
  <c r="BO57" i="2"/>
  <c r="BM57" i="2"/>
  <c r="Z57" i="2"/>
  <c r="Y57" i="2"/>
  <c r="BP57" i="2" s="1"/>
  <c r="P57" i="2"/>
  <c r="BO56" i="2"/>
  <c r="BM56" i="2"/>
  <c r="Z56" i="2"/>
  <c r="Y56" i="2"/>
  <c r="P56" i="2"/>
  <c r="BO55" i="2"/>
  <c r="BM55" i="2"/>
  <c r="Z55" i="2"/>
  <c r="Y55" i="2"/>
  <c r="BP55" i="2" s="1"/>
  <c r="P55" i="2"/>
  <c r="BO54" i="2"/>
  <c r="BM54" i="2"/>
  <c r="Z54" i="2"/>
  <c r="Y54" i="2"/>
  <c r="P54" i="2"/>
  <c r="BO53" i="2"/>
  <c r="BM53" i="2"/>
  <c r="Z53" i="2"/>
  <c r="Y53" i="2"/>
  <c r="P53" i="2"/>
  <c r="BO52" i="2"/>
  <c r="BM52" i="2"/>
  <c r="Z52" i="2"/>
  <c r="Y52" i="2"/>
  <c r="BN52" i="2" s="1"/>
  <c r="P52" i="2"/>
  <c r="BO51" i="2"/>
  <c r="BM51" i="2"/>
  <c r="Z51" i="2"/>
  <c r="Y51" i="2"/>
  <c r="BN51" i="2" s="1"/>
  <c r="P51" i="2"/>
  <c r="BO50" i="2"/>
  <c r="BM50" i="2"/>
  <c r="Z50" i="2"/>
  <c r="Y50" i="2"/>
  <c r="P50" i="2"/>
  <c r="BO49" i="2"/>
  <c r="BN49" i="2"/>
  <c r="BM49" i="2"/>
  <c r="Z49" i="2"/>
  <c r="Y49" i="2"/>
  <c r="BP49" i="2" s="1"/>
  <c r="P49" i="2"/>
  <c r="BO48" i="2"/>
  <c r="BN48" i="2"/>
  <c r="BM48" i="2"/>
  <c r="Z48" i="2"/>
  <c r="Y48" i="2"/>
  <c r="BP48" i="2" s="1"/>
  <c r="P48" i="2"/>
  <c r="BO47" i="2"/>
  <c r="BN47" i="2"/>
  <c r="BM47" i="2"/>
  <c r="Z47" i="2"/>
  <c r="Z59" i="2" s="1"/>
  <c r="Y47" i="2"/>
  <c r="P47" i="2"/>
  <c r="X44" i="2"/>
  <c r="Y43" i="2"/>
  <c r="X43" i="2"/>
  <c r="BP42" i="2"/>
  <c r="BO42" i="2"/>
  <c r="BN42" i="2"/>
  <c r="BM42" i="2"/>
  <c r="Z42" i="2"/>
  <c r="Z43" i="2" s="1"/>
  <c r="Y42" i="2"/>
  <c r="Y44" i="2" s="1"/>
  <c r="P42" i="2"/>
  <c r="X39" i="2"/>
  <c r="Y38" i="2"/>
  <c r="X38" i="2"/>
  <c r="BP37" i="2"/>
  <c r="BO37" i="2"/>
  <c r="BN37" i="2"/>
  <c r="BM37" i="2"/>
  <c r="Z37" i="2"/>
  <c r="Z38" i="2" s="1"/>
  <c r="Y37" i="2"/>
  <c r="Y39" i="2" s="1"/>
  <c r="P37" i="2"/>
  <c r="X34" i="2"/>
  <c r="X33" i="2"/>
  <c r="BP32" i="2"/>
  <c r="BO32" i="2"/>
  <c r="BN32" i="2"/>
  <c r="BM32" i="2"/>
  <c r="Z32" i="2"/>
  <c r="Y32" i="2"/>
  <c r="P32" i="2"/>
  <c r="BO31" i="2"/>
  <c r="BM31" i="2"/>
  <c r="Z31" i="2"/>
  <c r="Y31" i="2"/>
  <c r="BP31" i="2" s="1"/>
  <c r="BO30" i="2"/>
  <c r="BM30" i="2"/>
  <c r="Z30" i="2"/>
  <c r="Y30" i="2"/>
  <c r="BN30" i="2" s="1"/>
  <c r="BP29" i="2"/>
  <c r="BO29" i="2"/>
  <c r="BN29" i="2"/>
  <c r="BM29" i="2"/>
  <c r="Z29" i="2"/>
  <c r="Z33" i="2" s="1"/>
  <c r="Y29" i="2"/>
  <c r="P29" i="2"/>
  <c r="BO28" i="2"/>
  <c r="BM28" i="2"/>
  <c r="Z28" i="2"/>
  <c r="Y28" i="2"/>
  <c r="Y33" i="2" s="1"/>
  <c r="P28" i="2"/>
  <c r="Y24" i="2"/>
  <c r="X24" i="2"/>
  <c r="X23" i="2"/>
  <c r="BO22" i="2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51" i="2" l="1"/>
  <c r="BP52" i="2"/>
  <c r="BP53" i="2"/>
  <c r="BN53" i="2"/>
  <c r="BP76" i="2"/>
  <c r="BN76" i="2"/>
  <c r="Y118" i="2"/>
  <c r="BP114" i="2"/>
  <c r="BN114" i="2"/>
  <c r="BP116" i="2"/>
  <c r="BN116" i="2"/>
  <c r="BP122" i="2"/>
  <c r="BN122" i="2"/>
  <c r="BP135" i="2"/>
  <c r="BP136" i="2"/>
  <c r="BN136" i="2"/>
  <c r="Y154" i="2"/>
  <c r="BN153" i="2"/>
  <c r="BP167" i="2"/>
  <c r="BN167" i="2"/>
  <c r="BP201" i="2"/>
  <c r="BN201" i="2"/>
  <c r="Y212" i="2"/>
  <c r="BN206" i="2"/>
  <c r="BP216" i="2"/>
  <c r="BN216" i="2"/>
  <c r="Y260" i="2"/>
  <c r="Y261" i="2"/>
  <c r="X317" i="2"/>
  <c r="X313" i="2"/>
  <c r="X315" i="2"/>
  <c r="X314" i="2"/>
  <c r="BP30" i="2"/>
  <c r="BN31" i="2"/>
  <c r="Y59" i="2"/>
  <c r="BP47" i="2"/>
  <c r="BP54" i="2"/>
  <c r="BN54" i="2"/>
  <c r="BP56" i="2"/>
  <c r="BN56" i="2"/>
  <c r="BP58" i="2"/>
  <c r="BN58" i="2"/>
  <c r="BP64" i="2"/>
  <c r="BN64" i="2"/>
  <c r="Y78" i="2"/>
  <c r="Y77" i="2"/>
  <c r="BN75" i="2"/>
  <c r="BP81" i="2"/>
  <c r="BN81" i="2"/>
  <c r="Y87" i="2"/>
  <c r="BP83" i="2"/>
  <c r="BN83" i="2"/>
  <c r="BP85" i="2"/>
  <c r="BN85" i="2"/>
  <c r="BP121" i="2"/>
  <c r="BN121" i="2"/>
  <c r="Y139" i="2"/>
  <c r="BP147" i="2"/>
  <c r="Y149" i="2"/>
  <c r="BN148" i="2"/>
  <c r="Y155" i="2"/>
  <c r="Z168" i="2"/>
  <c r="Y174" i="2"/>
  <c r="Y173" i="2"/>
  <c r="BP171" i="2"/>
  <c r="BN171" i="2"/>
  <c r="BP181" i="2"/>
  <c r="BP193" i="2"/>
  <c r="BP194" i="2"/>
  <c r="BN194" i="2"/>
  <c r="BP200" i="2"/>
  <c r="BN200" i="2"/>
  <c r="Y202" i="2"/>
  <c r="BP211" i="2"/>
  <c r="BN211" i="2"/>
  <c r="Y60" i="2"/>
  <c r="Y65" i="2"/>
  <c r="Y66" i="2"/>
  <c r="Y71" i="2"/>
  <c r="Y88" i="2"/>
  <c r="Z99" i="2"/>
  <c r="BP97" i="2"/>
  <c r="BP98" i="2"/>
  <c r="BP103" i="2"/>
  <c r="Y111" i="2"/>
  <c r="Z110" i="2"/>
  <c r="Z117" i="2"/>
  <c r="Z125" i="2"/>
  <c r="BP124" i="2"/>
  <c r="BP129" i="2"/>
  <c r="BP130" i="2"/>
  <c r="BP142" i="2"/>
  <c r="Y143" i="2"/>
  <c r="Y168" i="2"/>
  <c r="BP164" i="2"/>
  <c r="Z173" i="2"/>
  <c r="Y195" i="2"/>
  <c r="Y203" i="2"/>
  <c r="Z220" i="2"/>
  <c r="Y221" i="2"/>
  <c r="Y220" i="2"/>
  <c r="Z236" i="2"/>
  <c r="BP235" i="2"/>
  <c r="BP241" i="2"/>
  <c r="BP247" i="2"/>
  <c r="Y250" i="2"/>
  <c r="Y288" i="2"/>
  <c r="BN290" i="2"/>
  <c r="BP290" i="2"/>
  <c r="BN291" i="2"/>
  <c r="BN294" i="2"/>
  <c r="BN295" i="2"/>
  <c r="BN298" i="2"/>
  <c r="BN299" i="2"/>
  <c r="BN302" i="2"/>
  <c r="BN303" i="2"/>
  <c r="BN306" i="2"/>
  <c r="BN307" i="2"/>
  <c r="BN310" i="2"/>
  <c r="Y312" i="2"/>
  <c r="F9" i="2"/>
  <c r="A10" i="2"/>
  <c r="H9" i="2"/>
  <c r="J9" i="2"/>
  <c r="X316" i="2"/>
  <c r="Z318" i="2"/>
  <c r="Y196" i="2"/>
  <c r="Y169" i="2"/>
  <c r="Y213" i="2"/>
  <c r="BN55" i="2"/>
  <c r="BP70" i="2"/>
  <c r="BP75" i="2"/>
  <c r="BN84" i="2"/>
  <c r="BP104" i="2"/>
  <c r="BN106" i="2"/>
  <c r="Y125" i="2"/>
  <c r="BP148" i="2"/>
  <c r="BP153" i="2"/>
  <c r="Y34" i="2"/>
  <c r="Y182" i="2"/>
  <c r="BN207" i="2"/>
  <c r="Y236" i="2"/>
  <c r="Y242" i="2"/>
  <c r="BN275" i="2"/>
  <c r="Y282" i="2"/>
  <c r="BP285" i="2"/>
  <c r="BN50" i="2"/>
  <c r="BN91" i="2"/>
  <c r="BN96" i="2"/>
  <c r="Y110" i="2"/>
  <c r="BN123" i="2"/>
  <c r="Y160" i="2"/>
  <c r="BN180" i="2"/>
  <c r="BN192" i="2"/>
  <c r="BP217" i="2"/>
  <c r="BN219" i="2"/>
  <c r="BN224" i="2"/>
  <c r="BN229" i="2"/>
  <c r="BN234" i="2"/>
  <c r="BN269" i="2"/>
  <c r="BN271" i="2"/>
  <c r="BN22" i="2"/>
  <c r="BN57" i="2"/>
  <c r="BN165" i="2"/>
  <c r="BN209" i="2"/>
  <c r="BN259" i="2"/>
  <c r="BN263" i="2"/>
  <c r="BP275" i="2"/>
  <c r="BP84" i="2"/>
  <c r="BN86" i="2"/>
  <c r="BN108" i="2"/>
  <c r="BP50" i="2"/>
  <c r="BP91" i="2"/>
  <c r="BP96" i="2"/>
  <c r="Y117" i="2"/>
  <c r="Y126" i="2"/>
  <c r="BN135" i="2"/>
  <c r="Y183" i="2"/>
  <c r="BP192" i="2"/>
  <c r="BP219" i="2"/>
  <c r="BP224" i="2"/>
  <c r="BP229" i="2"/>
  <c r="BP234" i="2"/>
  <c r="Y243" i="2"/>
  <c r="BP269" i="2"/>
  <c r="BN28" i="2"/>
  <c r="BP22" i="2"/>
  <c r="BP28" i="2"/>
  <c r="BP259" i="2"/>
  <c r="BP263" i="2"/>
  <c r="Y276" i="2"/>
  <c r="Y225" i="2"/>
  <c r="Y230" i="2"/>
  <c r="Y272" i="2"/>
  <c r="Y100" i="2"/>
  <c r="Y92" i="2"/>
  <c r="Y131" i="2"/>
  <c r="BP206" i="2"/>
  <c r="Y249" i="2"/>
  <c r="BN164" i="2"/>
  <c r="Y317" i="2" l="1"/>
  <c r="Y313" i="2"/>
  <c r="Y315" i="2"/>
  <c r="Y314" i="2"/>
  <c r="Y316" i="2" l="1"/>
  <c r="C326" i="2" l="1"/>
  <c r="B326" i="2"/>
  <c r="A326" i="2"/>
</calcChain>
</file>

<file path=xl/sharedStrings.xml><?xml version="1.0" encoding="utf-8"?>
<sst xmlns="http://schemas.openxmlformats.org/spreadsheetml/2006/main" count="2167" uniqueCount="528">
  <si>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</si>
  <si>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</si>
  <si>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</si>
  <si>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</si>
  <si>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</si>
  <si>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</si>
  <si>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</si>
  <si>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</si>
  <si>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</si>
  <si>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</si>
  <si>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</si>
  <si>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</si>
  <si>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</si>
  <si>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</si>
  <si>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</si>
  <si>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</si>
  <si>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</si>
  <si>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</si>
  <si>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</si>
  <si>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</si>
  <si>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</si>
  <si>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</si>
  <si>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</si>
  <si>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</si>
  <si>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</si>
  <si>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</si>
  <si>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</si>
  <si>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</si>
  <si>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</si>
  <si>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</si>
  <si>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</si>
  <si>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</si>
  <si>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</si>
  <si>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</si>
  <si>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</si>
  <si>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</si>
  <si>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</si>
  <si>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</si>
  <si>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</si>
  <si>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</si>
  <si>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</si>
  <si>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</si>
  <si>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</si>
  <si>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</si>
  <si>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</si>
  <si>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</si>
  <si>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</si>
  <si>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</si>
  <si>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</si>
  <si>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</si>
  <si>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</si>
  <si>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</si>
  <si>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</si>
  <si>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</si>
  <si>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</si>
  <si>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</si>
  <si>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</si>
  <si>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</si>
  <si>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</si>
  <si>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</si>
  <si>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</si>
  <si>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</si>
  <si>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</si>
  <si>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</si>
  <si>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</si>
  <si>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</si>
  <si>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</si>
  <si>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</si>
  <si>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</si>
  <si>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</si>
  <si>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</si>
  <si>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30.12.2024</t>
  </si>
  <si>
    <t>27.12.2024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</si>
  <si>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</si>
  <si>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</si>
  <si>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</si>
  <si>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</si>
  <si>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</si>
  <si>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</si>
  <si>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</si>
  <si>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</si>
  <si>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</si>
  <si>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</si>
  <si>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</si>
  <si>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</si>
  <si>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</si>
  <si>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</si>
  <si>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</si>
  <si>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</si>
  <si>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</si>
  <si>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</si>
  <si>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</si>
  <si>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</si>
  <si>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</si>
  <si>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</si>
  <si>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</si>
  <si>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</si>
  <si>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SU002905</t>
  </si>
  <si>
    <t>P003335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</si>
  <si>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</si>
  <si>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</si>
  <si>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</si>
  <si>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</si>
  <si>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</si>
  <si>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</si>
  <si>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</si>
  <si>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</si>
  <si>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</si>
  <si>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</si>
  <si>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</si>
  <si>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</si>
  <si>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</si>
  <si>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</si>
  <si>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</si>
  <si>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</si>
  <si>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</si>
  <si>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</si>
  <si>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Слой, мин. 1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</si>
  <si>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</si>
  <si>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</si>
  <si>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</si>
  <si>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</si>
  <si>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</si>
  <si>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</si>
  <si>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</si>
  <si>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</si>
  <si>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</si>
  <si>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</si>
  <si>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</si>
  <si>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</si>
  <si>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</si>
  <si>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</si>
  <si>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</si>
  <si>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</si>
  <si>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</si>
  <si>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</si>
  <si>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</si>
  <si>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</si>
  <si>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</si>
  <si>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</si>
  <si>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</si>
  <si>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</si>
  <si>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</si>
  <si>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</si>
  <si>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</si>
  <si>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</si>
  <si>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</si>
  <si>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</si>
  <si>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</si>
  <si>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</si>
  <si>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</si>
  <si>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</si>
  <si>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</si>
  <si>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</si>
  <si>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</si>
  <si>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</si>
  <si>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</si>
  <si>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SU002077</t>
  </si>
  <si>
    <t>P004089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</si>
  <si>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</si>
  <si>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</si>
  <si>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</si>
  <si>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</si>
  <si>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</si>
  <si>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</si>
  <si>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</si>
  <si>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</si>
  <si>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</si>
  <si>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</si>
  <si>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</si>
  <si>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</si>
  <si>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</si>
  <si>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</si>
  <si>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</si>
  <si>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</si>
  <si>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</si>
  <si>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</si>
  <si>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</si>
  <si>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</si>
  <si>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</si>
  <si>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</si>
  <si>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</si>
  <si>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</si>
  <si>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</si>
  <si>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</si>
  <si>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</si>
  <si>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</si>
  <si>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</si>
  <si>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</si>
  <si>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</si>
  <si>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</si>
  <si>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</si>
  <si>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</si>
  <si>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</si>
  <si>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</si>
  <si>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</si>
  <si>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</si>
  <si>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</si>
  <si>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</si>
  <si>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</si>
  <si>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</si>
  <si>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</si>
  <si>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</si>
  <si>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</si>
  <si>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</si>
  <si>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</si>
  <si>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</si>
  <si>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</si>
  <si>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</si>
  <si>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</si>
  <si>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</si>
  <si>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</si>
  <si>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</si>
  <si>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</si>
  <si>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</si>
  <si>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</si>
  <si>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</si>
  <si>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</si>
  <si>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</si>
  <si>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</si>
  <si>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</si>
  <si>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</si>
  <si>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</si>
  <si>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</si>
  <si>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</si>
  <si>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SU003577</t>
  </si>
  <si>
    <t>P004490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</si>
  <si>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</si>
  <si>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</si>
  <si>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</si>
  <si>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</si>
  <si>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</si>
  <si>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</si>
  <si>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</si>
  <si>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</si>
  <si>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</si>
  <si>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</si>
  <si>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</si>
  <si>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SU003576</t>
  </si>
  <si>
    <t>P004489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</si>
  <si>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</si>
  <si>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</si>
  <si>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</si>
  <si>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</si>
  <si>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</si>
  <si>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</si>
  <si>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</si>
  <si>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</si>
  <si>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</si>
  <si>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</si>
  <si>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SU002474</t>
  </si>
  <si>
    <t>P004108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</si>
  <si>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</si>
  <si>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</si>
  <si>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</si>
  <si>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</si>
  <si>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</si>
  <si>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</si>
  <si>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</si>
  <si>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</si>
  <si>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</si>
  <si>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</si>
  <si>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</si>
  <si>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</si>
  <si>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</si>
  <si>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</si>
  <si>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</si>
  <si>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</si>
  <si>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</si>
  <si>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</si>
  <si>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</si>
  <si>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</si>
  <si>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</si>
  <si>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</si>
  <si>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</si>
  <si>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</si>
  <si>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</si>
  <si>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</si>
  <si>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</si>
  <si>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</si>
  <si>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</si>
  <si>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</si>
  <si>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</si>
  <si>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</si>
  <si>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</si>
  <si>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</si>
  <si>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</si>
  <si>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</si>
  <si>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</si>
  <si>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</si>
  <si>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</si>
  <si>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</si>
  <si>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</si>
  <si>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</si>
  <si>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</si>
  <si>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</si>
  <si>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</si>
  <si>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</si>
  <si>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</si>
  <si>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</si>
  <si>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</si>
  <si>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</si>
  <si>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</si>
  <si>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</si>
  <si>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</si>
  <si>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</si>
  <si>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</si>
  <si>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</si>
  <si>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</si>
  <si>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SU003796</t>
  </si>
  <si>
    <t>P004495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</si>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</sst>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6"/>
  <sheetViews>
    <sheetView showGridLines="0" tabSelected="1" topLeftCell="A2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5" t="s">
        <v>26</v>
      </c>
      <c r="E1" s="345"/>
      <c r="F1" s="345"/>
      <c r="G1" s="14" t="s">
        <v>70</v>
      </c>
      <c r="H1" s="345" t="s">
        <v>47</v>
      </c>
      <c r="I1" s="345"/>
      <c r="J1" s="345"/>
      <c r="K1" s="345"/>
      <c r="L1" s="345"/>
      <c r="M1" s="345"/>
      <c r="N1" s="345"/>
      <c r="O1" s="345"/>
      <c r="P1" s="345"/>
      <c r="Q1" s="345"/>
      <c r="R1" s="346" t="s">
        <v>71</v>
      </c>
      <c r="S1" s="347"/>
      <c r="T1" s="34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9" t="s">
        <v>8</v>
      </c>
      <c r="B5" s="349"/>
      <c r="C5" s="349"/>
      <c r="D5" s="350"/>
      <c r="E5" s="350"/>
      <c r="F5" s="351" t="s">
        <v>14</v>
      </c>
      <c r="G5" s="351"/>
      <c r="H5" s="350"/>
      <c r="I5" s="350"/>
      <c r="J5" s="350"/>
      <c r="K5" s="350"/>
      <c r="L5" s="350"/>
      <c r="M5" s="350"/>
      <c r="N5" s="75"/>
      <c r="P5" s="27" t="s">
        <v>4</v>
      </c>
      <c r="Q5" s="352">
        <v>45662</v>
      </c>
      <c r="R5" s="352"/>
      <c r="T5" s="353" t="s">
        <v>3</v>
      </c>
      <c r="U5" s="354"/>
      <c r="V5" s="355" t="s">
        <v>514</v>
      </c>
      <c r="W5" s="356"/>
      <c r="AB5" s="59"/>
      <c r="AC5" s="59"/>
      <c r="AD5" s="59"/>
      <c r="AE5" s="59"/>
    </row>
    <row r="6" spans="1:32" s="17" customFormat="1" ht="24" customHeight="1" x14ac:dyDescent="0.2">
      <c r="A6" s="349" t="s">
        <v>1</v>
      </c>
      <c r="B6" s="349"/>
      <c r="C6" s="349"/>
      <c r="D6" s="357" t="s">
        <v>79</v>
      </c>
      <c r="E6" s="357"/>
      <c r="F6" s="357"/>
      <c r="G6" s="357"/>
      <c r="H6" s="357"/>
      <c r="I6" s="357"/>
      <c r="J6" s="357"/>
      <c r="K6" s="357"/>
      <c r="L6" s="357"/>
      <c r="M6" s="357"/>
      <c r="N6" s="76"/>
      <c r="P6" s="27" t="s">
        <v>27</v>
      </c>
      <c r="Q6" s="358" t="str">
        <f>IF(Q5=0," ",CHOOSE(WEEKDAY(Q5,2),"Понедельник","Вторник","Среда","Четверг","Пятница","Суббота","Воскресенье"))</f>
        <v>Воскресенье</v>
      </c>
      <c r="R6" s="358"/>
      <c r="T6" s="359" t="s">
        <v>5</v>
      </c>
      <c r="U6" s="360"/>
      <c r="V6" s="361" t="s">
        <v>73</v>
      </c>
      <c r="W6" s="36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77"/>
      <c r="P7" s="29"/>
      <c r="Q7" s="48"/>
      <c r="R7" s="48"/>
      <c r="T7" s="359"/>
      <c r="U7" s="360"/>
      <c r="V7" s="363"/>
      <c r="W7" s="364"/>
      <c r="AB7" s="59"/>
      <c r="AC7" s="59"/>
      <c r="AD7" s="59"/>
      <c r="AE7" s="59"/>
    </row>
    <row r="8" spans="1:32" s="17" customFormat="1" ht="25.5" customHeight="1" x14ac:dyDescent="0.2">
      <c r="A8" s="370" t="s">
        <v>58</v>
      </c>
      <c r="B8" s="370"/>
      <c r="C8" s="370"/>
      <c r="D8" s="371" t="s">
        <v>80</v>
      </c>
      <c r="E8" s="371"/>
      <c r="F8" s="371"/>
      <c r="G8" s="371"/>
      <c r="H8" s="371"/>
      <c r="I8" s="371"/>
      <c r="J8" s="371"/>
      <c r="K8" s="371"/>
      <c r="L8" s="371"/>
      <c r="M8" s="371"/>
      <c r="N8" s="78"/>
      <c r="P8" s="27" t="s">
        <v>11</v>
      </c>
      <c r="Q8" s="372">
        <v>0.375</v>
      </c>
      <c r="R8" s="372"/>
      <c r="T8" s="359"/>
      <c r="U8" s="360"/>
      <c r="V8" s="363"/>
      <c r="W8" s="364"/>
      <c r="AB8" s="59"/>
      <c r="AC8" s="59"/>
      <c r="AD8" s="59"/>
      <c r="AE8" s="59"/>
    </row>
    <row r="9" spans="1:32" s="17" customFormat="1" ht="39.950000000000003" customHeight="1" x14ac:dyDescent="0.2">
      <c r="A9" s="3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374" t="s">
        <v>46</v>
      </c>
      <c r="E9" s="375"/>
      <c r="F9" s="3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376"/>
      <c r="N9" s="73"/>
      <c r="P9" s="31" t="s">
        <v>15</v>
      </c>
      <c r="Q9" s="377"/>
      <c r="R9" s="377"/>
      <c r="T9" s="359"/>
      <c r="U9" s="360"/>
      <c r="V9" s="365"/>
      <c r="W9" s="36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374"/>
      <c r="E10" s="375"/>
      <c r="F10" s="3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378" t="str">
        <f>IFERROR(VLOOKUP($D$10,Proxy,2,FALSE),"")</f>
        <v/>
      </c>
      <c r="I10" s="378"/>
      <c r="J10" s="378"/>
      <c r="K10" s="378"/>
      <c r="L10" s="378"/>
      <c r="M10" s="378"/>
      <c r="N10" s="74"/>
      <c r="P10" s="31" t="s">
        <v>32</v>
      </c>
      <c r="Q10" s="379"/>
      <c r="R10" s="379"/>
      <c r="U10" s="29" t="s">
        <v>12</v>
      </c>
      <c r="V10" s="380" t="s">
        <v>74</v>
      </c>
      <c r="W10" s="38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2"/>
      <c r="R11" s="382"/>
      <c r="U11" s="29" t="s">
        <v>28</v>
      </c>
      <c r="V11" s="383" t="s">
        <v>55</v>
      </c>
      <c r="W11" s="3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4" t="s">
        <v>75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79"/>
      <c r="P12" s="27" t="s">
        <v>30</v>
      </c>
      <c r="Q12" s="372"/>
      <c r="R12" s="372"/>
      <c r="S12" s="28"/>
      <c r="T12"/>
      <c r="U12" s="29" t="s">
        <v>46</v>
      </c>
      <c r="V12" s="385"/>
      <c r="W12" s="385"/>
      <c r="X12"/>
      <c r="AB12" s="59"/>
      <c r="AC12" s="59"/>
      <c r="AD12" s="59"/>
      <c r="AE12" s="59"/>
    </row>
    <row r="13" spans="1:32" s="17" customFormat="1" ht="23.25" customHeight="1" x14ac:dyDescent="0.2">
      <c r="A13" s="384" t="s">
        <v>76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79"/>
      <c r="O13" s="31"/>
      <c r="P13" s="31" t="s">
        <v>31</v>
      </c>
      <c r="Q13" s="383"/>
      <c r="R13" s="3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4" t="s">
        <v>77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6" t="s">
        <v>78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80"/>
      <c r="O15"/>
      <c r="P15" s="387" t="s">
        <v>61</v>
      </c>
      <c r="Q15" s="387"/>
      <c r="R15" s="387"/>
      <c r="S15" s="387"/>
      <c r="T15" s="38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8"/>
      <c r="Q16" s="388"/>
      <c r="R16" s="388"/>
      <c r="S16" s="388"/>
      <c r="T16" s="3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1" t="s">
        <v>59</v>
      </c>
      <c r="B17" s="391" t="s">
        <v>49</v>
      </c>
      <c r="C17" s="393" t="s">
        <v>48</v>
      </c>
      <c r="D17" s="395" t="s">
        <v>50</v>
      </c>
      <c r="E17" s="396"/>
      <c r="F17" s="391" t="s">
        <v>21</v>
      </c>
      <c r="G17" s="391" t="s">
        <v>24</v>
      </c>
      <c r="H17" s="391" t="s">
        <v>22</v>
      </c>
      <c r="I17" s="391" t="s">
        <v>23</v>
      </c>
      <c r="J17" s="391" t="s">
        <v>16</v>
      </c>
      <c r="K17" s="391" t="s">
        <v>66</v>
      </c>
      <c r="L17" s="391" t="s">
        <v>68</v>
      </c>
      <c r="M17" s="391" t="s">
        <v>2</v>
      </c>
      <c r="N17" s="391" t="s">
        <v>67</v>
      </c>
      <c r="O17" s="391" t="s">
        <v>25</v>
      </c>
      <c r="P17" s="395" t="s">
        <v>17</v>
      </c>
      <c r="Q17" s="399"/>
      <c r="R17" s="399"/>
      <c r="S17" s="399"/>
      <c r="T17" s="396"/>
      <c r="U17" s="389" t="s">
        <v>56</v>
      </c>
      <c r="V17" s="390"/>
      <c r="W17" s="391" t="s">
        <v>6</v>
      </c>
      <c r="X17" s="391" t="s">
        <v>41</v>
      </c>
      <c r="Y17" s="401" t="s">
        <v>54</v>
      </c>
      <c r="Z17" s="403" t="s">
        <v>18</v>
      </c>
      <c r="AA17" s="405" t="s">
        <v>60</v>
      </c>
      <c r="AB17" s="405" t="s">
        <v>19</v>
      </c>
      <c r="AC17" s="405" t="s">
        <v>69</v>
      </c>
      <c r="AD17" s="407" t="s">
        <v>57</v>
      </c>
      <c r="AE17" s="408"/>
      <c r="AF17" s="409"/>
      <c r="AG17" s="85"/>
      <c r="BD17" s="84" t="s">
        <v>64</v>
      </c>
    </row>
    <row r="18" spans="1:68" ht="14.25" customHeight="1" x14ac:dyDescent="0.2">
      <c r="A18" s="392"/>
      <c r="B18" s="392"/>
      <c r="C18" s="394"/>
      <c r="D18" s="397"/>
      <c r="E18" s="398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7"/>
      <c r="Q18" s="400"/>
      <c r="R18" s="400"/>
      <c r="S18" s="400"/>
      <c r="T18" s="398"/>
      <c r="U18" s="86" t="s">
        <v>44</v>
      </c>
      <c r="V18" s="86" t="s">
        <v>43</v>
      </c>
      <c r="W18" s="392"/>
      <c r="X18" s="392"/>
      <c r="Y18" s="402"/>
      <c r="Z18" s="404"/>
      <c r="AA18" s="406"/>
      <c r="AB18" s="406"/>
      <c r="AC18" s="406"/>
      <c r="AD18" s="410"/>
      <c r="AE18" s="411"/>
      <c r="AF18" s="412"/>
      <c r="AG18" s="85"/>
      <c r="BD18" s="84"/>
    </row>
    <row r="19" spans="1:68" ht="27.75" customHeight="1" x14ac:dyDescent="0.2">
      <c r="A19" s="413" t="s">
        <v>81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54"/>
      <c r="AB19" s="54"/>
      <c r="AC19" s="54"/>
    </row>
    <row r="20" spans="1:68" ht="16.5" customHeight="1" x14ac:dyDescent="0.25">
      <c r="A20" s="414" t="s">
        <v>81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65"/>
      <c r="AB20" s="65"/>
      <c r="AC20" s="82"/>
    </row>
    <row r="21" spans="1:68" ht="14.25" customHeight="1" x14ac:dyDescent="0.25">
      <c r="A21" s="415" t="s">
        <v>82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6">
        <v>4607111035752</v>
      </c>
      <c r="E22" s="41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8"/>
      <c r="R22" s="418"/>
      <c r="S22" s="418"/>
      <c r="T22" s="41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3"/>
      <c r="N23" s="423"/>
      <c r="O23" s="424"/>
      <c r="P23" s="420" t="s">
        <v>40</v>
      </c>
      <c r="Q23" s="421"/>
      <c r="R23" s="421"/>
      <c r="S23" s="421"/>
      <c r="T23" s="421"/>
      <c r="U23" s="421"/>
      <c r="V23" s="42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4"/>
      <c r="P24" s="420" t="s">
        <v>40</v>
      </c>
      <c r="Q24" s="421"/>
      <c r="R24" s="421"/>
      <c r="S24" s="421"/>
      <c r="T24" s="421"/>
      <c r="U24" s="421"/>
      <c r="V24" s="42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3" t="s">
        <v>45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54"/>
      <c r="AB25" s="54"/>
      <c r="AC25" s="54"/>
    </row>
    <row r="26" spans="1:68" ht="16.5" customHeight="1" x14ac:dyDescent="0.25">
      <c r="A26" s="414" t="s">
        <v>90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65"/>
      <c r="AB26" s="65"/>
      <c r="AC26" s="82"/>
    </row>
    <row r="27" spans="1:68" ht="14.25" customHeight="1" x14ac:dyDescent="0.25">
      <c r="A27" s="415" t="s">
        <v>91</v>
      </c>
      <c r="B27" s="415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416">
        <v>4607111036605</v>
      </c>
      <c r="E28" s="41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18"/>
      <c r="R28" s="418"/>
      <c r="S28" s="418"/>
      <c r="T28" s="41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4301132074</v>
      </c>
      <c r="D29" s="416">
        <v>4607111036520</v>
      </c>
      <c r="E29" s="41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180</v>
      </c>
      <c r="P29" s="426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Q29" s="418"/>
      <c r="R29" s="418"/>
      <c r="S29" s="418"/>
      <c r="T29" s="41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4301132186</v>
      </c>
      <c r="D30" s="416">
        <v>4607111036520</v>
      </c>
      <c r="E30" s="41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27" t="s">
        <v>101</v>
      </c>
      <c r="Q30" s="418"/>
      <c r="R30" s="418"/>
      <c r="S30" s="418"/>
      <c r="T30" s="41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4301132185</v>
      </c>
      <c r="D31" s="416">
        <v>4607111036537</v>
      </c>
      <c r="E31" s="41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365</v>
      </c>
      <c r="P31" s="428" t="s">
        <v>104</v>
      </c>
      <c r="Q31" s="418"/>
      <c r="R31" s="418"/>
      <c r="S31" s="418"/>
      <c r="T31" s="41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4301132094</v>
      </c>
      <c r="D32" s="416">
        <v>4607111036599</v>
      </c>
      <c r="E32" s="416"/>
      <c r="F32" s="62">
        <v>0.25</v>
      </c>
      <c r="G32" s="37">
        <v>6</v>
      </c>
      <c r="H32" s="62">
        <v>1.5</v>
      </c>
      <c r="I32" s="62">
        <v>1.9218</v>
      </c>
      <c r="J32" s="37">
        <v>140</v>
      </c>
      <c r="K32" s="37" t="s">
        <v>96</v>
      </c>
      <c r="L32" s="37" t="s">
        <v>88</v>
      </c>
      <c r="M32" s="38" t="s">
        <v>86</v>
      </c>
      <c r="N32" s="38"/>
      <c r="O32" s="37">
        <v>180</v>
      </c>
      <c r="P32" s="42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418"/>
      <c r="R32" s="418"/>
      <c r="S32" s="418"/>
      <c r="T32" s="419"/>
      <c r="U32" s="39" t="s">
        <v>46</v>
      </c>
      <c r="V32" s="39" t="s">
        <v>46</v>
      </c>
      <c r="W32" s="40" t="s">
        <v>39</v>
      </c>
      <c r="X32" s="58">
        <v>0</v>
      </c>
      <c r="Y32" s="55">
        <f>IFERROR(IF(X32="","",X32),"")</f>
        <v>0</v>
      </c>
      <c r="Z32" s="41">
        <f>IFERROR(IF(X32="","",X32*0.00941),"")</f>
        <v>0</v>
      </c>
      <c r="AA32" s="68" t="s">
        <v>46</v>
      </c>
      <c r="AB32" s="69" t="s">
        <v>46</v>
      </c>
      <c r="AC32" s="99" t="s">
        <v>94</v>
      </c>
      <c r="AG32" s="81"/>
      <c r="AJ32" s="87" t="s">
        <v>89</v>
      </c>
      <c r="AK32" s="87">
        <v>1</v>
      </c>
      <c r="BB32" s="100" t="s">
        <v>95</v>
      </c>
      <c r="BM32" s="81">
        <f>IFERROR(X32*I32,"0")</f>
        <v>0</v>
      </c>
      <c r="BN32" s="81">
        <f>IFERROR(Y32*I32,"0")</f>
        <v>0</v>
      </c>
      <c r="BO32" s="81">
        <f>IFERROR(X32/J32,"0")</f>
        <v>0</v>
      </c>
      <c r="BP32" s="81">
        <f>IFERROR(Y32/J32,"0")</f>
        <v>0</v>
      </c>
    </row>
    <row r="33" spans="1:68" x14ac:dyDescent="0.2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3"/>
      <c r="N33" s="423"/>
      <c r="O33" s="424"/>
      <c r="P33" s="420" t="s">
        <v>40</v>
      </c>
      <c r="Q33" s="421"/>
      <c r="R33" s="421"/>
      <c r="S33" s="421"/>
      <c r="T33" s="421"/>
      <c r="U33" s="421"/>
      <c r="V33" s="422"/>
      <c r="W33" s="42" t="s">
        <v>39</v>
      </c>
      <c r="X33" s="43">
        <f>IFERROR(SUM(X28:X32),"0")</f>
        <v>0</v>
      </c>
      <c r="Y33" s="43">
        <f>IFERROR(SUM(Y28:Y32),"0")</f>
        <v>0</v>
      </c>
      <c r="Z33" s="43">
        <f>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3"/>
      <c r="N34" s="423"/>
      <c r="O34" s="424"/>
      <c r="P34" s="420" t="s">
        <v>40</v>
      </c>
      <c r="Q34" s="421"/>
      <c r="R34" s="421"/>
      <c r="S34" s="421"/>
      <c r="T34" s="421"/>
      <c r="U34" s="421"/>
      <c r="V34" s="422"/>
      <c r="W34" s="42" t="s">
        <v>0</v>
      </c>
      <c r="X34" s="43">
        <f>IFERROR(SUMPRODUCT(X28:X32*H28:H32),"0")</f>
        <v>0</v>
      </c>
      <c r="Y34" s="43">
        <f>IFERROR(SUMPRODUCT(Y28:Y32*H28:H32),"0")</f>
        <v>0</v>
      </c>
      <c r="Z34" s="42"/>
      <c r="AA34" s="67"/>
      <c r="AB34" s="67"/>
      <c r="AC34" s="67"/>
    </row>
    <row r="35" spans="1:68" ht="16.5" customHeight="1" x14ac:dyDescent="0.25">
      <c r="A35" s="414" t="s">
        <v>107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  <c r="AA35" s="65"/>
      <c r="AB35" s="65"/>
      <c r="AC35" s="82"/>
    </row>
    <row r="36" spans="1:68" ht="14.25" customHeight="1" x14ac:dyDescent="0.25">
      <c r="A36" s="415" t="s">
        <v>82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415"/>
      <c r="Z36" s="415"/>
      <c r="AA36" s="66"/>
      <c r="AB36" s="66"/>
      <c r="AC36" s="83"/>
    </row>
    <row r="37" spans="1:68" ht="27" customHeight="1" x14ac:dyDescent="0.25">
      <c r="A37" s="63" t="s">
        <v>108</v>
      </c>
      <c r="B37" s="63" t="s">
        <v>109</v>
      </c>
      <c r="C37" s="36">
        <v>4301070884</v>
      </c>
      <c r="D37" s="416">
        <v>4607111036315</v>
      </c>
      <c r="E37" s="416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3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18"/>
      <c r="R37" s="418"/>
      <c r="S37" s="418"/>
      <c r="T37" s="41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4"/>
      <c r="P38" s="420" t="s">
        <v>40</v>
      </c>
      <c r="Q38" s="421"/>
      <c r="R38" s="421"/>
      <c r="S38" s="421"/>
      <c r="T38" s="421"/>
      <c r="U38" s="421"/>
      <c r="V38" s="422"/>
      <c r="W38" s="42" t="s">
        <v>39</v>
      </c>
      <c r="X38" s="43">
        <f>IFERROR(SUM(X37:X37),"0")</f>
        <v>0</v>
      </c>
      <c r="Y38" s="43">
        <f>IFERROR(SUM(Y37:Y37),"0")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3"/>
      <c r="N39" s="423"/>
      <c r="O39" s="424"/>
      <c r="P39" s="420" t="s">
        <v>40</v>
      </c>
      <c r="Q39" s="421"/>
      <c r="R39" s="421"/>
      <c r="S39" s="421"/>
      <c r="T39" s="421"/>
      <c r="U39" s="421"/>
      <c r="V39" s="422"/>
      <c r="W39" s="42" t="s">
        <v>0</v>
      </c>
      <c r="X39" s="43">
        <f>IFERROR(SUMPRODUCT(X37:X37*H37:H37),"0")</f>
        <v>0</v>
      </c>
      <c r="Y39" s="43">
        <f>IFERROR(SUMPRODUCT(Y37:Y37*H37:H37),"0")</f>
        <v>0</v>
      </c>
      <c r="Z39" s="42"/>
      <c r="AA39" s="67"/>
      <c r="AB39" s="67"/>
      <c r="AC39" s="67"/>
    </row>
    <row r="40" spans="1:68" ht="16.5" customHeight="1" x14ac:dyDescent="0.25">
      <c r="A40" s="414" t="s">
        <v>111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  <c r="AA40" s="65"/>
      <c r="AB40" s="65"/>
      <c r="AC40" s="82"/>
    </row>
    <row r="41" spans="1:68" ht="14.25" customHeight="1" x14ac:dyDescent="0.25">
      <c r="A41" s="415" t="s">
        <v>112</v>
      </c>
      <c r="B41" s="415"/>
      <c r="C41" s="415"/>
      <c r="D41" s="415"/>
      <c r="E41" s="415"/>
      <c r="F41" s="415"/>
      <c r="G41" s="415"/>
      <c r="H41" s="415"/>
      <c r="I41" s="415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5"/>
      <c r="W41" s="415"/>
      <c r="X41" s="415"/>
      <c r="Y41" s="415"/>
      <c r="Z41" s="415"/>
      <c r="AA41" s="66"/>
      <c r="AB41" s="66"/>
      <c r="AC41" s="83"/>
    </row>
    <row r="42" spans="1:68" ht="27" customHeight="1" x14ac:dyDescent="0.25">
      <c r="A42" s="63" t="s">
        <v>113</v>
      </c>
      <c r="B42" s="63" t="s">
        <v>114</v>
      </c>
      <c r="C42" s="36">
        <v>4301190022</v>
      </c>
      <c r="D42" s="416">
        <v>4607111037053</v>
      </c>
      <c r="E42" s="416"/>
      <c r="F42" s="62">
        <v>0.2</v>
      </c>
      <c r="G42" s="37">
        <v>6</v>
      </c>
      <c r="H42" s="62">
        <v>1.2</v>
      </c>
      <c r="I42" s="62">
        <v>1.5918000000000001</v>
      </c>
      <c r="J42" s="37">
        <v>100</v>
      </c>
      <c r="K42" s="37" t="s">
        <v>116</v>
      </c>
      <c r="L42" s="37" t="s">
        <v>117</v>
      </c>
      <c r="M42" s="38" t="s">
        <v>86</v>
      </c>
      <c r="N42" s="38"/>
      <c r="O42" s="37">
        <v>365</v>
      </c>
      <c r="P42" s="4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18"/>
      <c r="R42" s="418"/>
      <c r="S42" s="418"/>
      <c r="T42" s="41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115</v>
      </c>
      <c r="AG42" s="81"/>
      <c r="AJ42" s="87" t="s">
        <v>118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3"/>
      <c r="N43" s="423"/>
      <c r="O43" s="424"/>
      <c r="P43" s="420" t="s">
        <v>40</v>
      </c>
      <c r="Q43" s="421"/>
      <c r="R43" s="421"/>
      <c r="S43" s="421"/>
      <c r="T43" s="421"/>
      <c r="U43" s="421"/>
      <c r="V43" s="422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23"/>
      <c r="B44" s="423"/>
      <c r="C44" s="423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4"/>
      <c r="P44" s="420" t="s">
        <v>40</v>
      </c>
      <c r="Q44" s="421"/>
      <c r="R44" s="421"/>
      <c r="S44" s="421"/>
      <c r="T44" s="421"/>
      <c r="U44" s="421"/>
      <c r="V44" s="422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14" t="s">
        <v>119</v>
      </c>
      <c r="B45" s="414"/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  <c r="AA45" s="65"/>
      <c r="AB45" s="65"/>
      <c r="AC45" s="82"/>
    </row>
    <row r="46" spans="1:68" ht="14.25" customHeight="1" x14ac:dyDescent="0.25">
      <c r="A46" s="415" t="s">
        <v>82</v>
      </c>
      <c r="B46" s="415"/>
      <c r="C46" s="415"/>
      <c r="D46" s="415"/>
      <c r="E46" s="415"/>
      <c r="F46" s="415"/>
      <c r="G46" s="415"/>
      <c r="H46" s="415"/>
      <c r="I46" s="415"/>
      <c r="J46" s="415"/>
      <c r="K46" s="415"/>
      <c r="L46" s="415"/>
      <c r="M46" s="415"/>
      <c r="N46" s="415"/>
      <c r="O46" s="415"/>
      <c r="P46" s="415"/>
      <c r="Q46" s="415"/>
      <c r="R46" s="415"/>
      <c r="S46" s="415"/>
      <c r="T46" s="415"/>
      <c r="U46" s="415"/>
      <c r="V46" s="415"/>
      <c r="W46" s="415"/>
      <c r="X46" s="415"/>
      <c r="Y46" s="415"/>
      <c r="Z46" s="415"/>
      <c r="AA46" s="66"/>
      <c r="AB46" s="66"/>
      <c r="AC46" s="83"/>
    </row>
    <row r="47" spans="1:68" ht="27" customHeight="1" x14ac:dyDescent="0.25">
      <c r="A47" s="63" t="s">
        <v>120</v>
      </c>
      <c r="B47" s="63" t="s">
        <v>121</v>
      </c>
      <c r="C47" s="36">
        <v>4301070989</v>
      </c>
      <c r="D47" s="416">
        <v>4607111037190</v>
      </c>
      <c r="E47" s="416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117</v>
      </c>
      <c r="M47" s="38" t="s">
        <v>86</v>
      </c>
      <c r="N47" s="38"/>
      <c r="O47" s="37">
        <v>180</v>
      </c>
      <c r="P47" s="4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18"/>
      <c r="R47" s="418"/>
      <c r="S47" s="418"/>
      <c r="T47" s="41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122</v>
      </c>
      <c r="AG47" s="81"/>
      <c r="AJ47" s="87" t="s">
        <v>118</v>
      </c>
      <c r="AK47" s="87">
        <v>12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123</v>
      </c>
      <c r="B48" s="63" t="s">
        <v>124</v>
      </c>
      <c r="C48" s="36">
        <v>4301071032</v>
      </c>
      <c r="D48" s="416">
        <v>4607111038999</v>
      </c>
      <c r="E48" s="416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3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18"/>
      <c r="R48" s="418"/>
      <c r="S48" s="418"/>
      <c r="T48" s="41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122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125</v>
      </c>
      <c r="B49" s="63" t="s">
        <v>126</v>
      </c>
      <c r="C49" s="36">
        <v>4301070972</v>
      </c>
      <c r="D49" s="416">
        <v>4607111037183</v>
      </c>
      <c r="E49" s="416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127</v>
      </c>
      <c r="M49" s="38" t="s">
        <v>86</v>
      </c>
      <c r="N49" s="38"/>
      <c r="O49" s="37">
        <v>180</v>
      </c>
      <c r="P49" s="4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18"/>
      <c r="R49" s="418"/>
      <c r="S49" s="418"/>
      <c r="T49" s="41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128</v>
      </c>
      <c r="AK49" s="87">
        <v>84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129</v>
      </c>
      <c r="B50" s="63" t="s">
        <v>130</v>
      </c>
      <c r="C50" s="36">
        <v>4301071044</v>
      </c>
      <c r="D50" s="416">
        <v>4607111039385</v>
      </c>
      <c r="E50" s="41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18"/>
      <c r="R50" s="418"/>
      <c r="S50" s="418"/>
      <c r="T50" s="41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122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131</v>
      </c>
      <c r="B51" s="63" t="s">
        <v>132</v>
      </c>
      <c r="C51" s="36">
        <v>4301070970</v>
      </c>
      <c r="D51" s="416">
        <v>4607111037091</v>
      </c>
      <c r="E51" s="416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117</v>
      </c>
      <c r="M51" s="38" t="s">
        <v>86</v>
      </c>
      <c r="N51" s="38"/>
      <c r="O51" s="37">
        <v>180</v>
      </c>
      <c r="P51" s="43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18"/>
      <c r="R51" s="418"/>
      <c r="S51" s="418"/>
      <c r="T51" s="41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133</v>
      </c>
      <c r="AG51" s="81"/>
      <c r="AJ51" s="87" t="s">
        <v>118</v>
      </c>
      <c r="AK51" s="87">
        <v>12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134</v>
      </c>
      <c r="B52" s="63" t="s">
        <v>135</v>
      </c>
      <c r="C52" s="36">
        <v>4301071045</v>
      </c>
      <c r="D52" s="416">
        <v>4607111039392</v>
      </c>
      <c r="E52" s="416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3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18"/>
      <c r="R52" s="418"/>
      <c r="S52" s="418"/>
      <c r="T52" s="419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133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136</v>
      </c>
      <c r="B53" s="63" t="s">
        <v>137</v>
      </c>
      <c r="C53" s="36">
        <v>4301070971</v>
      </c>
      <c r="D53" s="416">
        <v>4607111036902</v>
      </c>
      <c r="E53" s="416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117</v>
      </c>
      <c r="M53" s="38" t="s">
        <v>86</v>
      </c>
      <c r="N53" s="38"/>
      <c r="O53" s="37">
        <v>180</v>
      </c>
      <c r="P53" s="43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18"/>
      <c r="R53" s="418"/>
      <c r="S53" s="418"/>
      <c r="T53" s="419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133</v>
      </c>
      <c r="AG53" s="81"/>
      <c r="AJ53" s="87" t="s">
        <v>118</v>
      </c>
      <c r="AK53" s="87">
        <v>12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138</v>
      </c>
      <c r="B54" s="63" t="s">
        <v>139</v>
      </c>
      <c r="C54" s="36">
        <v>4301071031</v>
      </c>
      <c r="D54" s="416">
        <v>4607111038982</v>
      </c>
      <c r="E54" s="416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3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18"/>
      <c r="R54" s="418"/>
      <c r="S54" s="418"/>
      <c r="T54" s="419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133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4301070969</v>
      </c>
      <c r="D55" s="416">
        <v>4607111036858</v>
      </c>
      <c r="E55" s="416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117</v>
      </c>
      <c r="M55" s="38" t="s">
        <v>86</v>
      </c>
      <c r="N55" s="38"/>
      <c r="O55" s="37">
        <v>180</v>
      </c>
      <c r="P55" s="44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18"/>
      <c r="R55" s="418"/>
      <c r="S55" s="418"/>
      <c r="T55" s="419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133</v>
      </c>
      <c r="AG55" s="81"/>
      <c r="AJ55" s="87" t="s">
        <v>118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4301071046</v>
      </c>
      <c r="D56" s="416">
        <v>4607111039354</v>
      </c>
      <c r="E56" s="416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88</v>
      </c>
      <c r="M56" s="38" t="s">
        <v>86</v>
      </c>
      <c r="N56" s="38"/>
      <c r="O56" s="37">
        <v>180</v>
      </c>
      <c r="P56" s="44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18"/>
      <c r="R56" s="418"/>
      <c r="S56" s="418"/>
      <c r="T56" s="419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133</v>
      </c>
      <c r="AG56" s="81"/>
      <c r="AJ56" s="87" t="s">
        <v>89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144</v>
      </c>
      <c r="B57" s="63" t="s">
        <v>145</v>
      </c>
      <c r="C57" s="36">
        <v>4301070968</v>
      </c>
      <c r="D57" s="416">
        <v>4607111036889</v>
      </c>
      <c r="E57" s="416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127</v>
      </c>
      <c r="M57" s="38" t="s">
        <v>86</v>
      </c>
      <c r="N57" s="38"/>
      <c r="O57" s="37">
        <v>180</v>
      </c>
      <c r="P57" s="44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18"/>
      <c r="R57" s="418"/>
      <c r="S57" s="418"/>
      <c r="T57" s="419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133</v>
      </c>
      <c r="AG57" s="81"/>
      <c r="AJ57" s="87" t="s">
        <v>128</v>
      </c>
      <c r="AK57" s="87">
        <v>84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146</v>
      </c>
      <c r="B58" s="63" t="s">
        <v>147</v>
      </c>
      <c r="C58" s="36">
        <v>4301071047</v>
      </c>
      <c r="D58" s="416">
        <v>4607111039330</v>
      </c>
      <c r="E58" s="416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88</v>
      </c>
      <c r="M58" s="38" t="s">
        <v>86</v>
      </c>
      <c r="N58" s="38"/>
      <c r="O58" s="37">
        <v>180</v>
      </c>
      <c r="P58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18"/>
      <c r="R58" s="418"/>
      <c r="S58" s="418"/>
      <c r="T58" s="419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133</v>
      </c>
      <c r="AG58" s="81"/>
      <c r="AJ58" s="87" t="s">
        <v>89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23"/>
      <c r="B59" s="423"/>
      <c r="C59" s="423"/>
      <c r="D59" s="423"/>
      <c r="E59" s="423"/>
      <c r="F59" s="423"/>
      <c r="G59" s="423"/>
      <c r="H59" s="423"/>
      <c r="I59" s="423"/>
      <c r="J59" s="423"/>
      <c r="K59" s="423"/>
      <c r="L59" s="423"/>
      <c r="M59" s="423"/>
      <c r="N59" s="423"/>
      <c r="O59" s="424"/>
      <c r="P59" s="420" t="s">
        <v>40</v>
      </c>
      <c r="Q59" s="421"/>
      <c r="R59" s="421"/>
      <c r="S59" s="421"/>
      <c r="T59" s="421"/>
      <c r="U59" s="421"/>
      <c r="V59" s="422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23"/>
      <c r="B60" s="423"/>
      <c r="C60" s="423"/>
      <c r="D60" s="423"/>
      <c r="E60" s="423"/>
      <c r="F60" s="423"/>
      <c r="G60" s="423"/>
      <c r="H60" s="423"/>
      <c r="I60" s="423"/>
      <c r="J60" s="423"/>
      <c r="K60" s="423"/>
      <c r="L60" s="423"/>
      <c r="M60" s="423"/>
      <c r="N60" s="423"/>
      <c r="O60" s="424"/>
      <c r="P60" s="420" t="s">
        <v>40</v>
      </c>
      <c r="Q60" s="421"/>
      <c r="R60" s="421"/>
      <c r="S60" s="421"/>
      <c r="T60" s="421"/>
      <c r="U60" s="421"/>
      <c r="V60" s="422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14" t="s">
        <v>148</v>
      </c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  <c r="AA61" s="65"/>
      <c r="AB61" s="65"/>
      <c r="AC61" s="82"/>
    </row>
    <row r="62" spans="1:68" ht="14.25" customHeight="1" x14ac:dyDescent="0.25">
      <c r="A62" s="415" t="s">
        <v>82</v>
      </c>
      <c r="B62" s="415"/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  <c r="U62" s="415"/>
      <c r="V62" s="415"/>
      <c r="W62" s="415"/>
      <c r="X62" s="415"/>
      <c r="Y62" s="415"/>
      <c r="Z62" s="415"/>
      <c r="AA62" s="66"/>
      <c r="AB62" s="66"/>
      <c r="AC62" s="83"/>
    </row>
    <row r="63" spans="1:68" ht="27" customHeight="1" x14ac:dyDescent="0.25">
      <c r="A63" s="63" t="s">
        <v>149</v>
      </c>
      <c r="B63" s="63" t="s">
        <v>150</v>
      </c>
      <c r="C63" s="36">
        <v>4301070977</v>
      </c>
      <c r="D63" s="416">
        <v>4607111037411</v>
      </c>
      <c r="E63" s="416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152</v>
      </c>
      <c r="L63" s="37" t="s">
        <v>117</v>
      </c>
      <c r="M63" s="38" t="s">
        <v>86</v>
      </c>
      <c r="N63" s="38"/>
      <c r="O63" s="37">
        <v>180</v>
      </c>
      <c r="P63" s="4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18"/>
      <c r="R63" s="418"/>
      <c r="S63" s="418"/>
      <c r="T63" s="419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151</v>
      </c>
      <c r="AG63" s="81"/>
      <c r="AJ63" s="87" t="s">
        <v>118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4301070981</v>
      </c>
      <c r="D64" s="416">
        <v>4607111036728</v>
      </c>
      <c r="E64" s="416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127</v>
      </c>
      <c r="M64" s="38" t="s">
        <v>86</v>
      </c>
      <c r="N64" s="38"/>
      <c r="O64" s="37">
        <v>180</v>
      </c>
      <c r="P64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18"/>
      <c r="R64" s="418"/>
      <c r="S64" s="418"/>
      <c r="T64" s="41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151</v>
      </c>
      <c r="AG64" s="81"/>
      <c r="AJ64" s="87" t="s">
        <v>128</v>
      </c>
      <c r="AK64" s="87">
        <v>144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23"/>
      <c r="B65" s="423"/>
      <c r="C65" s="423"/>
      <c r="D65" s="423"/>
      <c r="E65" s="423"/>
      <c r="F65" s="423"/>
      <c r="G65" s="423"/>
      <c r="H65" s="423"/>
      <c r="I65" s="423"/>
      <c r="J65" s="423"/>
      <c r="K65" s="423"/>
      <c r="L65" s="423"/>
      <c r="M65" s="423"/>
      <c r="N65" s="423"/>
      <c r="O65" s="424"/>
      <c r="P65" s="420" t="s">
        <v>40</v>
      </c>
      <c r="Q65" s="421"/>
      <c r="R65" s="421"/>
      <c r="S65" s="421"/>
      <c r="T65" s="421"/>
      <c r="U65" s="421"/>
      <c r="V65" s="422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23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424"/>
      <c r="P66" s="420" t="s">
        <v>40</v>
      </c>
      <c r="Q66" s="421"/>
      <c r="R66" s="421"/>
      <c r="S66" s="421"/>
      <c r="T66" s="421"/>
      <c r="U66" s="421"/>
      <c r="V66" s="422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14" t="s">
        <v>155</v>
      </c>
      <c r="B67" s="414"/>
      <c r="C67" s="414"/>
      <c r="D67" s="414"/>
      <c r="E67" s="414"/>
      <c r="F67" s="414"/>
      <c r="G67" s="414"/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  <c r="AA67" s="65"/>
      <c r="AB67" s="65"/>
      <c r="AC67" s="82"/>
    </row>
    <row r="68" spans="1:68" ht="14.25" customHeight="1" x14ac:dyDescent="0.25">
      <c r="A68" s="415" t="s">
        <v>156</v>
      </c>
      <c r="B68" s="415"/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5"/>
      <c r="P68" s="415"/>
      <c r="Q68" s="415"/>
      <c r="R68" s="415"/>
      <c r="S68" s="415"/>
      <c r="T68" s="415"/>
      <c r="U68" s="415"/>
      <c r="V68" s="415"/>
      <c r="W68" s="415"/>
      <c r="X68" s="415"/>
      <c r="Y68" s="415"/>
      <c r="Z68" s="415"/>
      <c r="AA68" s="66"/>
      <c r="AB68" s="66"/>
      <c r="AC68" s="83"/>
    </row>
    <row r="69" spans="1:68" ht="27" customHeight="1" x14ac:dyDescent="0.25">
      <c r="A69" s="63" t="s">
        <v>157</v>
      </c>
      <c r="B69" s="63" t="s">
        <v>158</v>
      </c>
      <c r="C69" s="36">
        <v>4301135272</v>
      </c>
      <c r="D69" s="416">
        <v>4607111033659</v>
      </c>
      <c r="E69" s="416"/>
      <c r="F69" s="62">
        <v>0.3</v>
      </c>
      <c r="G69" s="37">
        <v>6</v>
      </c>
      <c r="H69" s="62">
        <v>1.8</v>
      </c>
      <c r="I69" s="62">
        <v>2.2218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180</v>
      </c>
      <c r="P69" s="446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18"/>
      <c r="R69" s="418"/>
      <c r="S69" s="418"/>
      <c r="T69" s="41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3" t="s">
        <v>159</v>
      </c>
      <c r="AG69" s="81"/>
      <c r="AJ69" s="87" t="s">
        <v>89</v>
      </c>
      <c r="AK69" s="87">
        <v>1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160</v>
      </c>
      <c r="B70" s="63" t="s">
        <v>161</v>
      </c>
      <c r="C70" s="36">
        <v>4301135584</v>
      </c>
      <c r="D70" s="416">
        <v>4607111033659</v>
      </c>
      <c r="E70" s="416"/>
      <c r="F70" s="62">
        <v>0.3</v>
      </c>
      <c r="G70" s="37">
        <v>12</v>
      </c>
      <c r="H70" s="62">
        <v>3.6</v>
      </c>
      <c r="I70" s="62">
        <v>4.3036000000000003</v>
      </c>
      <c r="J70" s="37">
        <v>70</v>
      </c>
      <c r="K70" s="37" t="s">
        <v>96</v>
      </c>
      <c r="L70" s="37" t="s">
        <v>88</v>
      </c>
      <c r="M70" s="38" t="s">
        <v>86</v>
      </c>
      <c r="N70" s="38"/>
      <c r="O70" s="37">
        <v>180</v>
      </c>
      <c r="P70" s="447" t="s">
        <v>162</v>
      </c>
      <c r="Q70" s="418"/>
      <c r="R70" s="418"/>
      <c r="S70" s="418"/>
      <c r="T70" s="41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IFERROR(IF(X70="","",X70*0.01788),"")</f>
        <v>0</v>
      </c>
      <c r="AA70" s="68" t="s">
        <v>46</v>
      </c>
      <c r="AB70" s="69" t="s">
        <v>46</v>
      </c>
      <c r="AC70" s="135" t="s">
        <v>159</v>
      </c>
      <c r="AG70" s="81"/>
      <c r="AJ70" s="87" t="s">
        <v>89</v>
      </c>
      <c r="AK70" s="87">
        <v>1</v>
      </c>
      <c r="BB70" s="136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x14ac:dyDescent="0.2">
      <c r="A71" s="423"/>
      <c r="B71" s="423"/>
      <c r="C71" s="423"/>
      <c r="D71" s="423"/>
      <c r="E71" s="423"/>
      <c r="F71" s="423"/>
      <c r="G71" s="423"/>
      <c r="H71" s="423"/>
      <c r="I71" s="423"/>
      <c r="J71" s="423"/>
      <c r="K71" s="423"/>
      <c r="L71" s="423"/>
      <c r="M71" s="423"/>
      <c r="N71" s="423"/>
      <c r="O71" s="424"/>
      <c r="P71" s="420" t="s">
        <v>40</v>
      </c>
      <c r="Q71" s="421"/>
      <c r="R71" s="421"/>
      <c r="S71" s="421"/>
      <c r="T71" s="421"/>
      <c r="U71" s="421"/>
      <c r="V71" s="422"/>
      <c r="W71" s="42" t="s">
        <v>39</v>
      </c>
      <c r="X71" s="43">
        <f>IFERROR(SUM(X69:X70),"0")</f>
        <v>0</v>
      </c>
      <c r="Y71" s="43">
        <f>IFERROR(SUM(Y69:Y70),"0")</f>
        <v>0</v>
      </c>
      <c r="Z71" s="43">
        <f>IFERROR(IF(Z69="",0,Z69),"0")+IFERROR(IF(Z70="",0,Z70),"0")</f>
        <v>0</v>
      </c>
      <c r="AA71" s="67"/>
      <c r="AB71" s="67"/>
      <c r="AC71" s="67"/>
    </row>
    <row r="72" spans="1:68" x14ac:dyDescent="0.2">
      <c r="A72" s="423"/>
      <c r="B72" s="423"/>
      <c r="C72" s="423"/>
      <c r="D72" s="423"/>
      <c r="E72" s="423"/>
      <c r="F72" s="423"/>
      <c r="G72" s="423"/>
      <c r="H72" s="423"/>
      <c r="I72" s="423"/>
      <c r="J72" s="423"/>
      <c r="K72" s="423"/>
      <c r="L72" s="423"/>
      <c r="M72" s="423"/>
      <c r="N72" s="423"/>
      <c r="O72" s="424"/>
      <c r="P72" s="420" t="s">
        <v>40</v>
      </c>
      <c r="Q72" s="421"/>
      <c r="R72" s="421"/>
      <c r="S72" s="421"/>
      <c r="T72" s="421"/>
      <c r="U72" s="421"/>
      <c r="V72" s="422"/>
      <c r="W72" s="42" t="s">
        <v>0</v>
      </c>
      <c r="X72" s="43">
        <f>IFERROR(SUMPRODUCT(X69:X70*H69:H70),"0")</f>
        <v>0</v>
      </c>
      <c r="Y72" s="43">
        <f>IFERROR(SUMPRODUCT(Y69:Y70*H69:H70),"0")</f>
        <v>0</v>
      </c>
      <c r="Z72" s="42"/>
      <c r="AA72" s="67"/>
      <c r="AB72" s="67"/>
      <c r="AC72" s="67"/>
    </row>
    <row r="73" spans="1:68" ht="16.5" customHeight="1" x14ac:dyDescent="0.25">
      <c r="A73" s="414" t="s">
        <v>163</v>
      </c>
      <c r="B73" s="414"/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  <c r="AA73" s="65"/>
      <c r="AB73" s="65"/>
      <c r="AC73" s="82"/>
    </row>
    <row r="74" spans="1:68" ht="14.25" customHeight="1" x14ac:dyDescent="0.25">
      <c r="A74" s="415" t="s">
        <v>164</v>
      </c>
      <c r="B74" s="415"/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  <c r="U74" s="415"/>
      <c r="V74" s="415"/>
      <c r="W74" s="415"/>
      <c r="X74" s="415"/>
      <c r="Y74" s="415"/>
      <c r="Z74" s="415"/>
      <c r="AA74" s="66"/>
      <c r="AB74" s="66"/>
      <c r="AC74" s="83"/>
    </row>
    <row r="75" spans="1:68" ht="27" customHeight="1" x14ac:dyDescent="0.25">
      <c r="A75" s="63" t="s">
        <v>165</v>
      </c>
      <c r="B75" s="63" t="s">
        <v>166</v>
      </c>
      <c r="C75" s="36">
        <v>4301131021</v>
      </c>
      <c r="D75" s="416">
        <v>4607111034137</v>
      </c>
      <c r="E75" s="416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117</v>
      </c>
      <c r="M75" s="38" t="s">
        <v>86</v>
      </c>
      <c r="N75" s="38"/>
      <c r="O75" s="37">
        <v>180</v>
      </c>
      <c r="P75" s="44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418"/>
      <c r="R75" s="418"/>
      <c r="S75" s="418"/>
      <c r="T75" s="419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167</v>
      </c>
      <c r="AG75" s="81"/>
      <c r="AJ75" s="87" t="s">
        <v>118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168</v>
      </c>
      <c r="B76" s="63" t="s">
        <v>169</v>
      </c>
      <c r="C76" s="36">
        <v>4301131022</v>
      </c>
      <c r="D76" s="416">
        <v>4607111034120</v>
      </c>
      <c r="E76" s="416"/>
      <c r="F76" s="62">
        <v>0.3</v>
      </c>
      <c r="G76" s="37">
        <v>12</v>
      </c>
      <c r="H76" s="62">
        <v>3.6</v>
      </c>
      <c r="I76" s="62">
        <v>4.3036000000000003</v>
      </c>
      <c r="J76" s="37">
        <v>70</v>
      </c>
      <c r="K76" s="37" t="s">
        <v>96</v>
      </c>
      <c r="L76" s="37" t="s">
        <v>117</v>
      </c>
      <c r="M76" s="38" t="s">
        <v>86</v>
      </c>
      <c r="N76" s="38"/>
      <c r="O76" s="37">
        <v>180</v>
      </c>
      <c r="P76" s="44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418"/>
      <c r="R76" s="418"/>
      <c r="S76" s="418"/>
      <c r="T76" s="419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IFERROR(IF(X76="","",X76*0.01788),"")</f>
        <v>0</v>
      </c>
      <c r="AA76" s="68" t="s">
        <v>46</v>
      </c>
      <c r="AB76" s="69" t="s">
        <v>46</v>
      </c>
      <c r="AC76" s="139" t="s">
        <v>170</v>
      </c>
      <c r="AG76" s="81"/>
      <c r="AJ76" s="87" t="s">
        <v>118</v>
      </c>
      <c r="AK76" s="87">
        <v>14</v>
      </c>
      <c r="BB76" s="140" t="s">
        <v>95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x14ac:dyDescent="0.2">
      <c r="A77" s="423"/>
      <c r="B77" s="423"/>
      <c r="C77" s="423"/>
      <c r="D77" s="423"/>
      <c r="E77" s="423"/>
      <c r="F77" s="423"/>
      <c r="G77" s="423"/>
      <c r="H77" s="423"/>
      <c r="I77" s="423"/>
      <c r="J77" s="423"/>
      <c r="K77" s="423"/>
      <c r="L77" s="423"/>
      <c r="M77" s="423"/>
      <c r="N77" s="423"/>
      <c r="O77" s="424"/>
      <c r="P77" s="420" t="s">
        <v>40</v>
      </c>
      <c r="Q77" s="421"/>
      <c r="R77" s="421"/>
      <c r="S77" s="421"/>
      <c r="T77" s="421"/>
      <c r="U77" s="421"/>
      <c r="V77" s="422"/>
      <c r="W77" s="42" t="s">
        <v>39</v>
      </c>
      <c r="X77" s="43">
        <f>IFERROR(SUM(X75:X76),"0")</f>
        <v>0</v>
      </c>
      <c r="Y77" s="43">
        <f>IFERROR(SUM(Y75:Y76),"0")</f>
        <v>0</v>
      </c>
      <c r="Z77" s="43">
        <f>IFERROR(IF(Z75="",0,Z75),"0")+IFERROR(IF(Z76="",0,Z76),"0")</f>
        <v>0</v>
      </c>
      <c r="AA77" s="67"/>
      <c r="AB77" s="67"/>
      <c r="AC77" s="67"/>
    </row>
    <row r="78" spans="1:68" x14ac:dyDescent="0.2">
      <c r="A78" s="423"/>
      <c r="B78" s="423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  <c r="P78" s="420" t="s">
        <v>40</v>
      </c>
      <c r="Q78" s="421"/>
      <c r="R78" s="421"/>
      <c r="S78" s="421"/>
      <c r="T78" s="421"/>
      <c r="U78" s="421"/>
      <c r="V78" s="422"/>
      <c r="W78" s="42" t="s">
        <v>0</v>
      </c>
      <c r="X78" s="43">
        <f>IFERROR(SUMPRODUCT(X75:X76*H75:H76),"0")</f>
        <v>0</v>
      </c>
      <c r="Y78" s="43">
        <f>IFERROR(SUMPRODUCT(Y75:Y76*H75:H76),"0")</f>
        <v>0</v>
      </c>
      <c r="Z78" s="42"/>
      <c r="AA78" s="67"/>
      <c r="AB78" s="67"/>
      <c r="AC78" s="67"/>
    </row>
    <row r="79" spans="1:68" ht="16.5" customHeight="1" x14ac:dyDescent="0.25">
      <c r="A79" s="414" t="s">
        <v>171</v>
      </c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  <c r="AA79" s="65"/>
      <c r="AB79" s="65"/>
      <c r="AC79" s="82"/>
    </row>
    <row r="80" spans="1:68" ht="14.25" customHeight="1" x14ac:dyDescent="0.25">
      <c r="A80" s="415" t="s">
        <v>156</v>
      </c>
      <c r="B80" s="415"/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5"/>
      <c r="P80" s="415"/>
      <c r="Q80" s="415"/>
      <c r="R80" s="415"/>
      <c r="S80" s="415"/>
      <c r="T80" s="415"/>
      <c r="U80" s="415"/>
      <c r="V80" s="415"/>
      <c r="W80" s="415"/>
      <c r="X80" s="415"/>
      <c r="Y80" s="415"/>
      <c r="Z80" s="415"/>
      <c r="AA80" s="66"/>
      <c r="AB80" s="66"/>
      <c r="AC80" s="83"/>
    </row>
    <row r="81" spans="1:68" ht="27" customHeight="1" x14ac:dyDescent="0.25">
      <c r="A81" s="63" t="s">
        <v>172</v>
      </c>
      <c r="B81" s="63" t="s">
        <v>173</v>
      </c>
      <c r="C81" s="36">
        <v>4301135575</v>
      </c>
      <c r="D81" s="416">
        <v>4607111035141</v>
      </c>
      <c r="E81" s="416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96</v>
      </c>
      <c r="L81" s="37" t="s">
        <v>88</v>
      </c>
      <c r="M81" s="38" t="s">
        <v>86</v>
      </c>
      <c r="N81" s="38"/>
      <c r="O81" s="37">
        <v>180</v>
      </c>
      <c r="P81" s="450" t="s">
        <v>174</v>
      </c>
      <c r="Q81" s="418"/>
      <c r="R81" s="418"/>
      <c r="S81" s="418"/>
      <c r="T81" s="419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ref="Y81:Y86" si="6">IFERROR(IF(X81="","",X81),"")</f>
        <v>0</v>
      </c>
      <c r="Z81" s="41">
        <f t="shared" ref="Z81:Z86" si="7">IFERROR(IF(X81="","",X81*0.01788),"")</f>
        <v>0</v>
      </c>
      <c r="AA81" s="68" t="s">
        <v>46</v>
      </c>
      <c r="AB81" s="69" t="s">
        <v>46</v>
      </c>
      <c r="AC81" s="141" t="s">
        <v>175</v>
      </c>
      <c r="AG81" s="81"/>
      <c r="AJ81" s="87" t="s">
        <v>89</v>
      </c>
      <c r="AK81" s="87">
        <v>1</v>
      </c>
      <c r="BB81" s="142" t="s">
        <v>95</v>
      </c>
      <c r="BM81" s="81">
        <f t="shared" ref="BM81:BM86" si="8">IFERROR(X81*I81,"0")</f>
        <v>0</v>
      </c>
      <c r="BN81" s="81">
        <f t="shared" ref="BN81:BN86" si="9">IFERROR(Y81*I81,"0")</f>
        <v>0</v>
      </c>
      <c r="BO81" s="81">
        <f t="shared" ref="BO81:BO86" si="10">IFERROR(X81/J81,"0")</f>
        <v>0</v>
      </c>
      <c r="BP81" s="81">
        <f t="shared" ref="BP81:BP86" si="11">IFERROR(Y81/J81,"0")</f>
        <v>0</v>
      </c>
    </row>
    <row r="82" spans="1:68" ht="27" customHeight="1" x14ac:dyDescent="0.25">
      <c r="A82" s="63" t="s">
        <v>176</v>
      </c>
      <c r="B82" s="63" t="s">
        <v>177</v>
      </c>
      <c r="C82" s="36">
        <v>4301135285</v>
      </c>
      <c r="D82" s="416">
        <v>4607111036407</v>
      </c>
      <c r="E82" s="416"/>
      <c r="F82" s="62">
        <v>0.3</v>
      </c>
      <c r="G82" s="37">
        <v>14</v>
      </c>
      <c r="H82" s="62">
        <v>4.2</v>
      </c>
      <c r="I82" s="62">
        <v>4.5292000000000003</v>
      </c>
      <c r="J82" s="37">
        <v>70</v>
      </c>
      <c r="K82" s="37" t="s">
        <v>96</v>
      </c>
      <c r="L82" s="37" t="s">
        <v>117</v>
      </c>
      <c r="M82" s="38" t="s">
        <v>86</v>
      </c>
      <c r="N82" s="38"/>
      <c r="O82" s="37">
        <v>180</v>
      </c>
      <c r="P82" s="45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2" s="418"/>
      <c r="R82" s="418"/>
      <c r="S82" s="418"/>
      <c r="T82" s="419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178</v>
      </c>
      <c r="AG82" s="81"/>
      <c r="AJ82" s="87" t="s">
        <v>118</v>
      </c>
      <c r="AK82" s="87">
        <v>14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179</v>
      </c>
      <c r="B83" s="63" t="s">
        <v>180</v>
      </c>
      <c r="C83" s="36">
        <v>4301135569</v>
      </c>
      <c r="D83" s="416">
        <v>4607111033628</v>
      </c>
      <c r="E83" s="416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52" t="s">
        <v>181</v>
      </c>
      <c r="Q83" s="418"/>
      <c r="R83" s="418"/>
      <c r="S83" s="418"/>
      <c r="T83" s="419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159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182</v>
      </c>
      <c r="B84" s="63" t="s">
        <v>183</v>
      </c>
      <c r="C84" s="36">
        <v>4301135565</v>
      </c>
      <c r="D84" s="416">
        <v>4607111033451</v>
      </c>
      <c r="E84" s="41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5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4" s="418"/>
      <c r="R84" s="418"/>
      <c r="S84" s="418"/>
      <c r="T84" s="419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159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184</v>
      </c>
      <c r="B85" s="63" t="s">
        <v>185</v>
      </c>
      <c r="C85" s="36">
        <v>4301135578</v>
      </c>
      <c r="D85" s="416">
        <v>4607111033444</v>
      </c>
      <c r="E85" s="41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5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5" s="418"/>
      <c r="R85" s="418"/>
      <c r="S85" s="418"/>
      <c r="T85" s="419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159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ht="27" customHeight="1" x14ac:dyDescent="0.25">
      <c r="A86" s="63" t="s">
        <v>186</v>
      </c>
      <c r="B86" s="63" t="s">
        <v>187</v>
      </c>
      <c r="C86" s="36">
        <v>4301135290</v>
      </c>
      <c r="D86" s="416">
        <v>4607111035028</v>
      </c>
      <c r="E86" s="416"/>
      <c r="F86" s="62">
        <v>0.48</v>
      </c>
      <c r="G86" s="37">
        <v>8</v>
      </c>
      <c r="H86" s="62">
        <v>3.84</v>
      </c>
      <c r="I86" s="62">
        <v>4.4488000000000003</v>
      </c>
      <c r="J86" s="37">
        <v>70</v>
      </c>
      <c r="K86" s="37" t="s">
        <v>96</v>
      </c>
      <c r="L86" s="37" t="s">
        <v>88</v>
      </c>
      <c r="M86" s="38" t="s">
        <v>86</v>
      </c>
      <c r="N86" s="38"/>
      <c r="O86" s="37">
        <v>180</v>
      </c>
      <c r="P86" s="4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418"/>
      <c r="R86" s="418"/>
      <c r="S86" s="418"/>
      <c r="T86" s="419"/>
      <c r="U86" s="39" t="s">
        <v>46</v>
      </c>
      <c r="V86" s="39" t="s">
        <v>46</v>
      </c>
      <c r="W86" s="40" t="s">
        <v>39</v>
      </c>
      <c r="X86" s="58">
        <v>0</v>
      </c>
      <c r="Y86" s="55">
        <f t="shared" si="6"/>
        <v>0</v>
      </c>
      <c r="Z86" s="41">
        <f t="shared" si="7"/>
        <v>0</v>
      </c>
      <c r="AA86" s="68" t="s">
        <v>46</v>
      </c>
      <c r="AB86" s="69" t="s">
        <v>46</v>
      </c>
      <c r="AC86" s="151" t="s">
        <v>175</v>
      </c>
      <c r="AG86" s="81"/>
      <c r="AJ86" s="87" t="s">
        <v>89</v>
      </c>
      <c r="AK86" s="87">
        <v>1</v>
      </c>
      <c r="BB86" s="152" t="s">
        <v>95</v>
      </c>
      <c r="BM86" s="81">
        <f t="shared" si="8"/>
        <v>0</v>
      </c>
      <c r="BN86" s="81">
        <f t="shared" si="9"/>
        <v>0</v>
      </c>
      <c r="BO86" s="81">
        <f t="shared" si="10"/>
        <v>0</v>
      </c>
      <c r="BP86" s="81">
        <f t="shared" si="11"/>
        <v>0</v>
      </c>
    </row>
    <row r="87" spans="1:68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3"/>
      <c r="N87" s="423"/>
      <c r="O87" s="424"/>
      <c r="P87" s="420" t="s">
        <v>40</v>
      </c>
      <c r="Q87" s="421"/>
      <c r="R87" s="421"/>
      <c r="S87" s="421"/>
      <c r="T87" s="421"/>
      <c r="U87" s="421"/>
      <c r="V87" s="422"/>
      <c r="W87" s="42" t="s">
        <v>39</v>
      </c>
      <c r="X87" s="43">
        <f>IFERROR(SUM(X81:X86),"0")</f>
        <v>0</v>
      </c>
      <c r="Y87" s="43">
        <f>IFERROR(SUM(Y81:Y86),"0")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423"/>
      <c r="B88" s="423"/>
      <c r="C88" s="423"/>
      <c r="D88" s="423"/>
      <c r="E88" s="423"/>
      <c r="F88" s="423"/>
      <c r="G88" s="423"/>
      <c r="H88" s="423"/>
      <c r="I88" s="423"/>
      <c r="J88" s="423"/>
      <c r="K88" s="423"/>
      <c r="L88" s="423"/>
      <c r="M88" s="423"/>
      <c r="N88" s="423"/>
      <c r="O88" s="424"/>
      <c r="P88" s="420" t="s">
        <v>40</v>
      </c>
      <c r="Q88" s="421"/>
      <c r="R88" s="421"/>
      <c r="S88" s="421"/>
      <c r="T88" s="421"/>
      <c r="U88" s="421"/>
      <c r="V88" s="422"/>
      <c r="W88" s="42" t="s">
        <v>0</v>
      </c>
      <c r="X88" s="43">
        <f>IFERROR(SUMPRODUCT(X81:X86*H81:H86),"0")</f>
        <v>0</v>
      </c>
      <c r="Y88" s="43">
        <f>IFERROR(SUMPRODUCT(Y81:Y86*H81:H86),"0")</f>
        <v>0</v>
      </c>
      <c r="Z88" s="42"/>
      <c r="AA88" s="67"/>
      <c r="AB88" s="67"/>
      <c r="AC88" s="67"/>
    </row>
    <row r="89" spans="1:68" ht="16.5" customHeight="1" x14ac:dyDescent="0.25">
      <c r="A89" s="414" t="s">
        <v>188</v>
      </c>
      <c r="B89" s="414"/>
      <c r="C89" s="414"/>
      <c r="D89" s="414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  <c r="S89" s="414"/>
      <c r="T89" s="414"/>
      <c r="U89" s="414"/>
      <c r="V89" s="414"/>
      <c r="W89" s="414"/>
      <c r="X89" s="414"/>
      <c r="Y89" s="414"/>
      <c r="Z89" s="414"/>
      <c r="AA89" s="65"/>
      <c r="AB89" s="65"/>
      <c r="AC89" s="82"/>
    </row>
    <row r="90" spans="1:68" ht="14.25" customHeight="1" x14ac:dyDescent="0.25">
      <c r="A90" s="415" t="s">
        <v>112</v>
      </c>
      <c r="B90" s="415"/>
      <c r="C90" s="415"/>
      <c r="D90" s="415"/>
      <c r="E90" s="415"/>
      <c r="F90" s="415"/>
      <c r="G90" s="415"/>
      <c r="H90" s="415"/>
      <c r="I90" s="415"/>
      <c r="J90" s="415"/>
      <c r="K90" s="415"/>
      <c r="L90" s="415"/>
      <c r="M90" s="415"/>
      <c r="N90" s="415"/>
      <c r="O90" s="415"/>
      <c r="P90" s="415"/>
      <c r="Q90" s="415"/>
      <c r="R90" s="415"/>
      <c r="S90" s="415"/>
      <c r="T90" s="415"/>
      <c r="U90" s="415"/>
      <c r="V90" s="415"/>
      <c r="W90" s="415"/>
      <c r="X90" s="415"/>
      <c r="Y90" s="415"/>
      <c r="Z90" s="415"/>
      <c r="AA90" s="66"/>
      <c r="AB90" s="66"/>
      <c r="AC90" s="83"/>
    </row>
    <row r="91" spans="1:68" ht="27" customHeight="1" x14ac:dyDescent="0.25">
      <c r="A91" s="63" t="s">
        <v>189</v>
      </c>
      <c r="B91" s="63" t="s">
        <v>190</v>
      </c>
      <c r="C91" s="36">
        <v>4301190068</v>
      </c>
      <c r="D91" s="416">
        <v>4620207490365</v>
      </c>
      <c r="E91" s="416"/>
      <c r="F91" s="62">
        <v>7.0000000000000007E-2</v>
      </c>
      <c r="G91" s="37">
        <v>30</v>
      </c>
      <c r="H91" s="62">
        <v>2.1</v>
      </c>
      <c r="I91" s="62">
        <v>2.25</v>
      </c>
      <c r="J91" s="37">
        <v>100</v>
      </c>
      <c r="K91" s="37" t="s">
        <v>116</v>
      </c>
      <c r="L91" s="37" t="s">
        <v>88</v>
      </c>
      <c r="M91" s="38" t="s">
        <v>86</v>
      </c>
      <c r="N91" s="38"/>
      <c r="O91" s="37">
        <v>180</v>
      </c>
      <c r="P91" s="456" t="s">
        <v>191</v>
      </c>
      <c r="Q91" s="418"/>
      <c r="R91" s="418"/>
      <c r="S91" s="418"/>
      <c r="T91" s="419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IFERROR(IF(X91="","",X91*0.0095),"")</f>
        <v>0</v>
      </c>
      <c r="AA91" s="68" t="s">
        <v>46</v>
      </c>
      <c r="AB91" s="69" t="s">
        <v>46</v>
      </c>
      <c r="AC91" s="153" t="s">
        <v>192</v>
      </c>
      <c r="AG91" s="81"/>
      <c r="AJ91" s="87" t="s">
        <v>89</v>
      </c>
      <c r="AK91" s="87">
        <v>1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23"/>
      <c r="B92" s="423"/>
      <c r="C92" s="423"/>
      <c r="D92" s="423"/>
      <c r="E92" s="423"/>
      <c r="F92" s="423"/>
      <c r="G92" s="423"/>
      <c r="H92" s="423"/>
      <c r="I92" s="423"/>
      <c r="J92" s="423"/>
      <c r="K92" s="423"/>
      <c r="L92" s="423"/>
      <c r="M92" s="423"/>
      <c r="N92" s="423"/>
      <c r="O92" s="424"/>
      <c r="P92" s="420" t="s">
        <v>40</v>
      </c>
      <c r="Q92" s="421"/>
      <c r="R92" s="421"/>
      <c r="S92" s="421"/>
      <c r="T92" s="421"/>
      <c r="U92" s="421"/>
      <c r="V92" s="422"/>
      <c r="W92" s="42" t="s">
        <v>39</v>
      </c>
      <c r="X92" s="43">
        <f>IFERROR(SUM(X91:X91),"0")</f>
        <v>0</v>
      </c>
      <c r="Y92" s="43">
        <f>IFERROR(SUM(Y91:Y91),"0")</f>
        <v>0</v>
      </c>
      <c r="Z92" s="43">
        <f>IFERROR(IF(Z91="",0,Z91),"0")</f>
        <v>0</v>
      </c>
      <c r="AA92" s="67"/>
      <c r="AB92" s="67"/>
      <c r="AC92" s="67"/>
    </row>
    <row r="93" spans="1:68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3"/>
      <c r="N93" s="423"/>
      <c r="O93" s="424"/>
      <c r="P93" s="420" t="s">
        <v>40</v>
      </c>
      <c r="Q93" s="421"/>
      <c r="R93" s="421"/>
      <c r="S93" s="421"/>
      <c r="T93" s="421"/>
      <c r="U93" s="421"/>
      <c r="V93" s="422"/>
      <c r="W93" s="42" t="s">
        <v>0</v>
      </c>
      <c r="X93" s="43">
        <f>IFERROR(SUMPRODUCT(X91:X91*H91:H91),"0")</f>
        <v>0</v>
      </c>
      <c r="Y93" s="43">
        <f>IFERROR(SUMPRODUCT(Y91:Y91*H91:H91),"0")</f>
        <v>0</v>
      </c>
      <c r="Z93" s="42"/>
      <c r="AA93" s="67"/>
      <c r="AB93" s="67"/>
      <c r="AC93" s="67"/>
    </row>
    <row r="94" spans="1:68" ht="16.5" customHeight="1" x14ac:dyDescent="0.25">
      <c r="A94" s="414" t="s">
        <v>193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414"/>
      <c r="Z94" s="414"/>
      <c r="AA94" s="65"/>
      <c r="AB94" s="65"/>
      <c r="AC94" s="82"/>
    </row>
    <row r="95" spans="1:68" ht="14.25" customHeight="1" x14ac:dyDescent="0.25">
      <c r="A95" s="415" t="s">
        <v>194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415"/>
      <c r="Z95" s="415"/>
      <c r="AA95" s="66"/>
      <c r="AB95" s="66"/>
      <c r="AC95" s="83"/>
    </row>
    <row r="96" spans="1:68" ht="27" customHeight="1" x14ac:dyDescent="0.25">
      <c r="A96" s="63" t="s">
        <v>195</v>
      </c>
      <c r="B96" s="63" t="s">
        <v>196</v>
      </c>
      <c r="C96" s="36">
        <v>4301136042</v>
      </c>
      <c r="D96" s="416">
        <v>4607025784012</v>
      </c>
      <c r="E96" s="416"/>
      <c r="F96" s="62">
        <v>0.09</v>
      </c>
      <c r="G96" s="37">
        <v>24</v>
      </c>
      <c r="H96" s="62">
        <v>2.16</v>
      </c>
      <c r="I96" s="62">
        <v>2.4912000000000001</v>
      </c>
      <c r="J96" s="37">
        <v>126</v>
      </c>
      <c r="K96" s="37" t="s">
        <v>96</v>
      </c>
      <c r="L96" s="37" t="s">
        <v>117</v>
      </c>
      <c r="M96" s="38" t="s">
        <v>86</v>
      </c>
      <c r="N96" s="38"/>
      <c r="O96" s="37">
        <v>180</v>
      </c>
      <c r="P96" s="4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418"/>
      <c r="R96" s="418"/>
      <c r="S96" s="418"/>
      <c r="T96" s="419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IFERROR(IF(X96="","",X96*0.00936),"")</f>
        <v>0</v>
      </c>
      <c r="AA96" s="68" t="s">
        <v>46</v>
      </c>
      <c r="AB96" s="69" t="s">
        <v>46</v>
      </c>
      <c r="AC96" s="155" t="s">
        <v>197</v>
      </c>
      <c r="AG96" s="81"/>
      <c r="AJ96" s="87" t="s">
        <v>118</v>
      </c>
      <c r="AK96" s="87">
        <v>14</v>
      </c>
      <c r="BB96" s="156" t="s">
        <v>95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198</v>
      </c>
      <c r="B97" s="63" t="s">
        <v>199</v>
      </c>
      <c r="C97" s="36">
        <v>4301136040</v>
      </c>
      <c r="D97" s="416">
        <v>4607025784319</v>
      </c>
      <c r="E97" s="416"/>
      <c r="F97" s="62">
        <v>0.36</v>
      </c>
      <c r="G97" s="37">
        <v>10</v>
      </c>
      <c r="H97" s="62">
        <v>3.6</v>
      </c>
      <c r="I97" s="62">
        <v>4.2439999999999998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418"/>
      <c r="R97" s="418"/>
      <c r="S97" s="418"/>
      <c r="T97" s="419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200</v>
      </c>
      <c r="AG97" s="81"/>
      <c r="AJ97" s="87" t="s">
        <v>89</v>
      </c>
      <c r="AK97" s="87">
        <v>1</v>
      </c>
      <c r="BB97" s="158" t="s">
        <v>95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16.5" customHeight="1" x14ac:dyDescent="0.25">
      <c r="A98" s="63" t="s">
        <v>201</v>
      </c>
      <c r="B98" s="63" t="s">
        <v>202</v>
      </c>
      <c r="C98" s="36">
        <v>4301136039</v>
      </c>
      <c r="D98" s="416">
        <v>4607111035370</v>
      </c>
      <c r="E98" s="416"/>
      <c r="F98" s="62">
        <v>0.14000000000000001</v>
      </c>
      <c r="G98" s="37">
        <v>22</v>
      </c>
      <c r="H98" s="62">
        <v>3.08</v>
      </c>
      <c r="I98" s="62">
        <v>3.464</v>
      </c>
      <c r="J98" s="37">
        <v>84</v>
      </c>
      <c r="K98" s="37" t="s">
        <v>87</v>
      </c>
      <c r="L98" s="37" t="s">
        <v>88</v>
      </c>
      <c r="M98" s="38" t="s">
        <v>86</v>
      </c>
      <c r="N98" s="38"/>
      <c r="O98" s="37">
        <v>180</v>
      </c>
      <c r="P98" s="4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418"/>
      <c r="R98" s="418"/>
      <c r="S98" s="418"/>
      <c r="T98" s="419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203</v>
      </c>
      <c r="AG98" s="81"/>
      <c r="AJ98" s="87" t="s">
        <v>89</v>
      </c>
      <c r="AK98" s="87">
        <v>1</v>
      </c>
      <c r="BB98" s="160" t="s">
        <v>95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23"/>
      <c r="B99" s="423"/>
      <c r="C99" s="423"/>
      <c r="D99" s="423"/>
      <c r="E99" s="423"/>
      <c r="F99" s="423"/>
      <c r="G99" s="423"/>
      <c r="H99" s="423"/>
      <c r="I99" s="423"/>
      <c r="J99" s="423"/>
      <c r="K99" s="423"/>
      <c r="L99" s="423"/>
      <c r="M99" s="423"/>
      <c r="N99" s="423"/>
      <c r="O99" s="424"/>
      <c r="P99" s="420" t="s">
        <v>40</v>
      </c>
      <c r="Q99" s="421"/>
      <c r="R99" s="421"/>
      <c r="S99" s="421"/>
      <c r="T99" s="421"/>
      <c r="U99" s="421"/>
      <c r="V99" s="422"/>
      <c r="W99" s="42" t="s">
        <v>39</v>
      </c>
      <c r="X99" s="43">
        <f>IFERROR(SUM(X96:X98),"0")</f>
        <v>0</v>
      </c>
      <c r="Y99" s="43">
        <f>IFERROR(SUM(Y96:Y98),"0")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23"/>
      <c r="B100" s="423"/>
      <c r="C100" s="423"/>
      <c r="D100" s="423"/>
      <c r="E100" s="423"/>
      <c r="F100" s="423"/>
      <c r="G100" s="423"/>
      <c r="H100" s="423"/>
      <c r="I100" s="423"/>
      <c r="J100" s="423"/>
      <c r="K100" s="423"/>
      <c r="L100" s="423"/>
      <c r="M100" s="423"/>
      <c r="N100" s="423"/>
      <c r="O100" s="424"/>
      <c r="P100" s="420" t="s">
        <v>40</v>
      </c>
      <c r="Q100" s="421"/>
      <c r="R100" s="421"/>
      <c r="S100" s="421"/>
      <c r="T100" s="421"/>
      <c r="U100" s="421"/>
      <c r="V100" s="422"/>
      <c r="W100" s="42" t="s">
        <v>0</v>
      </c>
      <c r="X100" s="43">
        <f>IFERROR(SUMPRODUCT(X96:X98*H96:H98),"0")</f>
        <v>0</v>
      </c>
      <c r="Y100" s="43">
        <f>IFERROR(SUMPRODUCT(Y96:Y98*H96:H98),"0")</f>
        <v>0</v>
      </c>
      <c r="Z100" s="42"/>
      <c r="AA100" s="67"/>
      <c r="AB100" s="67"/>
      <c r="AC100" s="67"/>
    </row>
    <row r="101" spans="1:68" ht="16.5" customHeight="1" x14ac:dyDescent="0.25">
      <c r="A101" s="414" t="s">
        <v>204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  <c r="X101" s="414"/>
      <c r="Y101" s="414"/>
      <c r="Z101" s="414"/>
      <c r="AA101" s="65"/>
      <c r="AB101" s="65"/>
      <c r="AC101" s="82"/>
    </row>
    <row r="102" spans="1:68" ht="14.25" customHeight="1" x14ac:dyDescent="0.25">
      <c r="A102" s="415" t="s">
        <v>82</v>
      </c>
      <c r="B102" s="415"/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  <c r="U102" s="415"/>
      <c r="V102" s="415"/>
      <c r="W102" s="415"/>
      <c r="X102" s="415"/>
      <c r="Y102" s="415"/>
      <c r="Z102" s="415"/>
      <c r="AA102" s="66"/>
      <c r="AB102" s="66"/>
      <c r="AC102" s="83"/>
    </row>
    <row r="103" spans="1:68" ht="27" customHeight="1" x14ac:dyDescent="0.25">
      <c r="A103" s="63" t="s">
        <v>205</v>
      </c>
      <c r="B103" s="63" t="s">
        <v>206</v>
      </c>
      <c r="C103" s="36">
        <v>4301071051</v>
      </c>
      <c r="D103" s="416">
        <v>4607111039262</v>
      </c>
      <c r="E103" s="416"/>
      <c r="F103" s="62">
        <v>0.4</v>
      </c>
      <c r="G103" s="37">
        <v>16</v>
      </c>
      <c r="H103" s="62">
        <v>6.4</v>
      </c>
      <c r="I103" s="62">
        <v>6.7195999999999998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6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418"/>
      <c r="R103" s="418"/>
      <c r="S103" s="418"/>
      <c r="T103" s="419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IFERROR(IF(X103="","",X103*0.0155),"")</f>
        <v>0</v>
      </c>
      <c r="AA103" s="68" t="s">
        <v>46</v>
      </c>
      <c r="AB103" s="69" t="s">
        <v>46</v>
      </c>
      <c r="AC103" s="161" t="s">
        <v>151</v>
      </c>
      <c r="AG103" s="81"/>
      <c r="AJ103" s="87" t="s">
        <v>89</v>
      </c>
      <c r="AK103" s="87">
        <v>1</v>
      </c>
      <c r="BB103" s="162" t="s">
        <v>70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207</v>
      </c>
      <c r="B104" s="63" t="s">
        <v>208</v>
      </c>
      <c r="C104" s="36">
        <v>4301070976</v>
      </c>
      <c r="D104" s="416">
        <v>4607111034144</v>
      </c>
      <c r="E104" s="416"/>
      <c r="F104" s="62">
        <v>0.9</v>
      </c>
      <c r="G104" s="37">
        <v>8</v>
      </c>
      <c r="H104" s="62">
        <v>7.2</v>
      </c>
      <c r="I104" s="62">
        <v>7.4859999999999998</v>
      </c>
      <c r="J104" s="37">
        <v>84</v>
      </c>
      <c r="K104" s="37" t="s">
        <v>87</v>
      </c>
      <c r="L104" s="37" t="s">
        <v>127</v>
      </c>
      <c r="M104" s="38" t="s">
        <v>86</v>
      </c>
      <c r="N104" s="38"/>
      <c r="O104" s="37">
        <v>180</v>
      </c>
      <c r="P104" s="4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418"/>
      <c r="R104" s="418"/>
      <c r="S104" s="418"/>
      <c r="T104" s="419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151</v>
      </c>
      <c r="AG104" s="81"/>
      <c r="AJ104" s="87" t="s">
        <v>128</v>
      </c>
      <c r="AK104" s="87">
        <v>84</v>
      </c>
      <c r="BB104" s="164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209</v>
      </c>
      <c r="B105" s="63" t="s">
        <v>210</v>
      </c>
      <c r="C105" s="36">
        <v>4301071038</v>
      </c>
      <c r="D105" s="416">
        <v>4607111039248</v>
      </c>
      <c r="E105" s="416"/>
      <c r="F105" s="62">
        <v>0.7</v>
      </c>
      <c r="G105" s="37">
        <v>10</v>
      </c>
      <c r="H105" s="62">
        <v>7</v>
      </c>
      <c r="I105" s="62">
        <v>7.3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418"/>
      <c r="R105" s="418"/>
      <c r="S105" s="418"/>
      <c r="T105" s="419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151</v>
      </c>
      <c r="AG105" s="81"/>
      <c r="AJ105" s="87" t="s">
        <v>89</v>
      </c>
      <c r="AK105" s="87">
        <v>1</v>
      </c>
      <c r="BB105" s="166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211</v>
      </c>
      <c r="B106" s="63" t="s">
        <v>212</v>
      </c>
      <c r="C106" s="36">
        <v>4301070973</v>
      </c>
      <c r="D106" s="416">
        <v>4607111033987</v>
      </c>
      <c r="E106" s="416"/>
      <c r="F106" s="62">
        <v>0.43</v>
      </c>
      <c r="G106" s="37">
        <v>16</v>
      </c>
      <c r="H106" s="62">
        <v>6.88</v>
      </c>
      <c r="I106" s="62">
        <v>7.1996000000000002</v>
      </c>
      <c r="J106" s="37">
        <v>84</v>
      </c>
      <c r="K106" s="37" t="s">
        <v>87</v>
      </c>
      <c r="L106" s="37" t="s">
        <v>117</v>
      </c>
      <c r="M106" s="38" t="s">
        <v>86</v>
      </c>
      <c r="N106" s="38"/>
      <c r="O106" s="37">
        <v>180</v>
      </c>
      <c r="P106" s="4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418"/>
      <c r="R106" s="418"/>
      <c r="S106" s="418"/>
      <c r="T106" s="41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213</v>
      </c>
      <c r="AG106" s="81"/>
      <c r="AJ106" s="87" t="s">
        <v>118</v>
      </c>
      <c r="AK106" s="87">
        <v>12</v>
      </c>
      <c r="BB106" s="168" t="s">
        <v>70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214</v>
      </c>
      <c r="B107" s="63" t="s">
        <v>215</v>
      </c>
      <c r="C107" s="36">
        <v>4301071049</v>
      </c>
      <c r="D107" s="416">
        <v>4607111039293</v>
      </c>
      <c r="E107" s="41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88</v>
      </c>
      <c r="M107" s="38" t="s">
        <v>86</v>
      </c>
      <c r="N107" s="38"/>
      <c r="O107" s="37">
        <v>180</v>
      </c>
      <c r="P107" s="46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418"/>
      <c r="R107" s="418"/>
      <c r="S107" s="418"/>
      <c r="T107" s="41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151</v>
      </c>
      <c r="AG107" s="81"/>
      <c r="AJ107" s="87" t="s">
        <v>89</v>
      </c>
      <c r="AK107" s="87">
        <v>1</v>
      </c>
      <c r="BB107" s="170" t="s">
        <v>70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216</v>
      </c>
      <c r="B108" s="63" t="s">
        <v>217</v>
      </c>
      <c r="C108" s="36">
        <v>4301071039</v>
      </c>
      <c r="D108" s="416">
        <v>4607111039279</v>
      </c>
      <c r="E108" s="41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88</v>
      </c>
      <c r="M108" s="38" t="s">
        <v>86</v>
      </c>
      <c r="N108" s="38"/>
      <c r="O108" s="37">
        <v>180</v>
      </c>
      <c r="P108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418"/>
      <c r="R108" s="418"/>
      <c r="S108" s="418"/>
      <c r="T108" s="41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151</v>
      </c>
      <c r="AG108" s="81"/>
      <c r="AJ108" s="87" t="s">
        <v>89</v>
      </c>
      <c r="AK108" s="87">
        <v>1</v>
      </c>
      <c r="BB108" s="172" t="s">
        <v>70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218</v>
      </c>
      <c r="B109" s="63" t="s">
        <v>219</v>
      </c>
      <c r="C109" s="36">
        <v>4301070958</v>
      </c>
      <c r="D109" s="416">
        <v>4607111038098</v>
      </c>
      <c r="E109" s="416"/>
      <c r="F109" s="62">
        <v>0.8</v>
      </c>
      <c r="G109" s="37">
        <v>8</v>
      </c>
      <c r="H109" s="62">
        <v>6.4</v>
      </c>
      <c r="I109" s="62">
        <v>6.6859999999999999</v>
      </c>
      <c r="J109" s="37">
        <v>84</v>
      </c>
      <c r="K109" s="37" t="s">
        <v>87</v>
      </c>
      <c r="L109" s="37" t="s">
        <v>117</v>
      </c>
      <c r="M109" s="38" t="s">
        <v>86</v>
      </c>
      <c r="N109" s="38"/>
      <c r="O109" s="37">
        <v>180</v>
      </c>
      <c r="P109" s="46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418"/>
      <c r="R109" s="418"/>
      <c r="S109" s="418"/>
      <c r="T109" s="41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220</v>
      </c>
      <c r="AG109" s="81"/>
      <c r="AJ109" s="87" t="s">
        <v>118</v>
      </c>
      <c r="AK109" s="87">
        <v>12</v>
      </c>
      <c r="BB109" s="174" t="s">
        <v>70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423"/>
      <c r="B110" s="423"/>
      <c r="C110" s="423"/>
      <c r="D110" s="423"/>
      <c r="E110" s="423"/>
      <c r="F110" s="423"/>
      <c r="G110" s="423"/>
      <c r="H110" s="423"/>
      <c r="I110" s="423"/>
      <c r="J110" s="423"/>
      <c r="K110" s="423"/>
      <c r="L110" s="423"/>
      <c r="M110" s="423"/>
      <c r="N110" s="423"/>
      <c r="O110" s="424"/>
      <c r="P110" s="420" t="s">
        <v>40</v>
      </c>
      <c r="Q110" s="421"/>
      <c r="R110" s="421"/>
      <c r="S110" s="421"/>
      <c r="T110" s="421"/>
      <c r="U110" s="421"/>
      <c r="V110" s="422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423"/>
      <c r="B111" s="423"/>
      <c r="C111" s="423"/>
      <c r="D111" s="423"/>
      <c r="E111" s="423"/>
      <c r="F111" s="423"/>
      <c r="G111" s="423"/>
      <c r="H111" s="423"/>
      <c r="I111" s="423"/>
      <c r="J111" s="423"/>
      <c r="K111" s="423"/>
      <c r="L111" s="423"/>
      <c r="M111" s="423"/>
      <c r="N111" s="423"/>
      <c r="O111" s="424"/>
      <c r="P111" s="420" t="s">
        <v>40</v>
      </c>
      <c r="Q111" s="421"/>
      <c r="R111" s="421"/>
      <c r="S111" s="421"/>
      <c r="T111" s="421"/>
      <c r="U111" s="421"/>
      <c r="V111" s="422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414" t="s">
        <v>221</v>
      </c>
      <c r="B112" s="414"/>
      <c r="C112" s="414"/>
      <c r="D112" s="414"/>
      <c r="E112" s="414"/>
      <c r="F112" s="414"/>
      <c r="G112" s="414"/>
      <c r="H112" s="414"/>
      <c r="I112" s="414"/>
      <c r="J112" s="414"/>
      <c r="K112" s="414"/>
      <c r="L112" s="414"/>
      <c r="M112" s="414"/>
      <c r="N112" s="414"/>
      <c r="O112" s="414"/>
      <c r="P112" s="414"/>
      <c r="Q112" s="414"/>
      <c r="R112" s="414"/>
      <c r="S112" s="414"/>
      <c r="T112" s="414"/>
      <c r="U112" s="414"/>
      <c r="V112" s="414"/>
      <c r="W112" s="414"/>
      <c r="X112" s="414"/>
      <c r="Y112" s="414"/>
      <c r="Z112" s="414"/>
      <c r="AA112" s="65"/>
      <c r="AB112" s="65"/>
      <c r="AC112" s="82"/>
    </row>
    <row r="113" spans="1:68" ht="14.25" customHeight="1" x14ac:dyDescent="0.25">
      <c r="A113" s="415" t="s">
        <v>156</v>
      </c>
      <c r="B113" s="415"/>
      <c r="C113" s="415"/>
      <c r="D113" s="415"/>
      <c r="E113" s="415"/>
      <c r="F113" s="415"/>
      <c r="G113" s="415"/>
      <c r="H113" s="415"/>
      <c r="I113" s="415"/>
      <c r="J113" s="415"/>
      <c r="K113" s="415"/>
      <c r="L113" s="415"/>
      <c r="M113" s="415"/>
      <c r="N113" s="415"/>
      <c r="O113" s="415"/>
      <c r="P113" s="415"/>
      <c r="Q113" s="415"/>
      <c r="R113" s="415"/>
      <c r="S113" s="415"/>
      <c r="T113" s="415"/>
      <c r="U113" s="415"/>
      <c r="V113" s="415"/>
      <c r="W113" s="415"/>
      <c r="X113" s="415"/>
      <c r="Y113" s="415"/>
      <c r="Z113" s="415"/>
      <c r="AA113" s="66"/>
      <c r="AB113" s="66"/>
      <c r="AC113" s="83"/>
    </row>
    <row r="114" spans="1:68" ht="27" customHeight="1" x14ac:dyDescent="0.25">
      <c r="A114" s="63" t="s">
        <v>222</v>
      </c>
      <c r="B114" s="63" t="s">
        <v>223</v>
      </c>
      <c r="C114" s="36">
        <v>4301135533</v>
      </c>
      <c r="D114" s="416">
        <v>4607111034014</v>
      </c>
      <c r="E114" s="416"/>
      <c r="F114" s="62">
        <v>0.25</v>
      </c>
      <c r="G114" s="37">
        <v>12</v>
      </c>
      <c r="H114" s="62">
        <v>3</v>
      </c>
      <c r="I114" s="62">
        <v>3.7035999999999998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418"/>
      <c r="R114" s="418"/>
      <c r="S114" s="418"/>
      <c r="T114" s="419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224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225</v>
      </c>
      <c r="B115" s="63" t="s">
        <v>226</v>
      </c>
      <c r="C115" s="36">
        <v>4301135538</v>
      </c>
      <c r="D115" s="416">
        <v>4607111034014</v>
      </c>
      <c r="E115" s="416"/>
      <c r="F115" s="62">
        <v>0.25</v>
      </c>
      <c r="G115" s="37">
        <v>6</v>
      </c>
      <c r="H115" s="62">
        <v>1.5</v>
      </c>
      <c r="I115" s="62">
        <v>1.9218</v>
      </c>
      <c r="J115" s="37">
        <v>140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68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418"/>
      <c r="R115" s="418"/>
      <c r="S115" s="418"/>
      <c r="T115" s="419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IFERROR(IF(X115="","",X115*0.00941),"")</f>
        <v>0</v>
      </c>
      <c r="AA115" s="68" t="s">
        <v>46</v>
      </c>
      <c r="AB115" s="69" t="s">
        <v>46</v>
      </c>
      <c r="AC115" s="177" t="s">
        <v>224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227</v>
      </c>
      <c r="B116" s="63" t="s">
        <v>228</v>
      </c>
      <c r="C116" s="36">
        <v>4301135532</v>
      </c>
      <c r="D116" s="416">
        <v>4607111033994</v>
      </c>
      <c r="E116" s="416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96</v>
      </c>
      <c r="L116" s="37" t="s">
        <v>88</v>
      </c>
      <c r="M116" s="38" t="s">
        <v>86</v>
      </c>
      <c r="N116" s="38"/>
      <c r="O116" s="37">
        <v>180</v>
      </c>
      <c r="P116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418"/>
      <c r="R116" s="418"/>
      <c r="S116" s="418"/>
      <c r="T116" s="419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159</v>
      </c>
      <c r="AG116" s="81"/>
      <c r="AJ116" s="87" t="s">
        <v>89</v>
      </c>
      <c r="AK116" s="87">
        <v>1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4"/>
      <c r="P117" s="420" t="s">
        <v>40</v>
      </c>
      <c r="Q117" s="421"/>
      <c r="R117" s="421"/>
      <c r="S117" s="421"/>
      <c r="T117" s="421"/>
      <c r="U117" s="421"/>
      <c r="V117" s="422"/>
      <c r="W117" s="42" t="s">
        <v>39</v>
      </c>
      <c r="X117" s="43">
        <f>IFERROR(SUM(X114:X116),"0")</f>
        <v>0</v>
      </c>
      <c r="Y117" s="43">
        <f>IFERROR(SUM(Y114:Y116),"0")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23"/>
      <c r="B118" s="423"/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3"/>
      <c r="N118" s="423"/>
      <c r="O118" s="424"/>
      <c r="P118" s="420" t="s">
        <v>40</v>
      </c>
      <c r="Q118" s="421"/>
      <c r="R118" s="421"/>
      <c r="S118" s="421"/>
      <c r="T118" s="421"/>
      <c r="U118" s="421"/>
      <c r="V118" s="422"/>
      <c r="W118" s="42" t="s">
        <v>0</v>
      </c>
      <c r="X118" s="43">
        <f>IFERROR(SUMPRODUCT(X114:X116*H114:H116),"0")</f>
        <v>0</v>
      </c>
      <c r="Y118" s="43">
        <f>IFERROR(SUMPRODUCT(Y114:Y116*H114:H116),"0")</f>
        <v>0</v>
      </c>
      <c r="Z118" s="42"/>
      <c r="AA118" s="67"/>
      <c r="AB118" s="67"/>
      <c r="AC118" s="67"/>
    </row>
    <row r="119" spans="1:68" ht="16.5" customHeight="1" x14ac:dyDescent="0.25">
      <c r="A119" s="414" t="s">
        <v>229</v>
      </c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4"/>
      <c r="P119" s="414"/>
      <c r="Q119" s="414"/>
      <c r="R119" s="414"/>
      <c r="S119" s="414"/>
      <c r="T119" s="414"/>
      <c r="U119" s="414"/>
      <c r="V119" s="414"/>
      <c r="W119" s="414"/>
      <c r="X119" s="414"/>
      <c r="Y119" s="414"/>
      <c r="Z119" s="414"/>
      <c r="AA119" s="65"/>
      <c r="AB119" s="65"/>
      <c r="AC119" s="82"/>
    </row>
    <row r="120" spans="1:68" ht="14.25" customHeight="1" x14ac:dyDescent="0.25">
      <c r="A120" s="415" t="s">
        <v>156</v>
      </c>
      <c r="B120" s="415"/>
      <c r="C120" s="415"/>
      <c r="D120" s="415"/>
      <c r="E120" s="415"/>
      <c r="F120" s="415"/>
      <c r="G120" s="415"/>
      <c r="H120" s="415"/>
      <c r="I120" s="415"/>
      <c r="J120" s="415"/>
      <c r="K120" s="415"/>
      <c r="L120" s="415"/>
      <c r="M120" s="415"/>
      <c r="N120" s="415"/>
      <c r="O120" s="415"/>
      <c r="P120" s="415"/>
      <c r="Q120" s="415"/>
      <c r="R120" s="415"/>
      <c r="S120" s="415"/>
      <c r="T120" s="415"/>
      <c r="U120" s="415"/>
      <c r="V120" s="415"/>
      <c r="W120" s="415"/>
      <c r="X120" s="415"/>
      <c r="Y120" s="415"/>
      <c r="Z120" s="415"/>
      <c r="AA120" s="66"/>
      <c r="AB120" s="66"/>
      <c r="AC120" s="83"/>
    </row>
    <row r="121" spans="1:68" ht="27" customHeight="1" x14ac:dyDescent="0.25">
      <c r="A121" s="63" t="s">
        <v>230</v>
      </c>
      <c r="B121" s="63" t="s">
        <v>231</v>
      </c>
      <c r="C121" s="36">
        <v>4301135311</v>
      </c>
      <c r="D121" s="416">
        <v>4607111039095</v>
      </c>
      <c r="E121" s="416"/>
      <c r="F121" s="62">
        <v>0.25</v>
      </c>
      <c r="G121" s="37">
        <v>12</v>
      </c>
      <c r="H121" s="62">
        <v>3</v>
      </c>
      <c r="I121" s="62">
        <v>3.7480000000000002</v>
      </c>
      <c r="J121" s="37">
        <v>70</v>
      </c>
      <c r="K121" s="37" t="s">
        <v>96</v>
      </c>
      <c r="L121" s="37" t="s">
        <v>117</v>
      </c>
      <c r="M121" s="38" t="s">
        <v>86</v>
      </c>
      <c r="N121" s="38"/>
      <c r="O121" s="37">
        <v>180</v>
      </c>
      <c r="P121" s="4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418"/>
      <c r="R121" s="418"/>
      <c r="S121" s="418"/>
      <c r="T121" s="419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232</v>
      </c>
      <c r="AG121" s="81"/>
      <c r="AJ121" s="87" t="s">
        <v>118</v>
      </c>
      <c r="AK121" s="87">
        <v>14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233</v>
      </c>
      <c r="B122" s="63" t="s">
        <v>234</v>
      </c>
      <c r="C122" s="36">
        <v>4301135300</v>
      </c>
      <c r="D122" s="416">
        <v>4607111039101</v>
      </c>
      <c r="E122" s="416"/>
      <c r="F122" s="62">
        <v>0.45</v>
      </c>
      <c r="G122" s="37">
        <v>8</v>
      </c>
      <c r="H122" s="62">
        <v>3.6</v>
      </c>
      <c r="I122" s="62">
        <v>4.26</v>
      </c>
      <c r="J122" s="37">
        <v>70</v>
      </c>
      <c r="K122" s="37" t="s">
        <v>96</v>
      </c>
      <c r="L122" s="37" t="s">
        <v>88</v>
      </c>
      <c r="M122" s="38" t="s">
        <v>86</v>
      </c>
      <c r="N122" s="38"/>
      <c r="O122" s="37">
        <v>180</v>
      </c>
      <c r="P122" s="47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2" s="418"/>
      <c r="R122" s="418"/>
      <c r="S122" s="418"/>
      <c r="T122" s="419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232</v>
      </c>
      <c r="AG122" s="81"/>
      <c r="AJ122" s="87" t="s">
        <v>89</v>
      </c>
      <c r="AK122" s="87">
        <v>1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16.5" customHeight="1" x14ac:dyDescent="0.25">
      <c r="A123" s="63" t="s">
        <v>235</v>
      </c>
      <c r="B123" s="63" t="s">
        <v>236</v>
      </c>
      <c r="C123" s="36">
        <v>4301135282</v>
      </c>
      <c r="D123" s="416">
        <v>4607111034199</v>
      </c>
      <c r="E123" s="416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127</v>
      </c>
      <c r="M123" s="38" t="s">
        <v>86</v>
      </c>
      <c r="N123" s="38"/>
      <c r="O123" s="37">
        <v>180</v>
      </c>
      <c r="P123" s="47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418"/>
      <c r="R123" s="418"/>
      <c r="S123" s="418"/>
      <c r="T123" s="419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237</v>
      </c>
      <c r="AG123" s="81"/>
      <c r="AJ123" s="87" t="s">
        <v>128</v>
      </c>
      <c r="AK123" s="87">
        <v>70</v>
      </c>
      <c r="BB123" s="18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16.5" customHeight="1" x14ac:dyDescent="0.25">
      <c r="A124" s="63" t="s">
        <v>238</v>
      </c>
      <c r="B124" s="63" t="s">
        <v>239</v>
      </c>
      <c r="C124" s="36">
        <v>4301135534</v>
      </c>
      <c r="D124" s="416">
        <v>4607111034199</v>
      </c>
      <c r="E124" s="41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4" s="418"/>
      <c r="R124" s="418"/>
      <c r="S124" s="418"/>
      <c r="T124" s="41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237</v>
      </c>
      <c r="AG124" s="81"/>
      <c r="AJ124" s="87" t="s">
        <v>89</v>
      </c>
      <c r="AK124" s="87">
        <v>1</v>
      </c>
      <c r="BB124" s="18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23"/>
      <c r="B125" s="423"/>
      <c r="C125" s="423"/>
      <c r="D125" s="423"/>
      <c r="E125" s="423"/>
      <c r="F125" s="423"/>
      <c r="G125" s="423"/>
      <c r="H125" s="423"/>
      <c r="I125" s="423"/>
      <c r="J125" s="423"/>
      <c r="K125" s="423"/>
      <c r="L125" s="423"/>
      <c r="M125" s="423"/>
      <c r="N125" s="423"/>
      <c r="O125" s="424"/>
      <c r="P125" s="420" t="s">
        <v>40</v>
      </c>
      <c r="Q125" s="421"/>
      <c r="R125" s="421"/>
      <c r="S125" s="421"/>
      <c r="T125" s="421"/>
      <c r="U125" s="421"/>
      <c r="V125" s="422"/>
      <c r="W125" s="42" t="s">
        <v>39</v>
      </c>
      <c r="X125" s="43">
        <f>IFERROR(SUM(X121:X124),"0")</f>
        <v>0</v>
      </c>
      <c r="Y125" s="43">
        <f>IFERROR(SUM(Y121:Y124),"0")</f>
        <v>0</v>
      </c>
      <c r="Z125" s="43">
        <f>IFERROR(IF(Z121="",0,Z121),"0")+IFERROR(IF(Z122="",0,Z122),"0")+IFERROR(IF(Z123="",0,Z123),"0")+IFERROR(IF(Z124="",0,Z124),"0")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423"/>
      <c r="B126" s="423"/>
      <c r="C126" s="423"/>
      <c r="D126" s="423"/>
      <c r="E126" s="423"/>
      <c r="F126" s="423"/>
      <c r="G126" s="423"/>
      <c r="H126" s="423"/>
      <c r="I126" s="423"/>
      <c r="J126" s="423"/>
      <c r="K126" s="423"/>
      <c r="L126" s="423"/>
      <c r="M126" s="423"/>
      <c r="N126" s="423"/>
      <c r="O126" s="424"/>
      <c r="P126" s="420" t="s">
        <v>40</v>
      </c>
      <c r="Q126" s="421"/>
      <c r="R126" s="421"/>
      <c r="S126" s="421"/>
      <c r="T126" s="421"/>
      <c r="U126" s="421"/>
      <c r="V126" s="422"/>
      <c r="W126" s="42" t="s">
        <v>0</v>
      </c>
      <c r="X126" s="43">
        <f>IFERROR(SUMPRODUCT(X121:X124*H121:H124),"0")</f>
        <v>0</v>
      </c>
      <c r="Y126" s="43">
        <f>IFERROR(SUMPRODUCT(Y121:Y124*H121:H124),"0")</f>
        <v>0</v>
      </c>
      <c r="Z126" s="42"/>
      <c r="AA126" s="67"/>
      <c r="AB126" s="67"/>
      <c r="AC126" s="67"/>
    </row>
    <row r="127" spans="1:68" ht="16.5" customHeight="1" x14ac:dyDescent="0.25">
      <c r="A127" s="414" t="s">
        <v>240</v>
      </c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4"/>
      <c r="N127" s="414"/>
      <c r="O127" s="414"/>
      <c r="P127" s="414"/>
      <c r="Q127" s="414"/>
      <c r="R127" s="414"/>
      <c r="S127" s="414"/>
      <c r="T127" s="414"/>
      <c r="U127" s="414"/>
      <c r="V127" s="414"/>
      <c r="W127" s="414"/>
      <c r="X127" s="414"/>
      <c r="Y127" s="414"/>
      <c r="Z127" s="414"/>
      <c r="AA127" s="65"/>
      <c r="AB127" s="65"/>
      <c r="AC127" s="82"/>
    </row>
    <row r="128" spans="1:68" ht="14.25" customHeight="1" x14ac:dyDescent="0.25">
      <c r="A128" s="415" t="s">
        <v>156</v>
      </c>
      <c r="B128" s="415"/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5"/>
      <c r="P128" s="415"/>
      <c r="Q128" s="415"/>
      <c r="R128" s="415"/>
      <c r="S128" s="415"/>
      <c r="T128" s="415"/>
      <c r="U128" s="415"/>
      <c r="V128" s="415"/>
      <c r="W128" s="415"/>
      <c r="X128" s="415"/>
      <c r="Y128" s="415"/>
      <c r="Z128" s="415"/>
      <c r="AA128" s="66"/>
      <c r="AB128" s="66"/>
      <c r="AC128" s="83"/>
    </row>
    <row r="129" spans="1:68" ht="27" customHeight="1" x14ac:dyDescent="0.25">
      <c r="A129" s="63" t="s">
        <v>241</v>
      </c>
      <c r="B129" s="63" t="s">
        <v>242</v>
      </c>
      <c r="C129" s="36">
        <v>4301135275</v>
      </c>
      <c r="D129" s="416">
        <v>4607111034380</v>
      </c>
      <c r="E129" s="416"/>
      <c r="F129" s="62">
        <v>0.25</v>
      </c>
      <c r="G129" s="37">
        <v>12</v>
      </c>
      <c r="H129" s="62">
        <v>3</v>
      </c>
      <c r="I129" s="62">
        <v>3.28</v>
      </c>
      <c r="J129" s="37">
        <v>70</v>
      </c>
      <c r="K129" s="37" t="s">
        <v>96</v>
      </c>
      <c r="L129" s="37" t="s">
        <v>117</v>
      </c>
      <c r="M129" s="38" t="s">
        <v>86</v>
      </c>
      <c r="N129" s="38"/>
      <c r="O129" s="37">
        <v>180</v>
      </c>
      <c r="P129" s="47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418"/>
      <c r="R129" s="418"/>
      <c r="S129" s="418"/>
      <c r="T129" s="419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243</v>
      </c>
      <c r="AG129" s="81"/>
      <c r="AJ129" s="87" t="s">
        <v>118</v>
      </c>
      <c r="AK129" s="87">
        <v>14</v>
      </c>
      <c r="BB129" s="19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27" customHeight="1" x14ac:dyDescent="0.25">
      <c r="A130" s="63" t="s">
        <v>244</v>
      </c>
      <c r="B130" s="63" t="s">
        <v>245</v>
      </c>
      <c r="C130" s="36">
        <v>4301135277</v>
      </c>
      <c r="D130" s="416">
        <v>4607111034397</v>
      </c>
      <c r="E130" s="416"/>
      <c r="F130" s="62">
        <v>0.25</v>
      </c>
      <c r="G130" s="37">
        <v>12</v>
      </c>
      <c r="H130" s="62">
        <v>3</v>
      </c>
      <c r="I130" s="62">
        <v>3.28</v>
      </c>
      <c r="J130" s="37">
        <v>70</v>
      </c>
      <c r="K130" s="37" t="s">
        <v>96</v>
      </c>
      <c r="L130" s="37" t="s">
        <v>127</v>
      </c>
      <c r="M130" s="38" t="s">
        <v>86</v>
      </c>
      <c r="N130" s="38"/>
      <c r="O130" s="37">
        <v>180</v>
      </c>
      <c r="P130" s="47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418"/>
      <c r="R130" s="418"/>
      <c r="S130" s="418"/>
      <c r="T130" s="41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224</v>
      </c>
      <c r="AG130" s="81"/>
      <c r="AJ130" s="87" t="s">
        <v>128</v>
      </c>
      <c r="AK130" s="87">
        <v>70</v>
      </c>
      <c r="BB130" s="19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23"/>
      <c r="B131" s="423"/>
      <c r="C131" s="423"/>
      <c r="D131" s="423"/>
      <c r="E131" s="423"/>
      <c r="F131" s="423"/>
      <c r="G131" s="423"/>
      <c r="H131" s="423"/>
      <c r="I131" s="423"/>
      <c r="J131" s="423"/>
      <c r="K131" s="423"/>
      <c r="L131" s="423"/>
      <c r="M131" s="423"/>
      <c r="N131" s="423"/>
      <c r="O131" s="424"/>
      <c r="P131" s="420" t="s">
        <v>40</v>
      </c>
      <c r="Q131" s="421"/>
      <c r="R131" s="421"/>
      <c r="S131" s="421"/>
      <c r="T131" s="421"/>
      <c r="U131" s="421"/>
      <c r="V131" s="422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23"/>
      <c r="B132" s="423"/>
      <c r="C132" s="423"/>
      <c r="D132" s="423"/>
      <c r="E132" s="423"/>
      <c r="F132" s="423"/>
      <c r="G132" s="423"/>
      <c r="H132" s="423"/>
      <c r="I132" s="423"/>
      <c r="J132" s="423"/>
      <c r="K132" s="423"/>
      <c r="L132" s="423"/>
      <c r="M132" s="423"/>
      <c r="N132" s="423"/>
      <c r="O132" s="424"/>
      <c r="P132" s="420" t="s">
        <v>40</v>
      </c>
      <c r="Q132" s="421"/>
      <c r="R132" s="421"/>
      <c r="S132" s="421"/>
      <c r="T132" s="421"/>
      <c r="U132" s="421"/>
      <c r="V132" s="422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414" t="s">
        <v>246</v>
      </c>
      <c r="B133" s="414"/>
      <c r="C133" s="414"/>
      <c r="D133" s="414"/>
      <c r="E133" s="414"/>
      <c r="F133" s="414"/>
      <c r="G133" s="414"/>
      <c r="H133" s="414"/>
      <c r="I133" s="414"/>
      <c r="J133" s="414"/>
      <c r="K133" s="414"/>
      <c r="L133" s="414"/>
      <c r="M133" s="414"/>
      <c r="N133" s="414"/>
      <c r="O133" s="414"/>
      <c r="P133" s="414"/>
      <c r="Q133" s="414"/>
      <c r="R133" s="414"/>
      <c r="S133" s="414"/>
      <c r="T133" s="414"/>
      <c r="U133" s="414"/>
      <c r="V133" s="414"/>
      <c r="W133" s="414"/>
      <c r="X133" s="414"/>
      <c r="Y133" s="414"/>
      <c r="Z133" s="414"/>
      <c r="AA133" s="65"/>
      <c r="AB133" s="65"/>
      <c r="AC133" s="82"/>
    </row>
    <row r="134" spans="1:68" ht="14.25" customHeight="1" x14ac:dyDescent="0.25">
      <c r="A134" s="415" t="s">
        <v>156</v>
      </c>
      <c r="B134" s="415"/>
      <c r="C134" s="415"/>
      <c r="D134" s="415"/>
      <c r="E134" s="415"/>
      <c r="F134" s="415"/>
      <c r="G134" s="415"/>
      <c r="H134" s="415"/>
      <c r="I134" s="415"/>
      <c r="J134" s="415"/>
      <c r="K134" s="415"/>
      <c r="L134" s="415"/>
      <c r="M134" s="415"/>
      <c r="N134" s="415"/>
      <c r="O134" s="415"/>
      <c r="P134" s="415"/>
      <c r="Q134" s="415"/>
      <c r="R134" s="415"/>
      <c r="S134" s="415"/>
      <c r="T134" s="415"/>
      <c r="U134" s="415"/>
      <c r="V134" s="415"/>
      <c r="W134" s="415"/>
      <c r="X134" s="415"/>
      <c r="Y134" s="415"/>
      <c r="Z134" s="415"/>
      <c r="AA134" s="66"/>
      <c r="AB134" s="66"/>
      <c r="AC134" s="83"/>
    </row>
    <row r="135" spans="1:68" ht="27" customHeight="1" x14ac:dyDescent="0.25">
      <c r="A135" s="63" t="s">
        <v>247</v>
      </c>
      <c r="B135" s="63" t="s">
        <v>248</v>
      </c>
      <c r="C135" s="36">
        <v>4301135279</v>
      </c>
      <c r="D135" s="416">
        <v>4607111035806</v>
      </c>
      <c r="E135" s="416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7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418"/>
      <c r="R135" s="418"/>
      <c r="S135" s="418"/>
      <c r="T135" s="419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93" t="s">
        <v>249</v>
      </c>
      <c r="AG135" s="81"/>
      <c r="AJ135" s="87" t="s">
        <v>89</v>
      </c>
      <c r="AK135" s="87">
        <v>1</v>
      </c>
      <c r="BB135" s="19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250</v>
      </c>
      <c r="B136" s="63" t="s">
        <v>251</v>
      </c>
      <c r="C136" s="36">
        <v>4301135280</v>
      </c>
      <c r="D136" s="416">
        <v>4607111035806</v>
      </c>
      <c r="E136" s="416"/>
      <c r="F136" s="62">
        <v>0.25</v>
      </c>
      <c r="G136" s="37">
        <v>6</v>
      </c>
      <c r="H136" s="62">
        <v>1.5</v>
      </c>
      <c r="I136" s="62">
        <v>1.9218</v>
      </c>
      <c r="J136" s="37">
        <v>140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7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418"/>
      <c r="R136" s="418"/>
      <c r="S136" s="418"/>
      <c r="T136" s="41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IFERROR(IF(X136="","",X136*0.00941),"")</f>
        <v>0</v>
      </c>
      <c r="AA136" s="68" t="s">
        <v>46</v>
      </c>
      <c r="AB136" s="69" t="s">
        <v>46</v>
      </c>
      <c r="AC136" s="195" t="s">
        <v>249</v>
      </c>
      <c r="AG136" s="81"/>
      <c r="AJ136" s="87" t="s">
        <v>89</v>
      </c>
      <c r="AK136" s="87">
        <v>1</v>
      </c>
      <c r="BB136" s="19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252</v>
      </c>
      <c r="B137" s="63" t="s">
        <v>253</v>
      </c>
      <c r="C137" s="36">
        <v>4301135570</v>
      </c>
      <c r="D137" s="416">
        <v>4607111035806</v>
      </c>
      <c r="E137" s="416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78" t="s">
        <v>254</v>
      </c>
      <c r="Q137" s="418"/>
      <c r="R137" s="418"/>
      <c r="S137" s="418"/>
      <c r="T137" s="41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7" t="s">
        <v>255</v>
      </c>
      <c r="AG137" s="81"/>
      <c r="AJ137" s="87" t="s">
        <v>89</v>
      </c>
      <c r="AK137" s="87">
        <v>1</v>
      </c>
      <c r="BB137" s="19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3"/>
      <c r="N138" s="423"/>
      <c r="O138" s="424"/>
      <c r="P138" s="420" t="s">
        <v>40</v>
      </c>
      <c r="Q138" s="421"/>
      <c r="R138" s="421"/>
      <c r="S138" s="421"/>
      <c r="T138" s="421"/>
      <c r="U138" s="421"/>
      <c r="V138" s="422"/>
      <c r="W138" s="42" t="s">
        <v>39</v>
      </c>
      <c r="X138" s="43">
        <f>IFERROR(SUM(X135:X137),"0")</f>
        <v>0</v>
      </c>
      <c r="Y138" s="43">
        <f>IFERROR(SUM(Y135:Y137),"0")</f>
        <v>0</v>
      </c>
      <c r="Z138" s="43">
        <f>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423"/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4"/>
      <c r="P139" s="420" t="s">
        <v>40</v>
      </c>
      <c r="Q139" s="421"/>
      <c r="R139" s="421"/>
      <c r="S139" s="421"/>
      <c r="T139" s="421"/>
      <c r="U139" s="421"/>
      <c r="V139" s="422"/>
      <c r="W139" s="42" t="s">
        <v>0</v>
      </c>
      <c r="X139" s="43">
        <f>IFERROR(SUMPRODUCT(X135:X137*H135:H137),"0")</f>
        <v>0</v>
      </c>
      <c r="Y139" s="43">
        <f>IFERROR(SUMPRODUCT(Y135:Y137*H135:H137),"0")</f>
        <v>0</v>
      </c>
      <c r="Z139" s="42"/>
      <c r="AA139" s="67"/>
      <c r="AB139" s="67"/>
      <c r="AC139" s="67"/>
    </row>
    <row r="140" spans="1:68" ht="16.5" customHeight="1" x14ac:dyDescent="0.25">
      <c r="A140" s="414" t="s">
        <v>256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414"/>
      <c r="Z140" s="414"/>
      <c r="AA140" s="65"/>
      <c r="AB140" s="65"/>
      <c r="AC140" s="82"/>
    </row>
    <row r="141" spans="1:68" ht="14.25" customHeight="1" x14ac:dyDescent="0.25">
      <c r="A141" s="415" t="s">
        <v>156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415"/>
      <c r="Z141" s="415"/>
      <c r="AA141" s="66"/>
      <c r="AB141" s="66"/>
      <c r="AC141" s="83"/>
    </row>
    <row r="142" spans="1:68" ht="16.5" customHeight="1" x14ac:dyDescent="0.25">
      <c r="A142" s="63" t="s">
        <v>257</v>
      </c>
      <c r="B142" s="63" t="s">
        <v>258</v>
      </c>
      <c r="C142" s="36">
        <v>4301135596</v>
      </c>
      <c r="D142" s="416">
        <v>4607111039613</v>
      </c>
      <c r="E142" s="416"/>
      <c r="F142" s="62">
        <v>0.09</v>
      </c>
      <c r="G142" s="37">
        <v>30</v>
      </c>
      <c r="H142" s="62">
        <v>2.7</v>
      </c>
      <c r="I142" s="62">
        <v>3.09</v>
      </c>
      <c r="J142" s="37">
        <v>126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79" t="s">
        <v>259</v>
      </c>
      <c r="Q142" s="418"/>
      <c r="R142" s="418"/>
      <c r="S142" s="418"/>
      <c r="T142" s="419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IFERROR(IF(X142="","",X142*0.00936),"")</f>
        <v>0</v>
      </c>
      <c r="AA142" s="68" t="s">
        <v>46</v>
      </c>
      <c r="AB142" s="69" t="s">
        <v>46</v>
      </c>
      <c r="AC142" s="199" t="s">
        <v>232</v>
      </c>
      <c r="AG142" s="81"/>
      <c r="AJ142" s="87" t="s">
        <v>89</v>
      </c>
      <c r="AK142" s="87">
        <v>1</v>
      </c>
      <c r="BB142" s="20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23"/>
      <c r="B143" s="423"/>
      <c r="C143" s="423"/>
      <c r="D143" s="423"/>
      <c r="E143" s="423"/>
      <c r="F143" s="423"/>
      <c r="G143" s="423"/>
      <c r="H143" s="423"/>
      <c r="I143" s="423"/>
      <c r="J143" s="423"/>
      <c r="K143" s="423"/>
      <c r="L143" s="423"/>
      <c r="M143" s="423"/>
      <c r="N143" s="423"/>
      <c r="O143" s="424"/>
      <c r="P143" s="420" t="s">
        <v>40</v>
      </c>
      <c r="Q143" s="421"/>
      <c r="R143" s="421"/>
      <c r="S143" s="421"/>
      <c r="T143" s="421"/>
      <c r="U143" s="421"/>
      <c r="V143" s="422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23"/>
      <c r="B144" s="423"/>
      <c r="C144" s="423"/>
      <c r="D144" s="423"/>
      <c r="E144" s="423"/>
      <c r="F144" s="423"/>
      <c r="G144" s="423"/>
      <c r="H144" s="423"/>
      <c r="I144" s="423"/>
      <c r="J144" s="423"/>
      <c r="K144" s="423"/>
      <c r="L144" s="423"/>
      <c r="M144" s="423"/>
      <c r="N144" s="423"/>
      <c r="O144" s="424"/>
      <c r="P144" s="420" t="s">
        <v>40</v>
      </c>
      <c r="Q144" s="421"/>
      <c r="R144" s="421"/>
      <c r="S144" s="421"/>
      <c r="T144" s="421"/>
      <c r="U144" s="421"/>
      <c r="V144" s="422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414" t="s">
        <v>260</v>
      </c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4"/>
      <c r="P145" s="414"/>
      <c r="Q145" s="414"/>
      <c r="R145" s="414"/>
      <c r="S145" s="414"/>
      <c r="T145" s="414"/>
      <c r="U145" s="414"/>
      <c r="V145" s="414"/>
      <c r="W145" s="414"/>
      <c r="X145" s="414"/>
      <c r="Y145" s="414"/>
      <c r="Z145" s="414"/>
      <c r="AA145" s="65"/>
      <c r="AB145" s="65"/>
      <c r="AC145" s="82"/>
    </row>
    <row r="146" spans="1:68" ht="14.25" customHeight="1" x14ac:dyDescent="0.25">
      <c r="A146" s="415" t="s">
        <v>261</v>
      </c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  <c r="U146" s="415"/>
      <c r="V146" s="415"/>
      <c r="W146" s="415"/>
      <c r="X146" s="415"/>
      <c r="Y146" s="415"/>
      <c r="Z146" s="415"/>
      <c r="AA146" s="66"/>
      <c r="AB146" s="66"/>
      <c r="AC146" s="83"/>
    </row>
    <row r="147" spans="1:68" ht="27" customHeight="1" x14ac:dyDescent="0.25">
      <c r="A147" s="63" t="s">
        <v>262</v>
      </c>
      <c r="B147" s="63" t="s">
        <v>263</v>
      </c>
      <c r="C147" s="36">
        <v>4301071054</v>
      </c>
      <c r="D147" s="416">
        <v>4607111035639</v>
      </c>
      <c r="E147" s="416"/>
      <c r="F147" s="62">
        <v>0.2</v>
      </c>
      <c r="G147" s="37">
        <v>8</v>
      </c>
      <c r="H147" s="62">
        <v>1.6</v>
      </c>
      <c r="I147" s="62">
        <v>2.12</v>
      </c>
      <c r="J147" s="37">
        <v>72</v>
      </c>
      <c r="K147" s="37" t="s">
        <v>265</v>
      </c>
      <c r="L147" s="37" t="s">
        <v>88</v>
      </c>
      <c r="M147" s="38" t="s">
        <v>86</v>
      </c>
      <c r="N147" s="38"/>
      <c r="O147" s="37">
        <v>180</v>
      </c>
      <c r="P147" s="48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7" s="418"/>
      <c r="R147" s="418"/>
      <c r="S147" s="418"/>
      <c r="T147" s="41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IFERROR(IF(X147="","",X147*0.01157),"")</f>
        <v>0</v>
      </c>
      <c r="AA147" s="68" t="s">
        <v>46</v>
      </c>
      <c r="AB147" s="69" t="s">
        <v>46</v>
      </c>
      <c r="AC147" s="201" t="s">
        <v>264</v>
      </c>
      <c r="AG147" s="81"/>
      <c r="AJ147" s="87" t="s">
        <v>89</v>
      </c>
      <c r="AK147" s="87">
        <v>1</v>
      </c>
      <c r="BB147" s="20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4301135540</v>
      </c>
      <c r="D148" s="416">
        <v>4607111035646</v>
      </c>
      <c r="E148" s="416"/>
      <c r="F148" s="62">
        <v>0.2</v>
      </c>
      <c r="G148" s="37">
        <v>8</v>
      </c>
      <c r="H148" s="62">
        <v>1.6</v>
      </c>
      <c r="I148" s="62">
        <v>2.12</v>
      </c>
      <c r="J148" s="37">
        <v>72</v>
      </c>
      <c r="K148" s="37" t="s">
        <v>265</v>
      </c>
      <c r="L148" s="37" t="s">
        <v>88</v>
      </c>
      <c r="M148" s="38" t="s">
        <v>86</v>
      </c>
      <c r="N148" s="38"/>
      <c r="O148" s="37">
        <v>180</v>
      </c>
      <c r="P148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418"/>
      <c r="R148" s="418"/>
      <c r="S148" s="418"/>
      <c r="T148" s="419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IFERROR(IF(X148="","",X148*0.01157),"")</f>
        <v>0</v>
      </c>
      <c r="AA148" s="68" t="s">
        <v>46</v>
      </c>
      <c r="AB148" s="69" t="s">
        <v>46</v>
      </c>
      <c r="AC148" s="203" t="s">
        <v>264</v>
      </c>
      <c r="AG148" s="81"/>
      <c r="AJ148" s="87" t="s">
        <v>89</v>
      </c>
      <c r="AK148" s="87">
        <v>1</v>
      </c>
      <c r="BB148" s="204" t="s">
        <v>95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423"/>
      <c r="B149" s="423"/>
      <c r="C149" s="423"/>
      <c r="D149" s="423"/>
      <c r="E149" s="423"/>
      <c r="F149" s="423"/>
      <c r="G149" s="423"/>
      <c r="H149" s="423"/>
      <c r="I149" s="423"/>
      <c r="J149" s="423"/>
      <c r="K149" s="423"/>
      <c r="L149" s="423"/>
      <c r="M149" s="423"/>
      <c r="N149" s="423"/>
      <c r="O149" s="424"/>
      <c r="P149" s="420" t="s">
        <v>40</v>
      </c>
      <c r="Q149" s="421"/>
      <c r="R149" s="421"/>
      <c r="S149" s="421"/>
      <c r="T149" s="421"/>
      <c r="U149" s="421"/>
      <c r="V149" s="422"/>
      <c r="W149" s="42" t="s">
        <v>39</v>
      </c>
      <c r="X149" s="43">
        <f>IFERROR(SUM(X147:X148),"0")</f>
        <v>0</v>
      </c>
      <c r="Y149" s="43">
        <f>IFERROR(SUM(Y147:Y148),"0")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423"/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4"/>
      <c r="P150" s="420" t="s">
        <v>40</v>
      </c>
      <c r="Q150" s="421"/>
      <c r="R150" s="421"/>
      <c r="S150" s="421"/>
      <c r="T150" s="421"/>
      <c r="U150" s="421"/>
      <c r="V150" s="422"/>
      <c r="W150" s="42" t="s">
        <v>0</v>
      </c>
      <c r="X150" s="43">
        <f>IFERROR(SUMPRODUCT(X147:X148*H147:H148),"0")</f>
        <v>0</v>
      </c>
      <c r="Y150" s="43">
        <f>IFERROR(SUMPRODUCT(Y147:Y148*H147:H148),"0")</f>
        <v>0</v>
      </c>
      <c r="Z150" s="42"/>
      <c r="AA150" s="67"/>
      <c r="AB150" s="67"/>
      <c r="AC150" s="67"/>
    </row>
    <row r="151" spans="1:68" ht="16.5" customHeight="1" x14ac:dyDescent="0.25">
      <c r="A151" s="414" t="s">
        <v>268</v>
      </c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4"/>
      <c r="O151" s="414"/>
      <c r="P151" s="414"/>
      <c r="Q151" s="414"/>
      <c r="R151" s="414"/>
      <c r="S151" s="414"/>
      <c r="T151" s="414"/>
      <c r="U151" s="414"/>
      <c r="V151" s="414"/>
      <c r="W151" s="414"/>
      <c r="X151" s="414"/>
      <c r="Y151" s="414"/>
      <c r="Z151" s="414"/>
      <c r="AA151" s="65"/>
      <c r="AB151" s="65"/>
      <c r="AC151" s="82"/>
    </row>
    <row r="152" spans="1:68" ht="14.25" customHeight="1" x14ac:dyDescent="0.25">
      <c r="A152" s="415" t="s">
        <v>156</v>
      </c>
      <c r="B152" s="415"/>
      <c r="C152" s="415"/>
      <c r="D152" s="415"/>
      <c r="E152" s="415"/>
      <c r="F152" s="415"/>
      <c r="G152" s="415"/>
      <c r="H152" s="415"/>
      <c r="I152" s="415"/>
      <c r="J152" s="415"/>
      <c r="K152" s="415"/>
      <c r="L152" s="415"/>
      <c r="M152" s="415"/>
      <c r="N152" s="415"/>
      <c r="O152" s="415"/>
      <c r="P152" s="415"/>
      <c r="Q152" s="415"/>
      <c r="R152" s="415"/>
      <c r="S152" s="415"/>
      <c r="T152" s="415"/>
      <c r="U152" s="415"/>
      <c r="V152" s="415"/>
      <c r="W152" s="415"/>
      <c r="X152" s="415"/>
      <c r="Y152" s="415"/>
      <c r="Z152" s="415"/>
      <c r="AA152" s="66"/>
      <c r="AB152" s="66"/>
      <c r="AC152" s="83"/>
    </row>
    <row r="153" spans="1:68" ht="27" customHeight="1" x14ac:dyDescent="0.25">
      <c r="A153" s="63" t="s">
        <v>269</v>
      </c>
      <c r="B153" s="63" t="s">
        <v>270</v>
      </c>
      <c r="C153" s="36">
        <v>4301135281</v>
      </c>
      <c r="D153" s="416">
        <v>4607111036568</v>
      </c>
      <c r="E153" s="416"/>
      <c r="F153" s="62">
        <v>0.28000000000000003</v>
      </c>
      <c r="G153" s="37">
        <v>6</v>
      </c>
      <c r="H153" s="62">
        <v>1.68</v>
      </c>
      <c r="I153" s="62">
        <v>2.1017999999999999</v>
      </c>
      <c r="J153" s="37">
        <v>140</v>
      </c>
      <c r="K153" s="37" t="s">
        <v>96</v>
      </c>
      <c r="L153" s="37" t="s">
        <v>88</v>
      </c>
      <c r="M153" s="38" t="s">
        <v>86</v>
      </c>
      <c r="N153" s="38"/>
      <c r="O153" s="37">
        <v>180</v>
      </c>
      <c r="P153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3" s="418"/>
      <c r="R153" s="418"/>
      <c r="S153" s="418"/>
      <c r="T153" s="419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IFERROR(IF(X153="","",X153*0.00941),"")</f>
        <v>0</v>
      </c>
      <c r="AA153" s="68" t="s">
        <v>46</v>
      </c>
      <c r="AB153" s="69" t="s">
        <v>46</v>
      </c>
      <c r="AC153" s="205" t="s">
        <v>271</v>
      </c>
      <c r="AG153" s="81"/>
      <c r="AJ153" s="87" t="s">
        <v>89</v>
      </c>
      <c r="AK153" s="87">
        <v>1</v>
      </c>
      <c r="BB153" s="206" t="s">
        <v>95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23"/>
      <c r="B154" s="423"/>
      <c r="C154" s="423"/>
      <c r="D154" s="423"/>
      <c r="E154" s="423"/>
      <c r="F154" s="423"/>
      <c r="G154" s="423"/>
      <c r="H154" s="423"/>
      <c r="I154" s="423"/>
      <c r="J154" s="423"/>
      <c r="K154" s="423"/>
      <c r="L154" s="423"/>
      <c r="M154" s="423"/>
      <c r="N154" s="423"/>
      <c r="O154" s="424"/>
      <c r="P154" s="420" t="s">
        <v>40</v>
      </c>
      <c r="Q154" s="421"/>
      <c r="R154" s="421"/>
      <c r="S154" s="421"/>
      <c r="T154" s="421"/>
      <c r="U154" s="421"/>
      <c r="V154" s="422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4"/>
      <c r="P155" s="420" t="s">
        <v>40</v>
      </c>
      <c r="Q155" s="421"/>
      <c r="R155" s="421"/>
      <c r="S155" s="421"/>
      <c r="T155" s="421"/>
      <c r="U155" s="421"/>
      <c r="V155" s="422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27.75" customHeight="1" x14ac:dyDescent="0.2">
      <c r="A156" s="413" t="s">
        <v>272</v>
      </c>
      <c r="B156" s="413"/>
      <c r="C156" s="413"/>
      <c r="D156" s="413"/>
      <c r="E156" s="413"/>
      <c r="F156" s="413"/>
      <c r="G156" s="413"/>
      <c r="H156" s="413"/>
      <c r="I156" s="413"/>
      <c r="J156" s="413"/>
      <c r="K156" s="413"/>
      <c r="L156" s="413"/>
      <c r="M156" s="413"/>
      <c r="N156" s="413"/>
      <c r="O156" s="413"/>
      <c r="P156" s="413"/>
      <c r="Q156" s="413"/>
      <c r="R156" s="413"/>
      <c r="S156" s="413"/>
      <c r="T156" s="413"/>
      <c r="U156" s="413"/>
      <c r="V156" s="413"/>
      <c r="W156" s="413"/>
      <c r="X156" s="413"/>
      <c r="Y156" s="413"/>
      <c r="Z156" s="413"/>
      <c r="AA156" s="54"/>
      <c r="AB156" s="54"/>
      <c r="AC156" s="54"/>
    </row>
    <row r="157" spans="1:68" ht="16.5" customHeight="1" x14ac:dyDescent="0.25">
      <c r="A157" s="414" t="s">
        <v>273</v>
      </c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4"/>
      <c r="P157" s="414"/>
      <c r="Q157" s="414"/>
      <c r="R157" s="414"/>
      <c r="S157" s="414"/>
      <c r="T157" s="414"/>
      <c r="U157" s="414"/>
      <c r="V157" s="414"/>
      <c r="W157" s="414"/>
      <c r="X157" s="414"/>
      <c r="Y157" s="414"/>
      <c r="Z157" s="414"/>
      <c r="AA157" s="65"/>
      <c r="AB157" s="65"/>
      <c r="AC157" s="82"/>
    </row>
    <row r="158" spans="1:68" ht="14.25" customHeight="1" x14ac:dyDescent="0.25">
      <c r="A158" s="415" t="s">
        <v>156</v>
      </c>
      <c r="B158" s="415"/>
      <c r="C158" s="415"/>
      <c r="D158" s="415"/>
      <c r="E158" s="415"/>
      <c r="F158" s="415"/>
      <c r="G158" s="415"/>
      <c r="H158" s="415"/>
      <c r="I158" s="415"/>
      <c r="J158" s="415"/>
      <c r="K158" s="415"/>
      <c r="L158" s="415"/>
      <c r="M158" s="415"/>
      <c r="N158" s="415"/>
      <c r="O158" s="415"/>
      <c r="P158" s="415"/>
      <c r="Q158" s="415"/>
      <c r="R158" s="415"/>
      <c r="S158" s="415"/>
      <c r="T158" s="415"/>
      <c r="U158" s="415"/>
      <c r="V158" s="415"/>
      <c r="W158" s="415"/>
      <c r="X158" s="415"/>
      <c r="Y158" s="415"/>
      <c r="Z158" s="415"/>
      <c r="AA158" s="66"/>
      <c r="AB158" s="66"/>
      <c r="AC158" s="83"/>
    </row>
    <row r="159" spans="1:68" ht="27" customHeight="1" x14ac:dyDescent="0.25">
      <c r="A159" s="63" t="s">
        <v>274</v>
      </c>
      <c r="B159" s="63" t="s">
        <v>275</v>
      </c>
      <c r="C159" s="36">
        <v>4301135317</v>
      </c>
      <c r="D159" s="416">
        <v>4607111039057</v>
      </c>
      <c r="E159" s="416"/>
      <c r="F159" s="62">
        <v>1.8</v>
      </c>
      <c r="G159" s="37">
        <v>1</v>
      </c>
      <c r="H159" s="62">
        <v>1.8</v>
      </c>
      <c r="I159" s="62">
        <v>1.9</v>
      </c>
      <c r="J159" s="37">
        <v>234</v>
      </c>
      <c r="K159" s="37" t="s">
        <v>152</v>
      </c>
      <c r="L159" s="37" t="s">
        <v>117</v>
      </c>
      <c r="M159" s="38" t="s">
        <v>86</v>
      </c>
      <c r="N159" s="38"/>
      <c r="O159" s="37">
        <v>180</v>
      </c>
      <c r="P159" s="483" t="s">
        <v>276</v>
      </c>
      <c r="Q159" s="418"/>
      <c r="R159" s="418"/>
      <c r="S159" s="418"/>
      <c r="T159" s="419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IFERROR(IF(X159="","",X159*0.00502),"")</f>
        <v>0</v>
      </c>
      <c r="AA159" s="68" t="s">
        <v>46</v>
      </c>
      <c r="AB159" s="69" t="s">
        <v>46</v>
      </c>
      <c r="AC159" s="207" t="s">
        <v>232</v>
      </c>
      <c r="AG159" s="81"/>
      <c r="AJ159" s="87" t="s">
        <v>118</v>
      </c>
      <c r="AK159" s="87">
        <v>18</v>
      </c>
      <c r="BB159" s="208" t="s">
        <v>95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23"/>
      <c r="B160" s="423"/>
      <c r="C160" s="423"/>
      <c r="D160" s="423"/>
      <c r="E160" s="423"/>
      <c r="F160" s="423"/>
      <c r="G160" s="423"/>
      <c r="H160" s="423"/>
      <c r="I160" s="423"/>
      <c r="J160" s="423"/>
      <c r="K160" s="423"/>
      <c r="L160" s="423"/>
      <c r="M160" s="423"/>
      <c r="N160" s="423"/>
      <c r="O160" s="424"/>
      <c r="P160" s="420" t="s">
        <v>40</v>
      </c>
      <c r="Q160" s="421"/>
      <c r="R160" s="421"/>
      <c r="S160" s="421"/>
      <c r="T160" s="421"/>
      <c r="U160" s="421"/>
      <c r="V160" s="422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  <c r="M161" s="423"/>
      <c r="N161" s="423"/>
      <c r="O161" s="424"/>
      <c r="P161" s="420" t="s">
        <v>40</v>
      </c>
      <c r="Q161" s="421"/>
      <c r="R161" s="421"/>
      <c r="S161" s="421"/>
      <c r="T161" s="421"/>
      <c r="U161" s="421"/>
      <c r="V161" s="422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16.5" customHeight="1" x14ac:dyDescent="0.25">
      <c r="A162" s="414" t="s">
        <v>277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  <c r="X162" s="414"/>
      <c r="Y162" s="414"/>
      <c r="Z162" s="414"/>
      <c r="AA162" s="65"/>
      <c r="AB162" s="65"/>
      <c r="AC162" s="82"/>
    </row>
    <row r="163" spans="1:68" ht="14.25" customHeight="1" x14ac:dyDescent="0.25">
      <c r="A163" s="415" t="s">
        <v>82</v>
      </c>
      <c r="B163" s="415"/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15"/>
      <c r="P163" s="415"/>
      <c r="Q163" s="415"/>
      <c r="R163" s="415"/>
      <c r="S163" s="415"/>
      <c r="T163" s="415"/>
      <c r="U163" s="415"/>
      <c r="V163" s="415"/>
      <c r="W163" s="415"/>
      <c r="X163" s="415"/>
      <c r="Y163" s="415"/>
      <c r="Z163" s="415"/>
      <c r="AA163" s="66"/>
      <c r="AB163" s="66"/>
      <c r="AC163" s="83"/>
    </row>
    <row r="164" spans="1:68" ht="16.5" customHeight="1" x14ac:dyDescent="0.25">
      <c r="A164" s="63" t="s">
        <v>278</v>
      </c>
      <c r="B164" s="63" t="s">
        <v>279</v>
      </c>
      <c r="C164" s="36">
        <v>4301071062</v>
      </c>
      <c r="D164" s="416">
        <v>4607111036384</v>
      </c>
      <c r="E164" s="416"/>
      <c r="F164" s="62">
        <v>5</v>
      </c>
      <c r="G164" s="37">
        <v>1</v>
      </c>
      <c r="H164" s="62">
        <v>5</v>
      </c>
      <c r="I164" s="62">
        <v>5.2106000000000003</v>
      </c>
      <c r="J164" s="37">
        <v>144</v>
      </c>
      <c r="K164" s="37" t="s">
        <v>87</v>
      </c>
      <c r="L164" s="37" t="s">
        <v>88</v>
      </c>
      <c r="M164" s="38" t="s">
        <v>86</v>
      </c>
      <c r="N164" s="38"/>
      <c r="O164" s="37">
        <v>180</v>
      </c>
      <c r="P164" s="484" t="s">
        <v>280</v>
      </c>
      <c r="Q164" s="418"/>
      <c r="R164" s="418"/>
      <c r="S164" s="418"/>
      <c r="T164" s="419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209" t="s">
        <v>281</v>
      </c>
      <c r="AG164" s="81"/>
      <c r="AJ164" s="87" t="s">
        <v>89</v>
      </c>
      <c r="AK164" s="87">
        <v>1</v>
      </c>
      <c r="BB164" s="21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16.5" customHeight="1" x14ac:dyDescent="0.25">
      <c r="A165" s="63" t="s">
        <v>282</v>
      </c>
      <c r="B165" s="63" t="s">
        <v>283</v>
      </c>
      <c r="C165" s="36">
        <v>4301071056</v>
      </c>
      <c r="D165" s="416">
        <v>4640242180250</v>
      </c>
      <c r="E165" s="416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180</v>
      </c>
      <c r="P165" s="485" t="s">
        <v>284</v>
      </c>
      <c r="Q165" s="418"/>
      <c r="R165" s="418"/>
      <c r="S165" s="418"/>
      <c r="T165" s="419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11" t="s">
        <v>285</v>
      </c>
      <c r="AG165" s="81"/>
      <c r="AJ165" s="87" t="s">
        <v>89</v>
      </c>
      <c r="AK165" s="87">
        <v>1</v>
      </c>
      <c r="BB165" s="21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4301071050</v>
      </c>
      <c r="D166" s="416">
        <v>4607111036216</v>
      </c>
      <c r="E166" s="416"/>
      <c r="F166" s="62">
        <v>5</v>
      </c>
      <c r="G166" s="37">
        <v>1</v>
      </c>
      <c r="H166" s="62">
        <v>5</v>
      </c>
      <c r="I166" s="62">
        <v>5.2131999999999996</v>
      </c>
      <c r="J166" s="37">
        <v>144</v>
      </c>
      <c r="K166" s="37" t="s">
        <v>87</v>
      </c>
      <c r="L166" s="37" t="s">
        <v>117</v>
      </c>
      <c r="M166" s="38" t="s">
        <v>86</v>
      </c>
      <c r="N166" s="38"/>
      <c r="O166" s="37">
        <v>180</v>
      </c>
      <c r="P166" s="48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418"/>
      <c r="R166" s="418"/>
      <c r="S166" s="418"/>
      <c r="T166" s="419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13" t="s">
        <v>288</v>
      </c>
      <c r="AG166" s="81"/>
      <c r="AJ166" s="87" t="s">
        <v>118</v>
      </c>
      <c r="AK166" s="87">
        <v>12</v>
      </c>
      <c r="BB166" s="21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4301071061</v>
      </c>
      <c r="D167" s="416">
        <v>4607111036278</v>
      </c>
      <c r="E167" s="416"/>
      <c r="F167" s="62">
        <v>5</v>
      </c>
      <c r="G167" s="37">
        <v>1</v>
      </c>
      <c r="H167" s="62">
        <v>5</v>
      </c>
      <c r="I167" s="62">
        <v>5.2405999999999997</v>
      </c>
      <c r="J167" s="37">
        <v>84</v>
      </c>
      <c r="K167" s="37" t="s">
        <v>87</v>
      </c>
      <c r="L167" s="37" t="s">
        <v>88</v>
      </c>
      <c r="M167" s="38" t="s">
        <v>86</v>
      </c>
      <c r="N167" s="38"/>
      <c r="O167" s="37">
        <v>180</v>
      </c>
      <c r="P167" s="48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418"/>
      <c r="R167" s="418"/>
      <c r="S167" s="418"/>
      <c r="T167" s="41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IFERROR(IF(X167="","",X167*0.0155),"")</f>
        <v>0</v>
      </c>
      <c r="AA167" s="68" t="s">
        <v>46</v>
      </c>
      <c r="AB167" s="69" t="s">
        <v>46</v>
      </c>
      <c r="AC167" s="215" t="s">
        <v>291</v>
      </c>
      <c r="AG167" s="81"/>
      <c r="AJ167" s="87" t="s">
        <v>89</v>
      </c>
      <c r="AK167" s="87">
        <v>1</v>
      </c>
      <c r="BB167" s="21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23"/>
      <c r="B168" s="423"/>
      <c r="C168" s="423"/>
      <c r="D168" s="423"/>
      <c r="E168" s="423"/>
      <c r="F168" s="423"/>
      <c r="G168" s="423"/>
      <c r="H168" s="423"/>
      <c r="I168" s="423"/>
      <c r="J168" s="423"/>
      <c r="K168" s="423"/>
      <c r="L168" s="423"/>
      <c r="M168" s="423"/>
      <c r="N168" s="423"/>
      <c r="O168" s="424"/>
      <c r="P168" s="420" t="s">
        <v>40</v>
      </c>
      <c r="Q168" s="421"/>
      <c r="R168" s="421"/>
      <c r="S168" s="421"/>
      <c r="T168" s="421"/>
      <c r="U168" s="421"/>
      <c r="V168" s="422"/>
      <c r="W168" s="42" t="s">
        <v>39</v>
      </c>
      <c r="X168" s="43">
        <f>IFERROR(SUM(X164:X167),"0")</f>
        <v>0</v>
      </c>
      <c r="Y168" s="43">
        <f>IFERROR(SUM(Y164:Y167),"0")</f>
        <v>0</v>
      </c>
      <c r="Z168" s="43">
        <f>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3"/>
      <c r="N169" s="423"/>
      <c r="O169" s="424"/>
      <c r="P169" s="420" t="s">
        <v>40</v>
      </c>
      <c r="Q169" s="421"/>
      <c r="R169" s="421"/>
      <c r="S169" s="421"/>
      <c r="T169" s="421"/>
      <c r="U169" s="421"/>
      <c r="V169" s="422"/>
      <c r="W169" s="42" t="s">
        <v>0</v>
      </c>
      <c r="X169" s="43">
        <f>IFERROR(SUMPRODUCT(X164:X167*H164:H167),"0")</f>
        <v>0</v>
      </c>
      <c r="Y169" s="43">
        <f>IFERROR(SUMPRODUCT(Y164:Y167*H164:H167),"0")</f>
        <v>0</v>
      </c>
      <c r="Z169" s="42"/>
      <c r="AA169" s="67"/>
      <c r="AB169" s="67"/>
      <c r="AC169" s="67"/>
    </row>
    <row r="170" spans="1:68" ht="14.25" customHeight="1" x14ac:dyDescent="0.25">
      <c r="A170" s="415" t="s">
        <v>292</v>
      </c>
      <c r="B170" s="415"/>
      <c r="C170" s="415"/>
      <c r="D170" s="415"/>
      <c r="E170" s="415"/>
      <c r="F170" s="415"/>
      <c r="G170" s="415"/>
      <c r="H170" s="415"/>
      <c r="I170" s="415"/>
      <c r="J170" s="415"/>
      <c r="K170" s="415"/>
      <c r="L170" s="415"/>
      <c r="M170" s="415"/>
      <c r="N170" s="415"/>
      <c r="O170" s="415"/>
      <c r="P170" s="415"/>
      <c r="Q170" s="415"/>
      <c r="R170" s="415"/>
      <c r="S170" s="415"/>
      <c r="T170" s="415"/>
      <c r="U170" s="415"/>
      <c r="V170" s="415"/>
      <c r="W170" s="415"/>
      <c r="X170" s="415"/>
      <c r="Y170" s="415"/>
      <c r="Z170" s="415"/>
      <c r="AA170" s="66"/>
      <c r="AB170" s="66"/>
      <c r="AC170" s="83"/>
    </row>
    <row r="171" spans="1:68" ht="27" customHeight="1" x14ac:dyDescent="0.25">
      <c r="A171" s="63" t="s">
        <v>293</v>
      </c>
      <c r="B171" s="63" t="s">
        <v>294</v>
      </c>
      <c r="C171" s="36">
        <v>4301080153</v>
      </c>
      <c r="D171" s="416">
        <v>4607111036827</v>
      </c>
      <c r="E171" s="416"/>
      <c r="F171" s="62">
        <v>1</v>
      </c>
      <c r="G171" s="37">
        <v>5</v>
      </c>
      <c r="H171" s="62">
        <v>5</v>
      </c>
      <c r="I171" s="62">
        <v>5.2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90</v>
      </c>
      <c r="P171" s="4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1" s="418"/>
      <c r="R171" s="418"/>
      <c r="S171" s="418"/>
      <c r="T171" s="41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17" t="s">
        <v>295</v>
      </c>
      <c r="AG171" s="81"/>
      <c r="AJ171" s="87" t="s">
        <v>89</v>
      </c>
      <c r="AK171" s="87">
        <v>1</v>
      </c>
      <c r="BB171" s="218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296</v>
      </c>
      <c r="B172" s="63" t="s">
        <v>297</v>
      </c>
      <c r="C172" s="36">
        <v>4301080154</v>
      </c>
      <c r="D172" s="416">
        <v>4607111036834</v>
      </c>
      <c r="E172" s="416"/>
      <c r="F172" s="62">
        <v>1</v>
      </c>
      <c r="G172" s="37">
        <v>5</v>
      </c>
      <c r="H172" s="62">
        <v>5</v>
      </c>
      <c r="I172" s="62">
        <v>5.2530000000000001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90</v>
      </c>
      <c r="P172" s="4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2" s="418"/>
      <c r="R172" s="418"/>
      <c r="S172" s="418"/>
      <c r="T172" s="41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19" t="s">
        <v>295</v>
      </c>
      <c r="AG172" s="81"/>
      <c r="AJ172" s="87" t="s">
        <v>89</v>
      </c>
      <c r="AK172" s="87">
        <v>1</v>
      </c>
      <c r="BB172" s="22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23"/>
      <c r="B173" s="423"/>
      <c r="C173" s="423"/>
      <c r="D173" s="423"/>
      <c r="E173" s="423"/>
      <c r="F173" s="423"/>
      <c r="G173" s="423"/>
      <c r="H173" s="423"/>
      <c r="I173" s="423"/>
      <c r="J173" s="423"/>
      <c r="K173" s="423"/>
      <c r="L173" s="423"/>
      <c r="M173" s="423"/>
      <c r="N173" s="423"/>
      <c r="O173" s="424"/>
      <c r="P173" s="420" t="s">
        <v>40</v>
      </c>
      <c r="Q173" s="421"/>
      <c r="R173" s="421"/>
      <c r="S173" s="421"/>
      <c r="T173" s="421"/>
      <c r="U173" s="421"/>
      <c r="V173" s="422"/>
      <c r="W173" s="42" t="s">
        <v>39</v>
      </c>
      <c r="X173" s="43">
        <f>IFERROR(SUM(X171:X172),"0")</f>
        <v>0</v>
      </c>
      <c r="Y173" s="43">
        <f>IFERROR(SUM(Y171:Y172),"0")</f>
        <v>0</v>
      </c>
      <c r="Z173" s="43">
        <f>IFERROR(IF(Z171="",0,Z171),"0")+IFERROR(IF(Z172="",0,Z172),"0")</f>
        <v>0</v>
      </c>
      <c r="AA173" s="67"/>
      <c r="AB173" s="67"/>
      <c r="AC173" s="67"/>
    </row>
    <row r="174" spans="1:68" x14ac:dyDescent="0.2">
      <c r="A174" s="423"/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3"/>
      <c r="N174" s="423"/>
      <c r="O174" s="424"/>
      <c r="P174" s="420" t="s">
        <v>40</v>
      </c>
      <c r="Q174" s="421"/>
      <c r="R174" s="421"/>
      <c r="S174" s="421"/>
      <c r="T174" s="421"/>
      <c r="U174" s="421"/>
      <c r="V174" s="422"/>
      <c r="W174" s="42" t="s">
        <v>0</v>
      </c>
      <c r="X174" s="43">
        <f>IFERROR(SUMPRODUCT(X171:X172*H171:H172),"0")</f>
        <v>0</v>
      </c>
      <c r="Y174" s="43">
        <f>IFERROR(SUMPRODUCT(Y171:Y172*H171:H172),"0")</f>
        <v>0</v>
      </c>
      <c r="Z174" s="42"/>
      <c r="AA174" s="67"/>
      <c r="AB174" s="67"/>
      <c r="AC174" s="67"/>
    </row>
    <row r="175" spans="1:68" ht="27.75" customHeight="1" x14ac:dyDescent="0.2">
      <c r="A175" s="413" t="s">
        <v>298</v>
      </c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3"/>
      <c r="O175" s="413"/>
      <c r="P175" s="413"/>
      <c r="Q175" s="413"/>
      <c r="R175" s="413"/>
      <c r="S175" s="413"/>
      <c r="T175" s="413"/>
      <c r="U175" s="413"/>
      <c r="V175" s="413"/>
      <c r="W175" s="413"/>
      <c r="X175" s="413"/>
      <c r="Y175" s="413"/>
      <c r="Z175" s="413"/>
      <c r="AA175" s="54"/>
      <c r="AB175" s="54"/>
      <c r="AC175" s="54"/>
    </row>
    <row r="176" spans="1:68" ht="16.5" customHeight="1" x14ac:dyDescent="0.25">
      <c r="A176" s="414" t="s">
        <v>299</v>
      </c>
      <c r="B176" s="414"/>
      <c r="C176" s="414"/>
      <c r="D176" s="414"/>
      <c r="E176" s="414"/>
      <c r="F176" s="414"/>
      <c r="G176" s="414"/>
      <c r="H176" s="414"/>
      <c r="I176" s="414"/>
      <c r="J176" s="414"/>
      <c r="K176" s="414"/>
      <c r="L176" s="414"/>
      <c r="M176" s="414"/>
      <c r="N176" s="414"/>
      <c r="O176" s="414"/>
      <c r="P176" s="414"/>
      <c r="Q176" s="414"/>
      <c r="R176" s="414"/>
      <c r="S176" s="414"/>
      <c r="T176" s="414"/>
      <c r="U176" s="414"/>
      <c r="V176" s="414"/>
      <c r="W176" s="414"/>
      <c r="X176" s="414"/>
      <c r="Y176" s="414"/>
      <c r="Z176" s="414"/>
      <c r="AA176" s="65"/>
      <c r="AB176" s="65"/>
      <c r="AC176" s="82"/>
    </row>
    <row r="177" spans="1:68" ht="14.25" customHeight="1" x14ac:dyDescent="0.25">
      <c r="A177" s="415" t="s">
        <v>91</v>
      </c>
      <c r="B177" s="415"/>
      <c r="C177" s="415"/>
      <c r="D177" s="415"/>
      <c r="E177" s="415"/>
      <c r="F177" s="415"/>
      <c r="G177" s="415"/>
      <c r="H177" s="415"/>
      <c r="I177" s="415"/>
      <c r="J177" s="415"/>
      <c r="K177" s="415"/>
      <c r="L177" s="415"/>
      <c r="M177" s="415"/>
      <c r="N177" s="415"/>
      <c r="O177" s="415"/>
      <c r="P177" s="415"/>
      <c r="Q177" s="415"/>
      <c r="R177" s="415"/>
      <c r="S177" s="415"/>
      <c r="T177" s="415"/>
      <c r="U177" s="415"/>
      <c r="V177" s="415"/>
      <c r="W177" s="415"/>
      <c r="X177" s="415"/>
      <c r="Y177" s="415"/>
      <c r="Z177" s="415"/>
      <c r="AA177" s="66"/>
      <c r="AB177" s="66"/>
      <c r="AC177" s="83"/>
    </row>
    <row r="178" spans="1:68" ht="27" customHeight="1" x14ac:dyDescent="0.25">
      <c r="A178" s="63" t="s">
        <v>300</v>
      </c>
      <c r="B178" s="63" t="s">
        <v>301</v>
      </c>
      <c r="C178" s="36">
        <v>4301132097</v>
      </c>
      <c r="D178" s="416">
        <v>4607111035721</v>
      </c>
      <c r="E178" s="416"/>
      <c r="F178" s="62">
        <v>0.25</v>
      </c>
      <c r="G178" s="37">
        <v>12</v>
      </c>
      <c r="H178" s="62">
        <v>3</v>
      </c>
      <c r="I178" s="62">
        <v>3.3879999999999999</v>
      </c>
      <c r="J178" s="37">
        <v>70</v>
      </c>
      <c r="K178" s="37" t="s">
        <v>96</v>
      </c>
      <c r="L178" s="37" t="s">
        <v>127</v>
      </c>
      <c r="M178" s="38" t="s">
        <v>86</v>
      </c>
      <c r="N178" s="38"/>
      <c r="O178" s="37">
        <v>365</v>
      </c>
      <c r="P178" s="49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8" s="418"/>
      <c r="R178" s="418"/>
      <c r="S178" s="418"/>
      <c r="T178" s="419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46</v>
      </c>
      <c r="AC178" s="221" t="s">
        <v>302</v>
      </c>
      <c r="AG178" s="81"/>
      <c r="AJ178" s="87" t="s">
        <v>128</v>
      </c>
      <c r="AK178" s="87">
        <v>70</v>
      </c>
      <c r="BB178" s="222" t="s">
        <v>95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303</v>
      </c>
      <c r="B179" s="63" t="s">
        <v>304</v>
      </c>
      <c r="C179" s="36">
        <v>4301132100</v>
      </c>
      <c r="D179" s="416">
        <v>4607111035691</v>
      </c>
      <c r="E179" s="416"/>
      <c r="F179" s="62">
        <v>0.25</v>
      </c>
      <c r="G179" s="37">
        <v>12</v>
      </c>
      <c r="H179" s="62">
        <v>3</v>
      </c>
      <c r="I179" s="62">
        <v>3.3879999999999999</v>
      </c>
      <c r="J179" s="37">
        <v>70</v>
      </c>
      <c r="K179" s="37" t="s">
        <v>96</v>
      </c>
      <c r="L179" s="37" t="s">
        <v>127</v>
      </c>
      <c r="M179" s="38" t="s">
        <v>86</v>
      </c>
      <c r="N179" s="38"/>
      <c r="O179" s="37">
        <v>365</v>
      </c>
      <c r="P179" s="49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9" s="418"/>
      <c r="R179" s="418"/>
      <c r="S179" s="418"/>
      <c r="T179" s="41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23" t="s">
        <v>305</v>
      </c>
      <c r="AG179" s="81"/>
      <c r="AJ179" s="87" t="s">
        <v>128</v>
      </c>
      <c r="AK179" s="87">
        <v>70</v>
      </c>
      <c r="BB179" s="224" t="s">
        <v>95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306</v>
      </c>
      <c r="B180" s="63" t="s">
        <v>307</v>
      </c>
      <c r="C180" s="36">
        <v>4301132079</v>
      </c>
      <c r="D180" s="416">
        <v>4607111038487</v>
      </c>
      <c r="E180" s="416"/>
      <c r="F180" s="62">
        <v>0.25</v>
      </c>
      <c r="G180" s="37">
        <v>12</v>
      </c>
      <c r="H180" s="62">
        <v>3</v>
      </c>
      <c r="I180" s="62">
        <v>3.7360000000000002</v>
      </c>
      <c r="J180" s="37">
        <v>70</v>
      </c>
      <c r="K180" s="37" t="s">
        <v>96</v>
      </c>
      <c r="L180" s="37" t="s">
        <v>117</v>
      </c>
      <c r="M180" s="38" t="s">
        <v>86</v>
      </c>
      <c r="N180" s="38"/>
      <c r="O180" s="37">
        <v>180</v>
      </c>
      <c r="P180" s="49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0" s="418"/>
      <c r="R180" s="418"/>
      <c r="S180" s="418"/>
      <c r="T180" s="419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25" t="s">
        <v>308</v>
      </c>
      <c r="AG180" s="81"/>
      <c r="AJ180" s="87" t="s">
        <v>118</v>
      </c>
      <c r="AK180" s="87">
        <v>14</v>
      </c>
      <c r="BB180" s="226" t="s">
        <v>95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309</v>
      </c>
      <c r="B181" s="63" t="s">
        <v>310</v>
      </c>
      <c r="C181" s="36">
        <v>4301132157</v>
      </c>
      <c r="D181" s="416">
        <v>4607111038487</v>
      </c>
      <c r="E181" s="416"/>
      <c r="F181" s="62">
        <v>0.25</v>
      </c>
      <c r="G181" s="37">
        <v>6</v>
      </c>
      <c r="H181" s="62">
        <v>1.5</v>
      </c>
      <c r="I181" s="62">
        <v>1.9379999999999999</v>
      </c>
      <c r="J181" s="37">
        <v>140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93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Q181" s="418"/>
      <c r="R181" s="418"/>
      <c r="S181" s="418"/>
      <c r="T181" s="41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IFERROR(IF(X181="","",X181*0.00941),"")</f>
        <v>0</v>
      </c>
      <c r="AA181" s="68" t="s">
        <v>46</v>
      </c>
      <c r="AB181" s="69" t="s">
        <v>46</v>
      </c>
      <c r="AC181" s="227" t="s">
        <v>311</v>
      </c>
      <c r="AG181" s="81"/>
      <c r="AJ181" s="87" t="s">
        <v>89</v>
      </c>
      <c r="AK181" s="87">
        <v>1</v>
      </c>
      <c r="BB181" s="22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23"/>
      <c r="B182" s="423"/>
      <c r="C182" s="423"/>
      <c r="D182" s="423"/>
      <c r="E182" s="423"/>
      <c r="F182" s="423"/>
      <c r="G182" s="423"/>
      <c r="H182" s="423"/>
      <c r="I182" s="423"/>
      <c r="J182" s="423"/>
      <c r="K182" s="423"/>
      <c r="L182" s="423"/>
      <c r="M182" s="423"/>
      <c r="N182" s="423"/>
      <c r="O182" s="424"/>
      <c r="P182" s="420" t="s">
        <v>40</v>
      </c>
      <c r="Q182" s="421"/>
      <c r="R182" s="421"/>
      <c r="S182" s="421"/>
      <c r="T182" s="421"/>
      <c r="U182" s="421"/>
      <c r="V182" s="422"/>
      <c r="W182" s="42" t="s">
        <v>39</v>
      </c>
      <c r="X182" s="43">
        <f>IFERROR(SUM(X178:X181),"0")</f>
        <v>0</v>
      </c>
      <c r="Y182" s="43">
        <f>IFERROR(SUM(Y178:Y181),"0")</f>
        <v>0</v>
      </c>
      <c r="Z182" s="43">
        <f>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23"/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4"/>
      <c r="P183" s="420" t="s">
        <v>40</v>
      </c>
      <c r="Q183" s="421"/>
      <c r="R183" s="421"/>
      <c r="S183" s="421"/>
      <c r="T183" s="421"/>
      <c r="U183" s="421"/>
      <c r="V183" s="422"/>
      <c r="W183" s="42" t="s">
        <v>0</v>
      </c>
      <c r="X183" s="43">
        <f>IFERROR(SUMPRODUCT(X178:X181*H178:H181),"0")</f>
        <v>0</v>
      </c>
      <c r="Y183" s="43">
        <f>IFERROR(SUMPRODUCT(Y178:Y181*H178:H181),"0")</f>
        <v>0</v>
      </c>
      <c r="Z183" s="42"/>
      <c r="AA183" s="67"/>
      <c r="AB183" s="67"/>
      <c r="AC183" s="67"/>
    </row>
    <row r="184" spans="1:68" ht="14.25" customHeight="1" x14ac:dyDescent="0.25">
      <c r="A184" s="415" t="s">
        <v>312</v>
      </c>
      <c r="B184" s="415"/>
      <c r="C184" s="415"/>
      <c r="D184" s="415"/>
      <c r="E184" s="415"/>
      <c r="F184" s="415"/>
      <c r="G184" s="415"/>
      <c r="H184" s="415"/>
      <c r="I184" s="415"/>
      <c r="J184" s="415"/>
      <c r="K184" s="415"/>
      <c r="L184" s="415"/>
      <c r="M184" s="415"/>
      <c r="N184" s="415"/>
      <c r="O184" s="415"/>
      <c r="P184" s="415"/>
      <c r="Q184" s="415"/>
      <c r="R184" s="415"/>
      <c r="S184" s="415"/>
      <c r="T184" s="415"/>
      <c r="U184" s="415"/>
      <c r="V184" s="415"/>
      <c r="W184" s="415"/>
      <c r="X184" s="415"/>
      <c r="Y184" s="415"/>
      <c r="Z184" s="415"/>
      <c r="AA184" s="66"/>
      <c r="AB184" s="66"/>
      <c r="AC184" s="83"/>
    </row>
    <row r="185" spans="1:68" ht="27" customHeight="1" x14ac:dyDescent="0.25">
      <c r="A185" s="63" t="s">
        <v>313</v>
      </c>
      <c r="B185" s="63" t="s">
        <v>314</v>
      </c>
      <c r="C185" s="36">
        <v>4301051855</v>
      </c>
      <c r="D185" s="416">
        <v>4680115885875</v>
      </c>
      <c r="E185" s="416"/>
      <c r="F185" s="62">
        <v>1</v>
      </c>
      <c r="G185" s="37">
        <v>9</v>
      </c>
      <c r="H185" s="62">
        <v>9</v>
      </c>
      <c r="I185" s="62">
        <v>9.48</v>
      </c>
      <c r="J185" s="37">
        <v>56</v>
      </c>
      <c r="K185" s="37" t="s">
        <v>319</v>
      </c>
      <c r="L185" s="37" t="s">
        <v>88</v>
      </c>
      <c r="M185" s="38" t="s">
        <v>318</v>
      </c>
      <c r="N185" s="38"/>
      <c r="O185" s="37">
        <v>365</v>
      </c>
      <c r="P185" s="494" t="s">
        <v>315</v>
      </c>
      <c r="Q185" s="418"/>
      <c r="R185" s="418"/>
      <c r="S185" s="418"/>
      <c r="T185" s="41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IFERROR(IF(X185="","",X185*0.02175),"")</f>
        <v>0</v>
      </c>
      <c r="AA185" s="68" t="s">
        <v>46</v>
      </c>
      <c r="AB185" s="69" t="s">
        <v>46</v>
      </c>
      <c r="AC185" s="229" t="s">
        <v>316</v>
      </c>
      <c r="AG185" s="81"/>
      <c r="AJ185" s="87" t="s">
        <v>89</v>
      </c>
      <c r="AK185" s="87">
        <v>1</v>
      </c>
      <c r="BB185" s="230" t="s">
        <v>317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23"/>
      <c r="B186" s="423"/>
      <c r="C186" s="423"/>
      <c r="D186" s="423"/>
      <c r="E186" s="423"/>
      <c r="F186" s="423"/>
      <c r="G186" s="423"/>
      <c r="H186" s="423"/>
      <c r="I186" s="423"/>
      <c r="J186" s="423"/>
      <c r="K186" s="423"/>
      <c r="L186" s="423"/>
      <c r="M186" s="423"/>
      <c r="N186" s="423"/>
      <c r="O186" s="424"/>
      <c r="P186" s="420" t="s">
        <v>40</v>
      </c>
      <c r="Q186" s="421"/>
      <c r="R186" s="421"/>
      <c r="S186" s="421"/>
      <c r="T186" s="421"/>
      <c r="U186" s="421"/>
      <c r="V186" s="422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423"/>
      <c r="B187" s="423"/>
      <c r="C187" s="423"/>
      <c r="D187" s="423"/>
      <c r="E187" s="423"/>
      <c r="F187" s="423"/>
      <c r="G187" s="423"/>
      <c r="H187" s="423"/>
      <c r="I187" s="423"/>
      <c r="J187" s="423"/>
      <c r="K187" s="423"/>
      <c r="L187" s="423"/>
      <c r="M187" s="423"/>
      <c r="N187" s="423"/>
      <c r="O187" s="424"/>
      <c r="P187" s="420" t="s">
        <v>40</v>
      </c>
      <c r="Q187" s="421"/>
      <c r="R187" s="421"/>
      <c r="S187" s="421"/>
      <c r="T187" s="421"/>
      <c r="U187" s="421"/>
      <c r="V187" s="422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27.75" customHeight="1" x14ac:dyDescent="0.2">
      <c r="A188" s="413" t="s">
        <v>320</v>
      </c>
      <c r="B188" s="413"/>
      <c r="C188" s="413"/>
      <c r="D188" s="413"/>
      <c r="E188" s="413"/>
      <c r="F188" s="413"/>
      <c r="G188" s="413"/>
      <c r="H188" s="413"/>
      <c r="I188" s="413"/>
      <c r="J188" s="413"/>
      <c r="K188" s="413"/>
      <c r="L188" s="413"/>
      <c r="M188" s="413"/>
      <c r="N188" s="413"/>
      <c r="O188" s="413"/>
      <c r="P188" s="413"/>
      <c r="Q188" s="413"/>
      <c r="R188" s="413"/>
      <c r="S188" s="413"/>
      <c r="T188" s="413"/>
      <c r="U188" s="413"/>
      <c r="V188" s="413"/>
      <c r="W188" s="413"/>
      <c r="X188" s="413"/>
      <c r="Y188" s="413"/>
      <c r="Z188" s="413"/>
      <c r="AA188" s="54"/>
      <c r="AB188" s="54"/>
      <c r="AC188" s="54"/>
    </row>
    <row r="189" spans="1:68" ht="16.5" customHeight="1" x14ac:dyDescent="0.25">
      <c r="A189" s="414" t="s">
        <v>321</v>
      </c>
      <c r="B189" s="414"/>
      <c r="C189" s="414"/>
      <c r="D189" s="414"/>
      <c r="E189" s="414"/>
      <c r="F189" s="414"/>
      <c r="G189" s="414"/>
      <c r="H189" s="414"/>
      <c r="I189" s="414"/>
      <c r="J189" s="414"/>
      <c r="K189" s="414"/>
      <c r="L189" s="414"/>
      <c r="M189" s="414"/>
      <c r="N189" s="414"/>
      <c r="O189" s="414"/>
      <c r="P189" s="414"/>
      <c r="Q189" s="414"/>
      <c r="R189" s="414"/>
      <c r="S189" s="414"/>
      <c r="T189" s="414"/>
      <c r="U189" s="414"/>
      <c r="V189" s="414"/>
      <c r="W189" s="414"/>
      <c r="X189" s="414"/>
      <c r="Y189" s="414"/>
      <c r="Z189" s="414"/>
      <c r="AA189" s="65"/>
      <c r="AB189" s="65"/>
      <c r="AC189" s="82"/>
    </row>
    <row r="190" spans="1:68" ht="14.25" customHeight="1" x14ac:dyDescent="0.25">
      <c r="A190" s="415" t="s">
        <v>156</v>
      </c>
      <c r="B190" s="415"/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5"/>
      <c r="P190" s="415"/>
      <c r="Q190" s="415"/>
      <c r="R190" s="415"/>
      <c r="S190" s="415"/>
      <c r="T190" s="415"/>
      <c r="U190" s="415"/>
      <c r="V190" s="415"/>
      <c r="W190" s="415"/>
      <c r="X190" s="415"/>
      <c r="Y190" s="415"/>
      <c r="Z190" s="415"/>
      <c r="AA190" s="66"/>
      <c r="AB190" s="66"/>
      <c r="AC190" s="83"/>
    </row>
    <row r="191" spans="1:68" ht="27" customHeight="1" x14ac:dyDescent="0.25">
      <c r="A191" s="63" t="s">
        <v>322</v>
      </c>
      <c r="B191" s="63" t="s">
        <v>323</v>
      </c>
      <c r="C191" s="36">
        <v>4301135681</v>
      </c>
      <c r="D191" s="416">
        <v>4620207490143</v>
      </c>
      <c r="E191" s="416"/>
      <c r="F191" s="62">
        <v>0.22</v>
      </c>
      <c r="G191" s="37">
        <v>12</v>
      </c>
      <c r="H191" s="62">
        <v>2.64</v>
      </c>
      <c r="I191" s="62">
        <v>3.3435999999999999</v>
      </c>
      <c r="J191" s="37">
        <v>70</v>
      </c>
      <c r="K191" s="37" t="s">
        <v>96</v>
      </c>
      <c r="L191" s="37" t="s">
        <v>88</v>
      </c>
      <c r="M191" s="38" t="s">
        <v>86</v>
      </c>
      <c r="N191" s="38"/>
      <c r="O191" s="37">
        <v>180</v>
      </c>
      <c r="P191" s="495" t="s">
        <v>324</v>
      </c>
      <c r="Q191" s="418"/>
      <c r="R191" s="418"/>
      <c r="S191" s="418"/>
      <c r="T191" s="419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326</v>
      </c>
      <c r="AC191" s="231" t="s">
        <v>325</v>
      </c>
      <c r="AG191" s="81"/>
      <c r="AJ191" s="87" t="s">
        <v>89</v>
      </c>
      <c r="AK191" s="87">
        <v>1</v>
      </c>
      <c r="BB191" s="232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327</v>
      </c>
      <c r="B192" s="63" t="s">
        <v>328</v>
      </c>
      <c r="C192" s="36">
        <v>4301135707</v>
      </c>
      <c r="D192" s="416">
        <v>4620207490198</v>
      </c>
      <c r="E192" s="416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96</v>
      </c>
      <c r="L192" s="37" t="s">
        <v>88</v>
      </c>
      <c r="M192" s="38" t="s">
        <v>86</v>
      </c>
      <c r="N192" s="38"/>
      <c r="O192" s="37">
        <v>180</v>
      </c>
      <c r="P192" s="49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418"/>
      <c r="R192" s="418"/>
      <c r="S192" s="418"/>
      <c r="T192" s="419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33" t="s">
        <v>329</v>
      </c>
      <c r="AG192" s="81"/>
      <c r="AJ192" s="87" t="s">
        <v>89</v>
      </c>
      <c r="AK192" s="87">
        <v>1</v>
      </c>
      <c r="BB192" s="234" t="s">
        <v>95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330</v>
      </c>
      <c r="B193" s="63" t="s">
        <v>331</v>
      </c>
      <c r="C193" s="36">
        <v>4301135719</v>
      </c>
      <c r="D193" s="416">
        <v>4620207490235</v>
      </c>
      <c r="E193" s="416"/>
      <c r="F193" s="62">
        <v>0.2</v>
      </c>
      <c r="G193" s="37">
        <v>12</v>
      </c>
      <c r="H193" s="62">
        <v>2.4</v>
      </c>
      <c r="I193" s="62">
        <v>3.1036000000000001</v>
      </c>
      <c r="J193" s="37">
        <v>70</v>
      </c>
      <c r="K193" s="37" t="s">
        <v>96</v>
      </c>
      <c r="L193" s="37" t="s">
        <v>88</v>
      </c>
      <c r="M193" s="38" t="s">
        <v>86</v>
      </c>
      <c r="N193" s="38"/>
      <c r="O193" s="37">
        <v>180</v>
      </c>
      <c r="P193" s="49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418"/>
      <c r="R193" s="418"/>
      <c r="S193" s="418"/>
      <c r="T193" s="419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35" t="s">
        <v>332</v>
      </c>
      <c r="AG193" s="81"/>
      <c r="AJ193" s="87" t="s">
        <v>89</v>
      </c>
      <c r="AK193" s="87">
        <v>1</v>
      </c>
      <c r="BB193" s="236" t="s">
        <v>95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333</v>
      </c>
      <c r="B194" s="63" t="s">
        <v>334</v>
      </c>
      <c r="C194" s="36">
        <v>4301135697</v>
      </c>
      <c r="D194" s="416">
        <v>4620207490259</v>
      </c>
      <c r="E194" s="416"/>
      <c r="F194" s="62">
        <v>0.2</v>
      </c>
      <c r="G194" s="37">
        <v>12</v>
      </c>
      <c r="H194" s="62">
        <v>2.4</v>
      </c>
      <c r="I194" s="62">
        <v>3.1036000000000001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9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418"/>
      <c r="R194" s="418"/>
      <c r="S194" s="418"/>
      <c r="T194" s="41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46</v>
      </c>
      <c r="AC194" s="237" t="s">
        <v>329</v>
      </c>
      <c r="AG194" s="81"/>
      <c r="AJ194" s="87" t="s">
        <v>89</v>
      </c>
      <c r="AK194" s="87">
        <v>1</v>
      </c>
      <c r="BB194" s="238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23"/>
      <c r="B195" s="423"/>
      <c r="C195" s="423"/>
      <c r="D195" s="423"/>
      <c r="E195" s="423"/>
      <c r="F195" s="423"/>
      <c r="G195" s="423"/>
      <c r="H195" s="423"/>
      <c r="I195" s="423"/>
      <c r="J195" s="423"/>
      <c r="K195" s="423"/>
      <c r="L195" s="423"/>
      <c r="M195" s="423"/>
      <c r="N195" s="423"/>
      <c r="O195" s="424"/>
      <c r="P195" s="420" t="s">
        <v>40</v>
      </c>
      <c r="Q195" s="421"/>
      <c r="R195" s="421"/>
      <c r="S195" s="421"/>
      <c r="T195" s="421"/>
      <c r="U195" s="421"/>
      <c r="V195" s="422"/>
      <c r="W195" s="42" t="s">
        <v>39</v>
      </c>
      <c r="X195" s="43">
        <f>IFERROR(SUM(X191:X194),"0")</f>
        <v>0</v>
      </c>
      <c r="Y195" s="43">
        <f>IFERROR(SUM(Y191:Y194),"0")</f>
        <v>0</v>
      </c>
      <c r="Z195" s="43">
        <f>IFERROR(IF(Z191="",0,Z191),"0")+IFERROR(IF(Z192="",0,Z192),"0")+IFERROR(IF(Z193="",0,Z193),"0")+IFERROR(IF(Z194="",0,Z194),"0")</f>
        <v>0</v>
      </c>
      <c r="AA195" s="67"/>
      <c r="AB195" s="67"/>
      <c r="AC195" s="67"/>
    </row>
    <row r="196" spans="1:68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3"/>
      <c r="N196" s="423"/>
      <c r="O196" s="424"/>
      <c r="P196" s="420" t="s">
        <v>40</v>
      </c>
      <c r="Q196" s="421"/>
      <c r="R196" s="421"/>
      <c r="S196" s="421"/>
      <c r="T196" s="421"/>
      <c r="U196" s="421"/>
      <c r="V196" s="422"/>
      <c r="W196" s="42" t="s">
        <v>0</v>
      </c>
      <c r="X196" s="43">
        <f>IFERROR(SUMPRODUCT(X191:X194*H191:H194),"0")</f>
        <v>0</v>
      </c>
      <c r="Y196" s="43">
        <f>IFERROR(SUMPRODUCT(Y191:Y194*H191:H194),"0")</f>
        <v>0</v>
      </c>
      <c r="Z196" s="42"/>
      <c r="AA196" s="67"/>
      <c r="AB196" s="67"/>
      <c r="AC196" s="67"/>
    </row>
    <row r="197" spans="1:68" ht="16.5" customHeight="1" x14ac:dyDescent="0.25">
      <c r="A197" s="414" t="s">
        <v>335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414"/>
      <c r="Z197" s="414"/>
      <c r="AA197" s="65"/>
      <c r="AB197" s="65"/>
      <c r="AC197" s="82"/>
    </row>
    <row r="198" spans="1:68" ht="14.25" customHeight="1" x14ac:dyDescent="0.25">
      <c r="A198" s="415" t="s">
        <v>82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415"/>
      <c r="Z198" s="415"/>
      <c r="AA198" s="66"/>
      <c r="AB198" s="66"/>
      <c r="AC198" s="83"/>
    </row>
    <row r="199" spans="1:68" ht="16.5" customHeight="1" x14ac:dyDescent="0.25">
      <c r="A199" s="63" t="s">
        <v>336</v>
      </c>
      <c r="B199" s="63" t="s">
        <v>337</v>
      </c>
      <c r="C199" s="36">
        <v>4301070948</v>
      </c>
      <c r="D199" s="416">
        <v>4607111037022</v>
      </c>
      <c r="E199" s="416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87</v>
      </c>
      <c r="L199" s="37" t="s">
        <v>127</v>
      </c>
      <c r="M199" s="38" t="s">
        <v>86</v>
      </c>
      <c r="N199" s="38"/>
      <c r="O199" s="37">
        <v>180</v>
      </c>
      <c r="P199" s="4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418"/>
      <c r="R199" s="418"/>
      <c r="S199" s="418"/>
      <c r="T199" s="41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39" t="s">
        <v>338</v>
      </c>
      <c r="AG199" s="81"/>
      <c r="AJ199" s="87" t="s">
        <v>128</v>
      </c>
      <c r="AK199" s="87">
        <v>84</v>
      </c>
      <c r="BB199" s="240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339</v>
      </c>
      <c r="B200" s="63" t="s">
        <v>340</v>
      </c>
      <c r="C200" s="36">
        <v>4301070990</v>
      </c>
      <c r="D200" s="416">
        <v>4607111038494</v>
      </c>
      <c r="E200" s="416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88</v>
      </c>
      <c r="M200" s="38" t="s">
        <v>86</v>
      </c>
      <c r="N200" s="38"/>
      <c r="O200" s="37">
        <v>180</v>
      </c>
      <c r="P200" s="50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418"/>
      <c r="R200" s="418"/>
      <c r="S200" s="418"/>
      <c r="T200" s="41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41" t="s">
        <v>341</v>
      </c>
      <c r="AG200" s="81"/>
      <c r="AJ200" s="87" t="s">
        <v>89</v>
      </c>
      <c r="AK200" s="87">
        <v>1</v>
      </c>
      <c r="BB200" s="242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342</v>
      </c>
      <c r="B201" s="63" t="s">
        <v>343</v>
      </c>
      <c r="C201" s="36">
        <v>4301070966</v>
      </c>
      <c r="D201" s="416">
        <v>4607111038135</v>
      </c>
      <c r="E201" s="416"/>
      <c r="F201" s="62">
        <v>0.7</v>
      </c>
      <c r="G201" s="37">
        <v>8</v>
      </c>
      <c r="H201" s="62">
        <v>5.6</v>
      </c>
      <c r="I201" s="62">
        <v>5.87</v>
      </c>
      <c r="J201" s="37">
        <v>84</v>
      </c>
      <c r="K201" s="37" t="s">
        <v>87</v>
      </c>
      <c r="L201" s="37" t="s">
        <v>117</v>
      </c>
      <c r="M201" s="38" t="s">
        <v>86</v>
      </c>
      <c r="N201" s="38"/>
      <c r="O201" s="37">
        <v>180</v>
      </c>
      <c r="P201" s="50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418"/>
      <c r="R201" s="418"/>
      <c r="S201" s="418"/>
      <c r="T201" s="41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43" t="s">
        <v>344</v>
      </c>
      <c r="AG201" s="81"/>
      <c r="AJ201" s="87" t="s">
        <v>118</v>
      </c>
      <c r="AK201" s="87">
        <v>12</v>
      </c>
      <c r="BB201" s="244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23"/>
      <c r="B202" s="423"/>
      <c r="C202" s="423"/>
      <c r="D202" s="423"/>
      <c r="E202" s="423"/>
      <c r="F202" s="423"/>
      <c r="G202" s="423"/>
      <c r="H202" s="423"/>
      <c r="I202" s="423"/>
      <c r="J202" s="423"/>
      <c r="K202" s="423"/>
      <c r="L202" s="423"/>
      <c r="M202" s="423"/>
      <c r="N202" s="423"/>
      <c r="O202" s="424"/>
      <c r="P202" s="420" t="s">
        <v>40</v>
      </c>
      <c r="Q202" s="421"/>
      <c r="R202" s="421"/>
      <c r="S202" s="421"/>
      <c r="T202" s="421"/>
      <c r="U202" s="421"/>
      <c r="V202" s="422"/>
      <c r="W202" s="42" t="s">
        <v>39</v>
      </c>
      <c r="X202" s="43">
        <f>IFERROR(SUM(X199:X201),"0")</f>
        <v>0</v>
      </c>
      <c r="Y202" s="43">
        <f>IFERROR(SUM(Y199:Y201),"0")</f>
        <v>0</v>
      </c>
      <c r="Z202" s="43">
        <f>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3"/>
      <c r="N203" s="423"/>
      <c r="O203" s="424"/>
      <c r="P203" s="420" t="s">
        <v>40</v>
      </c>
      <c r="Q203" s="421"/>
      <c r="R203" s="421"/>
      <c r="S203" s="421"/>
      <c r="T203" s="421"/>
      <c r="U203" s="421"/>
      <c r="V203" s="422"/>
      <c r="W203" s="42" t="s">
        <v>0</v>
      </c>
      <c r="X203" s="43">
        <f>IFERROR(SUMPRODUCT(X199:X201*H199:H201),"0")</f>
        <v>0</v>
      </c>
      <c r="Y203" s="43">
        <f>IFERROR(SUMPRODUCT(Y199:Y201*H199:H201),"0")</f>
        <v>0</v>
      </c>
      <c r="Z203" s="42"/>
      <c r="AA203" s="67"/>
      <c r="AB203" s="67"/>
      <c r="AC203" s="67"/>
    </row>
    <row r="204" spans="1:68" ht="16.5" customHeight="1" x14ac:dyDescent="0.25">
      <c r="A204" s="414" t="s">
        <v>345</v>
      </c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4"/>
      <c r="N204" s="414"/>
      <c r="O204" s="414"/>
      <c r="P204" s="414"/>
      <c r="Q204" s="414"/>
      <c r="R204" s="414"/>
      <c r="S204" s="414"/>
      <c r="T204" s="414"/>
      <c r="U204" s="414"/>
      <c r="V204" s="414"/>
      <c r="W204" s="414"/>
      <c r="X204" s="414"/>
      <c r="Y204" s="414"/>
      <c r="Z204" s="414"/>
      <c r="AA204" s="65"/>
      <c r="AB204" s="65"/>
      <c r="AC204" s="82"/>
    </row>
    <row r="205" spans="1:68" ht="14.25" customHeight="1" x14ac:dyDescent="0.25">
      <c r="A205" s="415" t="s">
        <v>82</v>
      </c>
      <c r="B205" s="415"/>
      <c r="C205" s="415"/>
      <c r="D205" s="415"/>
      <c r="E205" s="415"/>
      <c r="F205" s="415"/>
      <c r="G205" s="415"/>
      <c r="H205" s="415"/>
      <c r="I205" s="415"/>
      <c r="J205" s="415"/>
      <c r="K205" s="415"/>
      <c r="L205" s="415"/>
      <c r="M205" s="415"/>
      <c r="N205" s="415"/>
      <c r="O205" s="415"/>
      <c r="P205" s="415"/>
      <c r="Q205" s="415"/>
      <c r="R205" s="415"/>
      <c r="S205" s="415"/>
      <c r="T205" s="415"/>
      <c r="U205" s="415"/>
      <c r="V205" s="415"/>
      <c r="W205" s="415"/>
      <c r="X205" s="415"/>
      <c r="Y205" s="415"/>
      <c r="Z205" s="415"/>
      <c r="AA205" s="66"/>
      <c r="AB205" s="66"/>
      <c r="AC205" s="83"/>
    </row>
    <row r="206" spans="1:68" ht="27" customHeight="1" x14ac:dyDescent="0.25">
      <c r="A206" s="63" t="s">
        <v>346</v>
      </c>
      <c r="B206" s="63" t="s">
        <v>347</v>
      </c>
      <c r="C206" s="36">
        <v>4301070996</v>
      </c>
      <c r="D206" s="416">
        <v>4607111038654</v>
      </c>
      <c r="E206" s="416"/>
      <c r="F206" s="62">
        <v>0.4</v>
      </c>
      <c r="G206" s="37">
        <v>16</v>
      </c>
      <c r="H206" s="62">
        <v>6.4</v>
      </c>
      <c r="I206" s="62">
        <v>6.63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50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418"/>
      <c r="R206" s="418"/>
      <c r="S206" s="418"/>
      <c r="T206" s="419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ref="Y206:Y211" si="18">IFERROR(IF(X206="","",X206),"")</f>
        <v>0</v>
      </c>
      <c r="Z206" s="41">
        <f t="shared" ref="Z206:Z211" si="19">IFERROR(IF(X206="","",X206*0.0155),"")</f>
        <v>0</v>
      </c>
      <c r="AA206" s="68" t="s">
        <v>46</v>
      </c>
      <c r="AB206" s="69" t="s">
        <v>46</v>
      </c>
      <c r="AC206" s="245" t="s">
        <v>348</v>
      </c>
      <c r="AG206" s="81"/>
      <c r="AJ206" s="87" t="s">
        <v>89</v>
      </c>
      <c r="AK206" s="87">
        <v>1</v>
      </c>
      <c r="BB206" s="246" t="s">
        <v>70</v>
      </c>
      <c r="BM206" s="81">
        <f t="shared" ref="BM206:BM211" si="20">IFERROR(X206*I206,"0")</f>
        <v>0</v>
      </c>
      <c r="BN206" s="81">
        <f t="shared" ref="BN206:BN211" si="21">IFERROR(Y206*I206,"0")</f>
        <v>0</v>
      </c>
      <c r="BO206" s="81">
        <f t="shared" ref="BO206:BO211" si="22">IFERROR(X206/J206,"0")</f>
        <v>0</v>
      </c>
      <c r="BP206" s="81">
        <f t="shared" ref="BP206:BP211" si="23">IFERROR(Y206/J206,"0")</f>
        <v>0</v>
      </c>
    </row>
    <row r="207" spans="1:68" ht="27" customHeight="1" x14ac:dyDescent="0.25">
      <c r="A207" s="63" t="s">
        <v>349</v>
      </c>
      <c r="B207" s="63" t="s">
        <v>350</v>
      </c>
      <c r="C207" s="36">
        <v>4301070997</v>
      </c>
      <c r="D207" s="416">
        <v>4607111038586</v>
      </c>
      <c r="E207" s="416"/>
      <c r="F207" s="62">
        <v>0.7</v>
      </c>
      <c r="G207" s="37">
        <v>8</v>
      </c>
      <c r="H207" s="62">
        <v>5.6</v>
      </c>
      <c r="I207" s="62">
        <v>5.83</v>
      </c>
      <c r="J207" s="37">
        <v>84</v>
      </c>
      <c r="K207" s="37" t="s">
        <v>87</v>
      </c>
      <c r="L207" s="37" t="s">
        <v>117</v>
      </c>
      <c r="M207" s="38" t="s">
        <v>86</v>
      </c>
      <c r="N207" s="38"/>
      <c r="O207" s="37">
        <v>180</v>
      </c>
      <c r="P207" s="5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418"/>
      <c r="R207" s="418"/>
      <c r="S207" s="418"/>
      <c r="T207" s="419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18"/>
        <v>0</v>
      </c>
      <c r="Z207" s="41">
        <f t="shared" si="19"/>
        <v>0</v>
      </c>
      <c r="AA207" s="68" t="s">
        <v>46</v>
      </c>
      <c r="AB207" s="69" t="s">
        <v>46</v>
      </c>
      <c r="AC207" s="247" t="s">
        <v>348</v>
      </c>
      <c r="AG207" s="81"/>
      <c r="AJ207" s="87" t="s">
        <v>118</v>
      </c>
      <c r="AK207" s="87">
        <v>12</v>
      </c>
      <c r="BB207" s="248" t="s">
        <v>70</v>
      </c>
      <c r="BM207" s="81">
        <f t="shared" si="20"/>
        <v>0</v>
      </c>
      <c r="BN207" s="81">
        <f t="shared" si="21"/>
        <v>0</v>
      </c>
      <c r="BO207" s="81">
        <f t="shared" si="22"/>
        <v>0</v>
      </c>
      <c r="BP207" s="81">
        <f t="shared" si="23"/>
        <v>0</v>
      </c>
    </row>
    <row r="208" spans="1:68" ht="27" customHeight="1" x14ac:dyDescent="0.25">
      <c r="A208" s="63" t="s">
        <v>351</v>
      </c>
      <c r="B208" s="63" t="s">
        <v>352</v>
      </c>
      <c r="C208" s="36">
        <v>4301070962</v>
      </c>
      <c r="D208" s="416">
        <v>4607111038609</v>
      </c>
      <c r="E208" s="416"/>
      <c r="F208" s="62">
        <v>0.4</v>
      </c>
      <c r="G208" s="37">
        <v>16</v>
      </c>
      <c r="H208" s="62">
        <v>6.4</v>
      </c>
      <c r="I208" s="62">
        <v>6.71</v>
      </c>
      <c r="J208" s="37">
        <v>84</v>
      </c>
      <c r="K208" s="37" t="s">
        <v>87</v>
      </c>
      <c r="L208" s="37" t="s">
        <v>88</v>
      </c>
      <c r="M208" s="38" t="s">
        <v>86</v>
      </c>
      <c r="N208" s="38"/>
      <c r="O208" s="37">
        <v>180</v>
      </c>
      <c r="P208" s="5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418"/>
      <c r="R208" s="418"/>
      <c r="S208" s="418"/>
      <c r="T208" s="419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18"/>
        <v>0</v>
      </c>
      <c r="Z208" s="41">
        <f t="shared" si="19"/>
        <v>0</v>
      </c>
      <c r="AA208" s="68" t="s">
        <v>46</v>
      </c>
      <c r="AB208" s="69" t="s">
        <v>46</v>
      </c>
      <c r="AC208" s="249" t="s">
        <v>353</v>
      </c>
      <c r="AG208" s="81"/>
      <c r="AJ208" s="87" t="s">
        <v>89</v>
      </c>
      <c r="AK208" s="87">
        <v>1</v>
      </c>
      <c r="BB208" s="250" t="s">
        <v>70</v>
      </c>
      <c r="BM208" s="81">
        <f t="shared" si="20"/>
        <v>0</v>
      </c>
      <c r="BN208" s="81">
        <f t="shared" si="21"/>
        <v>0</v>
      </c>
      <c r="BO208" s="81">
        <f t="shared" si="22"/>
        <v>0</v>
      </c>
      <c r="BP208" s="81">
        <f t="shared" si="23"/>
        <v>0</v>
      </c>
    </row>
    <row r="209" spans="1:68" ht="27" customHeight="1" x14ac:dyDescent="0.25">
      <c r="A209" s="63" t="s">
        <v>354</v>
      </c>
      <c r="B209" s="63" t="s">
        <v>355</v>
      </c>
      <c r="C209" s="36">
        <v>4301070963</v>
      </c>
      <c r="D209" s="416">
        <v>4607111038630</v>
      </c>
      <c r="E209" s="416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88</v>
      </c>
      <c r="M209" s="38" t="s">
        <v>86</v>
      </c>
      <c r="N209" s="38"/>
      <c r="O209" s="37">
        <v>180</v>
      </c>
      <c r="P209" s="50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418"/>
      <c r="R209" s="418"/>
      <c r="S209" s="418"/>
      <c r="T209" s="419"/>
      <c r="U209" s="39" t="s">
        <v>46</v>
      </c>
      <c r="V209" s="39" t="s">
        <v>46</v>
      </c>
      <c r="W209" s="40" t="s">
        <v>39</v>
      </c>
      <c r="X209" s="58">
        <v>0</v>
      </c>
      <c r="Y209" s="55">
        <f t="shared" si="18"/>
        <v>0</v>
      </c>
      <c r="Z209" s="41">
        <f t="shared" si="19"/>
        <v>0</v>
      </c>
      <c r="AA209" s="68" t="s">
        <v>46</v>
      </c>
      <c r="AB209" s="69" t="s">
        <v>46</v>
      </c>
      <c r="AC209" s="251" t="s">
        <v>353</v>
      </c>
      <c r="AG209" s="81"/>
      <c r="AJ209" s="87" t="s">
        <v>89</v>
      </c>
      <c r="AK209" s="87">
        <v>1</v>
      </c>
      <c r="BB209" s="252" t="s">
        <v>70</v>
      </c>
      <c r="BM209" s="81">
        <f t="shared" si="20"/>
        <v>0</v>
      </c>
      <c r="BN209" s="81">
        <f t="shared" si="21"/>
        <v>0</v>
      </c>
      <c r="BO209" s="81">
        <f t="shared" si="22"/>
        <v>0</v>
      </c>
      <c r="BP209" s="81">
        <f t="shared" si="23"/>
        <v>0</v>
      </c>
    </row>
    <row r="210" spans="1:68" ht="27" customHeight="1" x14ac:dyDescent="0.25">
      <c r="A210" s="63" t="s">
        <v>356</v>
      </c>
      <c r="B210" s="63" t="s">
        <v>357</v>
      </c>
      <c r="C210" s="36">
        <v>4301070959</v>
      </c>
      <c r="D210" s="416">
        <v>4607111038616</v>
      </c>
      <c r="E210" s="416"/>
      <c r="F210" s="62">
        <v>0.4</v>
      </c>
      <c r="G210" s="37">
        <v>16</v>
      </c>
      <c r="H210" s="62">
        <v>6.4</v>
      </c>
      <c r="I210" s="62">
        <v>6.71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5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418"/>
      <c r="R210" s="418"/>
      <c r="S210" s="418"/>
      <c r="T210" s="419"/>
      <c r="U210" s="39" t="s">
        <v>46</v>
      </c>
      <c r="V210" s="39" t="s">
        <v>46</v>
      </c>
      <c r="W210" s="40" t="s">
        <v>39</v>
      </c>
      <c r="X210" s="58">
        <v>0</v>
      </c>
      <c r="Y210" s="55">
        <f t="shared" si="18"/>
        <v>0</v>
      </c>
      <c r="Z210" s="41">
        <f t="shared" si="19"/>
        <v>0</v>
      </c>
      <c r="AA210" s="68" t="s">
        <v>46</v>
      </c>
      <c r="AB210" s="69" t="s">
        <v>46</v>
      </c>
      <c r="AC210" s="253" t="s">
        <v>348</v>
      </c>
      <c r="AG210" s="81"/>
      <c r="AJ210" s="87" t="s">
        <v>89</v>
      </c>
      <c r="AK210" s="87">
        <v>1</v>
      </c>
      <c r="BB210" s="254" t="s">
        <v>70</v>
      </c>
      <c r="BM210" s="81">
        <f t="shared" si="20"/>
        <v>0</v>
      </c>
      <c r="BN210" s="81">
        <f t="shared" si="21"/>
        <v>0</v>
      </c>
      <c r="BO210" s="81">
        <f t="shared" si="22"/>
        <v>0</v>
      </c>
      <c r="BP210" s="81">
        <f t="shared" si="23"/>
        <v>0</v>
      </c>
    </row>
    <row r="211" spans="1:68" ht="27" customHeight="1" x14ac:dyDescent="0.25">
      <c r="A211" s="63" t="s">
        <v>358</v>
      </c>
      <c r="B211" s="63" t="s">
        <v>359</v>
      </c>
      <c r="C211" s="36">
        <v>4301070960</v>
      </c>
      <c r="D211" s="416">
        <v>4607111038623</v>
      </c>
      <c r="E211" s="416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117</v>
      </c>
      <c r="M211" s="38" t="s">
        <v>86</v>
      </c>
      <c r="N211" s="38"/>
      <c r="O211" s="37">
        <v>180</v>
      </c>
      <c r="P211" s="50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418"/>
      <c r="R211" s="418"/>
      <c r="S211" s="418"/>
      <c r="T211" s="419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si="18"/>
        <v>0</v>
      </c>
      <c r="Z211" s="41">
        <f t="shared" si="19"/>
        <v>0</v>
      </c>
      <c r="AA211" s="68" t="s">
        <v>46</v>
      </c>
      <c r="AB211" s="69" t="s">
        <v>46</v>
      </c>
      <c r="AC211" s="255" t="s">
        <v>348</v>
      </c>
      <c r="AG211" s="81"/>
      <c r="AJ211" s="87" t="s">
        <v>118</v>
      </c>
      <c r="AK211" s="87">
        <v>12</v>
      </c>
      <c r="BB211" s="256" t="s">
        <v>70</v>
      </c>
      <c r="BM211" s="81">
        <f t="shared" si="20"/>
        <v>0</v>
      </c>
      <c r="BN211" s="81">
        <f t="shared" si="21"/>
        <v>0</v>
      </c>
      <c r="BO211" s="81">
        <f t="shared" si="22"/>
        <v>0</v>
      </c>
      <c r="BP211" s="81">
        <f t="shared" si="23"/>
        <v>0</v>
      </c>
    </row>
    <row r="212" spans="1:68" x14ac:dyDescent="0.2">
      <c r="A212" s="423"/>
      <c r="B212" s="423"/>
      <c r="C212" s="423"/>
      <c r="D212" s="423"/>
      <c r="E212" s="423"/>
      <c r="F212" s="423"/>
      <c r="G212" s="423"/>
      <c r="H212" s="423"/>
      <c r="I212" s="423"/>
      <c r="J212" s="423"/>
      <c r="K212" s="423"/>
      <c r="L212" s="423"/>
      <c r="M212" s="423"/>
      <c r="N212" s="423"/>
      <c r="O212" s="424"/>
      <c r="P212" s="420" t="s">
        <v>40</v>
      </c>
      <c r="Q212" s="421"/>
      <c r="R212" s="421"/>
      <c r="S212" s="421"/>
      <c r="T212" s="421"/>
      <c r="U212" s="421"/>
      <c r="V212" s="422"/>
      <c r="W212" s="42" t="s">
        <v>39</v>
      </c>
      <c r="X212" s="43">
        <f>IFERROR(SUM(X206:X211),"0")</f>
        <v>0</v>
      </c>
      <c r="Y212" s="43">
        <f>IFERROR(SUM(Y206:Y211),"0")</f>
        <v>0</v>
      </c>
      <c r="Z212" s="43">
        <f>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3"/>
      <c r="N213" s="423"/>
      <c r="O213" s="424"/>
      <c r="P213" s="420" t="s">
        <v>40</v>
      </c>
      <c r="Q213" s="421"/>
      <c r="R213" s="421"/>
      <c r="S213" s="421"/>
      <c r="T213" s="421"/>
      <c r="U213" s="421"/>
      <c r="V213" s="422"/>
      <c r="W213" s="42" t="s">
        <v>0</v>
      </c>
      <c r="X213" s="43">
        <f>IFERROR(SUMPRODUCT(X206:X211*H206:H211),"0")</f>
        <v>0</v>
      </c>
      <c r="Y213" s="43">
        <f>IFERROR(SUMPRODUCT(Y206:Y211*H206:H211),"0")</f>
        <v>0</v>
      </c>
      <c r="Z213" s="42"/>
      <c r="AA213" s="67"/>
      <c r="AB213" s="67"/>
      <c r="AC213" s="67"/>
    </row>
    <row r="214" spans="1:68" ht="16.5" customHeight="1" x14ac:dyDescent="0.25">
      <c r="A214" s="414" t="s">
        <v>360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414"/>
      <c r="Z214" s="414"/>
      <c r="AA214" s="65"/>
      <c r="AB214" s="65"/>
      <c r="AC214" s="82"/>
    </row>
    <row r="215" spans="1:68" ht="14.25" customHeight="1" x14ac:dyDescent="0.25">
      <c r="A215" s="415" t="s">
        <v>82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415"/>
      <c r="Z215" s="415"/>
      <c r="AA215" s="66"/>
      <c r="AB215" s="66"/>
      <c r="AC215" s="83"/>
    </row>
    <row r="216" spans="1:68" ht="27" customHeight="1" x14ac:dyDescent="0.25">
      <c r="A216" s="63" t="s">
        <v>361</v>
      </c>
      <c r="B216" s="63" t="s">
        <v>362</v>
      </c>
      <c r="C216" s="36">
        <v>4301070915</v>
      </c>
      <c r="D216" s="416">
        <v>4607111035882</v>
      </c>
      <c r="E216" s="416"/>
      <c r="F216" s="62">
        <v>0.43</v>
      </c>
      <c r="G216" s="37">
        <v>16</v>
      </c>
      <c r="H216" s="62">
        <v>6.88</v>
      </c>
      <c r="I216" s="62">
        <v>7.19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0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418"/>
      <c r="R216" s="418"/>
      <c r="S216" s="418"/>
      <c r="T216" s="41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57" t="s">
        <v>363</v>
      </c>
      <c r="AG216" s="81"/>
      <c r="AJ216" s="87" t="s">
        <v>89</v>
      </c>
      <c r="AK216" s="87">
        <v>1</v>
      </c>
      <c r="BB216" s="258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4301070921</v>
      </c>
      <c r="D217" s="416">
        <v>4607111035905</v>
      </c>
      <c r="E217" s="416"/>
      <c r="F217" s="62">
        <v>0.9</v>
      </c>
      <c r="G217" s="37">
        <v>8</v>
      </c>
      <c r="H217" s="62">
        <v>7.2</v>
      </c>
      <c r="I217" s="62">
        <v>7.47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50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418"/>
      <c r="R217" s="418"/>
      <c r="S217" s="418"/>
      <c r="T217" s="419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9" t="s">
        <v>363</v>
      </c>
      <c r="AG217" s="81"/>
      <c r="AJ217" s="87" t="s">
        <v>89</v>
      </c>
      <c r="AK217" s="87">
        <v>1</v>
      </c>
      <c r="BB217" s="260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4301070917</v>
      </c>
      <c r="D218" s="416">
        <v>4607111035912</v>
      </c>
      <c r="E218" s="416"/>
      <c r="F218" s="62">
        <v>0.43</v>
      </c>
      <c r="G218" s="37">
        <v>16</v>
      </c>
      <c r="H218" s="62">
        <v>6.88</v>
      </c>
      <c r="I218" s="62">
        <v>7.19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5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418"/>
      <c r="R218" s="418"/>
      <c r="S218" s="418"/>
      <c r="T218" s="419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61" t="s">
        <v>368</v>
      </c>
      <c r="AG218" s="81"/>
      <c r="AJ218" s="87" t="s">
        <v>89</v>
      </c>
      <c r="AK218" s="87">
        <v>1</v>
      </c>
      <c r="BB218" s="262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27" customHeight="1" x14ac:dyDescent="0.25">
      <c r="A219" s="63" t="s">
        <v>369</v>
      </c>
      <c r="B219" s="63" t="s">
        <v>370</v>
      </c>
      <c r="C219" s="36">
        <v>4301070920</v>
      </c>
      <c r="D219" s="416">
        <v>4607111035929</v>
      </c>
      <c r="E219" s="416"/>
      <c r="F219" s="62">
        <v>0.9</v>
      </c>
      <c r="G219" s="37">
        <v>8</v>
      </c>
      <c r="H219" s="62">
        <v>7.2</v>
      </c>
      <c r="I219" s="62">
        <v>7.47</v>
      </c>
      <c r="J219" s="37">
        <v>84</v>
      </c>
      <c r="K219" s="37" t="s">
        <v>87</v>
      </c>
      <c r="L219" s="37" t="s">
        <v>117</v>
      </c>
      <c r="M219" s="38" t="s">
        <v>86</v>
      </c>
      <c r="N219" s="38"/>
      <c r="O219" s="37">
        <v>180</v>
      </c>
      <c r="P219" s="5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418"/>
      <c r="R219" s="418"/>
      <c r="S219" s="418"/>
      <c r="T219" s="419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63" t="s">
        <v>368</v>
      </c>
      <c r="AG219" s="81"/>
      <c r="AJ219" s="87" t="s">
        <v>118</v>
      </c>
      <c r="AK219" s="87">
        <v>12</v>
      </c>
      <c r="BB219" s="264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423"/>
      <c r="B220" s="423"/>
      <c r="C220" s="423"/>
      <c r="D220" s="423"/>
      <c r="E220" s="423"/>
      <c r="F220" s="423"/>
      <c r="G220" s="423"/>
      <c r="H220" s="423"/>
      <c r="I220" s="423"/>
      <c r="J220" s="423"/>
      <c r="K220" s="423"/>
      <c r="L220" s="423"/>
      <c r="M220" s="423"/>
      <c r="N220" s="423"/>
      <c r="O220" s="424"/>
      <c r="P220" s="420" t="s">
        <v>40</v>
      </c>
      <c r="Q220" s="421"/>
      <c r="R220" s="421"/>
      <c r="S220" s="421"/>
      <c r="T220" s="421"/>
      <c r="U220" s="421"/>
      <c r="V220" s="422"/>
      <c r="W220" s="42" t="s">
        <v>39</v>
      </c>
      <c r="X220" s="43">
        <f>IFERROR(SUM(X216:X219),"0")</f>
        <v>0</v>
      </c>
      <c r="Y220" s="43">
        <f>IFERROR(SUM(Y216:Y219),"0")</f>
        <v>0</v>
      </c>
      <c r="Z220" s="43">
        <f>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423"/>
      <c r="B221" s="423"/>
      <c r="C221" s="423"/>
      <c r="D221" s="423"/>
      <c r="E221" s="423"/>
      <c r="F221" s="423"/>
      <c r="G221" s="423"/>
      <c r="H221" s="423"/>
      <c r="I221" s="423"/>
      <c r="J221" s="423"/>
      <c r="K221" s="423"/>
      <c r="L221" s="423"/>
      <c r="M221" s="423"/>
      <c r="N221" s="423"/>
      <c r="O221" s="424"/>
      <c r="P221" s="420" t="s">
        <v>40</v>
      </c>
      <c r="Q221" s="421"/>
      <c r="R221" s="421"/>
      <c r="S221" s="421"/>
      <c r="T221" s="421"/>
      <c r="U221" s="421"/>
      <c r="V221" s="422"/>
      <c r="W221" s="42" t="s">
        <v>0</v>
      </c>
      <c r="X221" s="43">
        <f>IFERROR(SUMPRODUCT(X216:X219*H216:H219),"0")</f>
        <v>0</v>
      </c>
      <c r="Y221" s="43">
        <f>IFERROR(SUMPRODUCT(Y216:Y219*H216:H219),"0")</f>
        <v>0</v>
      </c>
      <c r="Z221" s="42"/>
      <c r="AA221" s="67"/>
      <c r="AB221" s="67"/>
      <c r="AC221" s="67"/>
    </row>
    <row r="222" spans="1:68" ht="16.5" customHeight="1" x14ac:dyDescent="0.25">
      <c r="A222" s="414" t="s">
        <v>371</v>
      </c>
      <c r="B222" s="414"/>
      <c r="C222" s="414"/>
      <c r="D222" s="414"/>
      <c r="E222" s="414"/>
      <c r="F222" s="414"/>
      <c r="G222" s="414"/>
      <c r="H222" s="414"/>
      <c r="I222" s="414"/>
      <c r="J222" s="414"/>
      <c r="K222" s="414"/>
      <c r="L222" s="414"/>
      <c r="M222" s="414"/>
      <c r="N222" s="414"/>
      <c r="O222" s="414"/>
      <c r="P222" s="414"/>
      <c r="Q222" s="414"/>
      <c r="R222" s="414"/>
      <c r="S222" s="414"/>
      <c r="T222" s="414"/>
      <c r="U222" s="414"/>
      <c r="V222" s="414"/>
      <c r="W222" s="414"/>
      <c r="X222" s="414"/>
      <c r="Y222" s="414"/>
      <c r="Z222" s="414"/>
      <c r="AA222" s="65"/>
      <c r="AB222" s="65"/>
      <c r="AC222" s="82"/>
    </row>
    <row r="223" spans="1:68" ht="14.25" customHeight="1" x14ac:dyDescent="0.25">
      <c r="A223" s="415" t="s">
        <v>82</v>
      </c>
      <c r="B223" s="415"/>
      <c r="C223" s="415"/>
      <c r="D223" s="415"/>
      <c r="E223" s="415"/>
      <c r="F223" s="415"/>
      <c r="G223" s="415"/>
      <c r="H223" s="415"/>
      <c r="I223" s="415"/>
      <c r="J223" s="415"/>
      <c r="K223" s="415"/>
      <c r="L223" s="415"/>
      <c r="M223" s="415"/>
      <c r="N223" s="415"/>
      <c r="O223" s="415"/>
      <c r="P223" s="415"/>
      <c r="Q223" s="415"/>
      <c r="R223" s="415"/>
      <c r="S223" s="415"/>
      <c r="T223" s="415"/>
      <c r="U223" s="415"/>
      <c r="V223" s="415"/>
      <c r="W223" s="415"/>
      <c r="X223" s="415"/>
      <c r="Y223" s="415"/>
      <c r="Z223" s="415"/>
      <c r="AA223" s="66"/>
      <c r="AB223" s="66"/>
      <c r="AC223" s="83"/>
    </row>
    <row r="224" spans="1:68" ht="16.5" customHeight="1" x14ac:dyDescent="0.25">
      <c r="A224" s="63" t="s">
        <v>372</v>
      </c>
      <c r="B224" s="63" t="s">
        <v>373</v>
      </c>
      <c r="C224" s="36">
        <v>4301070912</v>
      </c>
      <c r="D224" s="416">
        <v>4607111037213</v>
      </c>
      <c r="E224" s="416"/>
      <c r="F224" s="62">
        <v>0.4</v>
      </c>
      <c r="G224" s="37">
        <v>8</v>
      </c>
      <c r="H224" s="62">
        <v>3.2</v>
      </c>
      <c r="I224" s="62">
        <v>3.44</v>
      </c>
      <c r="J224" s="37">
        <v>144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51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418"/>
      <c r="R224" s="418"/>
      <c r="S224" s="418"/>
      <c r="T224" s="41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IFERROR(IF(X224="","",X224*0.00866),"")</f>
        <v>0</v>
      </c>
      <c r="AA224" s="68" t="s">
        <v>46</v>
      </c>
      <c r="AB224" s="69" t="s">
        <v>46</v>
      </c>
      <c r="AC224" s="265" t="s">
        <v>374</v>
      </c>
      <c r="AG224" s="81"/>
      <c r="AJ224" s="87" t="s">
        <v>89</v>
      </c>
      <c r="AK224" s="87">
        <v>1</v>
      </c>
      <c r="BB224" s="26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3"/>
      <c r="N225" s="423"/>
      <c r="O225" s="424"/>
      <c r="P225" s="420" t="s">
        <v>40</v>
      </c>
      <c r="Q225" s="421"/>
      <c r="R225" s="421"/>
      <c r="S225" s="421"/>
      <c r="T225" s="421"/>
      <c r="U225" s="421"/>
      <c r="V225" s="422"/>
      <c r="W225" s="42" t="s">
        <v>39</v>
      </c>
      <c r="X225" s="43">
        <f>IFERROR(SUM(X224:X224),"0")</f>
        <v>0</v>
      </c>
      <c r="Y225" s="43">
        <f>IFERROR(SUM(Y224:Y224),"0")</f>
        <v>0</v>
      </c>
      <c r="Z225" s="43">
        <f>IFERROR(IF(Z224="",0,Z224),"0")</f>
        <v>0</v>
      </c>
      <c r="AA225" s="67"/>
      <c r="AB225" s="67"/>
      <c r="AC225" s="67"/>
    </row>
    <row r="226" spans="1:68" x14ac:dyDescent="0.2">
      <c r="A226" s="423"/>
      <c r="B226" s="423"/>
      <c r="C226" s="423"/>
      <c r="D226" s="423"/>
      <c r="E226" s="423"/>
      <c r="F226" s="423"/>
      <c r="G226" s="423"/>
      <c r="H226" s="423"/>
      <c r="I226" s="423"/>
      <c r="J226" s="423"/>
      <c r="K226" s="423"/>
      <c r="L226" s="423"/>
      <c r="M226" s="423"/>
      <c r="N226" s="423"/>
      <c r="O226" s="424"/>
      <c r="P226" s="420" t="s">
        <v>40</v>
      </c>
      <c r="Q226" s="421"/>
      <c r="R226" s="421"/>
      <c r="S226" s="421"/>
      <c r="T226" s="421"/>
      <c r="U226" s="421"/>
      <c r="V226" s="422"/>
      <c r="W226" s="42" t="s">
        <v>0</v>
      </c>
      <c r="X226" s="43">
        <f>IFERROR(SUMPRODUCT(X224:X224*H224:H224),"0")</f>
        <v>0</v>
      </c>
      <c r="Y226" s="43">
        <f>IFERROR(SUMPRODUCT(Y224:Y224*H224:H224),"0")</f>
        <v>0</v>
      </c>
      <c r="Z226" s="42"/>
      <c r="AA226" s="67"/>
      <c r="AB226" s="67"/>
      <c r="AC226" s="67"/>
    </row>
    <row r="227" spans="1:68" ht="16.5" customHeight="1" x14ac:dyDescent="0.25">
      <c r="A227" s="414" t="s">
        <v>375</v>
      </c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4"/>
      <c r="P227" s="414"/>
      <c r="Q227" s="414"/>
      <c r="R227" s="414"/>
      <c r="S227" s="414"/>
      <c r="T227" s="414"/>
      <c r="U227" s="414"/>
      <c r="V227" s="414"/>
      <c r="W227" s="414"/>
      <c r="X227" s="414"/>
      <c r="Y227" s="414"/>
      <c r="Z227" s="414"/>
      <c r="AA227" s="65"/>
      <c r="AB227" s="65"/>
      <c r="AC227" s="82"/>
    </row>
    <row r="228" spans="1:68" ht="14.25" customHeight="1" x14ac:dyDescent="0.25">
      <c r="A228" s="415" t="s">
        <v>312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415"/>
      <c r="Z228" s="415"/>
      <c r="AA228" s="66"/>
      <c r="AB228" s="66"/>
      <c r="AC228" s="83"/>
    </row>
    <row r="229" spans="1:68" ht="27" customHeight="1" x14ac:dyDescent="0.25">
      <c r="A229" s="63" t="s">
        <v>376</v>
      </c>
      <c r="B229" s="63" t="s">
        <v>377</v>
      </c>
      <c r="C229" s="36">
        <v>4301051320</v>
      </c>
      <c r="D229" s="416">
        <v>4680115881334</v>
      </c>
      <c r="E229" s="416"/>
      <c r="F229" s="62">
        <v>0.33</v>
      </c>
      <c r="G229" s="37">
        <v>6</v>
      </c>
      <c r="H229" s="62">
        <v>1.98</v>
      </c>
      <c r="I229" s="62">
        <v>2.25</v>
      </c>
      <c r="J229" s="37">
        <v>182</v>
      </c>
      <c r="K229" s="37" t="s">
        <v>96</v>
      </c>
      <c r="L229" s="37" t="s">
        <v>88</v>
      </c>
      <c r="M229" s="38" t="s">
        <v>318</v>
      </c>
      <c r="N229" s="38"/>
      <c r="O229" s="37">
        <v>365</v>
      </c>
      <c r="P229" s="51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418"/>
      <c r="R229" s="418"/>
      <c r="S229" s="418"/>
      <c r="T229" s="419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IFERROR(IF(X229="","",X229*0.00651),"")</f>
        <v>0</v>
      </c>
      <c r="AA229" s="68" t="s">
        <v>46</v>
      </c>
      <c r="AB229" s="69" t="s">
        <v>46</v>
      </c>
      <c r="AC229" s="267" t="s">
        <v>378</v>
      </c>
      <c r="AG229" s="81"/>
      <c r="AJ229" s="87" t="s">
        <v>89</v>
      </c>
      <c r="AK229" s="87">
        <v>1</v>
      </c>
      <c r="BB229" s="268" t="s">
        <v>317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23"/>
      <c r="B230" s="423"/>
      <c r="C230" s="423"/>
      <c r="D230" s="423"/>
      <c r="E230" s="423"/>
      <c r="F230" s="423"/>
      <c r="G230" s="423"/>
      <c r="H230" s="423"/>
      <c r="I230" s="423"/>
      <c r="J230" s="423"/>
      <c r="K230" s="423"/>
      <c r="L230" s="423"/>
      <c r="M230" s="423"/>
      <c r="N230" s="423"/>
      <c r="O230" s="424"/>
      <c r="P230" s="420" t="s">
        <v>40</v>
      </c>
      <c r="Q230" s="421"/>
      <c r="R230" s="421"/>
      <c r="S230" s="421"/>
      <c r="T230" s="421"/>
      <c r="U230" s="421"/>
      <c r="V230" s="422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23"/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4"/>
      <c r="P231" s="420" t="s">
        <v>40</v>
      </c>
      <c r="Q231" s="421"/>
      <c r="R231" s="421"/>
      <c r="S231" s="421"/>
      <c r="T231" s="421"/>
      <c r="U231" s="421"/>
      <c r="V231" s="422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6.5" customHeight="1" x14ac:dyDescent="0.25">
      <c r="A232" s="414" t="s">
        <v>379</v>
      </c>
      <c r="B232" s="414"/>
      <c r="C232" s="414"/>
      <c r="D232" s="414"/>
      <c r="E232" s="414"/>
      <c r="F232" s="414"/>
      <c r="G232" s="414"/>
      <c r="H232" s="414"/>
      <c r="I232" s="414"/>
      <c r="J232" s="414"/>
      <c r="K232" s="414"/>
      <c r="L232" s="414"/>
      <c r="M232" s="414"/>
      <c r="N232" s="414"/>
      <c r="O232" s="414"/>
      <c r="P232" s="414"/>
      <c r="Q232" s="414"/>
      <c r="R232" s="414"/>
      <c r="S232" s="414"/>
      <c r="T232" s="414"/>
      <c r="U232" s="414"/>
      <c r="V232" s="414"/>
      <c r="W232" s="414"/>
      <c r="X232" s="414"/>
      <c r="Y232" s="414"/>
      <c r="Z232" s="414"/>
      <c r="AA232" s="65"/>
      <c r="AB232" s="65"/>
      <c r="AC232" s="82"/>
    </row>
    <row r="233" spans="1:68" ht="14.25" customHeight="1" x14ac:dyDescent="0.25">
      <c r="A233" s="415" t="s">
        <v>82</v>
      </c>
      <c r="B233" s="415"/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5"/>
      <c r="P233" s="415"/>
      <c r="Q233" s="415"/>
      <c r="R233" s="415"/>
      <c r="S233" s="415"/>
      <c r="T233" s="415"/>
      <c r="U233" s="415"/>
      <c r="V233" s="415"/>
      <c r="W233" s="415"/>
      <c r="X233" s="415"/>
      <c r="Y233" s="415"/>
      <c r="Z233" s="415"/>
      <c r="AA233" s="66"/>
      <c r="AB233" s="66"/>
      <c r="AC233" s="83"/>
    </row>
    <row r="234" spans="1:68" ht="16.5" customHeight="1" x14ac:dyDescent="0.25">
      <c r="A234" s="63" t="s">
        <v>380</v>
      </c>
      <c r="B234" s="63" t="s">
        <v>381</v>
      </c>
      <c r="C234" s="36">
        <v>4301071063</v>
      </c>
      <c r="D234" s="416">
        <v>4607111039019</v>
      </c>
      <c r="E234" s="416"/>
      <c r="F234" s="62">
        <v>0.43</v>
      </c>
      <c r="G234" s="37">
        <v>16</v>
      </c>
      <c r="H234" s="62">
        <v>6.88</v>
      </c>
      <c r="I234" s="62">
        <v>7.2060000000000004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51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418"/>
      <c r="R234" s="418"/>
      <c r="S234" s="418"/>
      <c r="T234" s="419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9" t="s">
        <v>382</v>
      </c>
      <c r="AG234" s="81"/>
      <c r="AJ234" s="87" t="s">
        <v>89</v>
      </c>
      <c r="AK234" s="87">
        <v>1</v>
      </c>
      <c r="BB234" s="270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16.5" customHeight="1" x14ac:dyDescent="0.25">
      <c r="A235" s="63" t="s">
        <v>383</v>
      </c>
      <c r="B235" s="63" t="s">
        <v>384</v>
      </c>
      <c r="C235" s="36">
        <v>4301071000</v>
      </c>
      <c r="D235" s="416">
        <v>4607111038708</v>
      </c>
      <c r="E235" s="416"/>
      <c r="F235" s="62">
        <v>0.8</v>
      </c>
      <c r="G235" s="37">
        <v>8</v>
      </c>
      <c r="H235" s="62">
        <v>6.4</v>
      </c>
      <c r="I235" s="62">
        <v>6.67</v>
      </c>
      <c r="J235" s="37">
        <v>84</v>
      </c>
      <c r="K235" s="37" t="s">
        <v>87</v>
      </c>
      <c r="L235" s="37" t="s">
        <v>117</v>
      </c>
      <c r="M235" s="38" t="s">
        <v>86</v>
      </c>
      <c r="N235" s="38"/>
      <c r="O235" s="37">
        <v>180</v>
      </c>
      <c r="P235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418"/>
      <c r="R235" s="418"/>
      <c r="S235" s="418"/>
      <c r="T235" s="419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71" t="s">
        <v>382</v>
      </c>
      <c r="AG235" s="81"/>
      <c r="AJ235" s="87" t="s">
        <v>118</v>
      </c>
      <c r="AK235" s="87">
        <v>12</v>
      </c>
      <c r="BB235" s="272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23"/>
      <c r="B236" s="423"/>
      <c r="C236" s="423"/>
      <c r="D236" s="423"/>
      <c r="E236" s="423"/>
      <c r="F236" s="423"/>
      <c r="G236" s="423"/>
      <c r="H236" s="423"/>
      <c r="I236" s="423"/>
      <c r="J236" s="423"/>
      <c r="K236" s="423"/>
      <c r="L236" s="423"/>
      <c r="M236" s="423"/>
      <c r="N236" s="423"/>
      <c r="O236" s="424"/>
      <c r="P236" s="420" t="s">
        <v>40</v>
      </c>
      <c r="Q236" s="421"/>
      <c r="R236" s="421"/>
      <c r="S236" s="421"/>
      <c r="T236" s="421"/>
      <c r="U236" s="421"/>
      <c r="V236" s="422"/>
      <c r="W236" s="42" t="s">
        <v>39</v>
      </c>
      <c r="X236" s="43">
        <f>IFERROR(SUM(X234:X235),"0")</f>
        <v>0</v>
      </c>
      <c r="Y236" s="43">
        <f>IFERROR(SUM(Y234:Y235),"0")</f>
        <v>0</v>
      </c>
      <c r="Z236" s="43">
        <f>IFERROR(IF(Z234="",0,Z234),"0")+IFERROR(IF(Z235="",0,Z235),"0")</f>
        <v>0</v>
      </c>
      <c r="AA236" s="67"/>
      <c r="AB236" s="67"/>
      <c r="AC236" s="67"/>
    </row>
    <row r="237" spans="1:68" x14ac:dyDescent="0.2">
      <c r="A237" s="423"/>
      <c r="B237" s="423"/>
      <c r="C237" s="423"/>
      <c r="D237" s="423"/>
      <c r="E237" s="423"/>
      <c r="F237" s="423"/>
      <c r="G237" s="423"/>
      <c r="H237" s="423"/>
      <c r="I237" s="423"/>
      <c r="J237" s="423"/>
      <c r="K237" s="423"/>
      <c r="L237" s="423"/>
      <c r="M237" s="423"/>
      <c r="N237" s="423"/>
      <c r="O237" s="424"/>
      <c r="P237" s="420" t="s">
        <v>40</v>
      </c>
      <c r="Q237" s="421"/>
      <c r="R237" s="421"/>
      <c r="S237" s="421"/>
      <c r="T237" s="421"/>
      <c r="U237" s="421"/>
      <c r="V237" s="422"/>
      <c r="W237" s="42" t="s">
        <v>0</v>
      </c>
      <c r="X237" s="43">
        <f>IFERROR(SUMPRODUCT(X234:X235*H234:H235),"0")</f>
        <v>0</v>
      </c>
      <c r="Y237" s="43">
        <f>IFERROR(SUMPRODUCT(Y234:Y235*H234:H235),"0")</f>
        <v>0</v>
      </c>
      <c r="Z237" s="42"/>
      <c r="AA237" s="67"/>
      <c r="AB237" s="67"/>
      <c r="AC237" s="67"/>
    </row>
    <row r="238" spans="1:68" ht="27.75" customHeight="1" x14ac:dyDescent="0.2">
      <c r="A238" s="413" t="s">
        <v>385</v>
      </c>
      <c r="B238" s="413"/>
      <c r="C238" s="413"/>
      <c r="D238" s="413"/>
      <c r="E238" s="413"/>
      <c r="F238" s="413"/>
      <c r="G238" s="413"/>
      <c r="H238" s="413"/>
      <c r="I238" s="413"/>
      <c r="J238" s="413"/>
      <c r="K238" s="413"/>
      <c r="L238" s="413"/>
      <c r="M238" s="413"/>
      <c r="N238" s="413"/>
      <c r="O238" s="413"/>
      <c r="P238" s="413"/>
      <c r="Q238" s="413"/>
      <c r="R238" s="413"/>
      <c r="S238" s="413"/>
      <c r="T238" s="413"/>
      <c r="U238" s="413"/>
      <c r="V238" s="413"/>
      <c r="W238" s="413"/>
      <c r="X238" s="413"/>
      <c r="Y238" s="413"/>
      <c r="Z238" s="413"/>
      <c r="AA238" s="54"/>
      <c r="AB238" s="54"/>
      <c r="AC238" s="54"/>
    </row>
    <row r="239" spans="1:68" ht="16.5" customHeight="1" x14ac:dyDescent="0.25">
      <c r="A239" s="414" t="s">
        <v>386</v>
      </c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4"/>
      <c r="N239" s="414"/>
      <c r="O239" s="414"/>
      <c r="P239" s="414"/>
      <c r="Q239" s="414"/>
      <c r="R239" s="414"/>
      <c r="S239" s="414"/>
      <c r="T239" s="414"/>
      <c r="U239" s="414"/>
      <c r="V239" s="414"/>
      <c r="W239" s="414"/>
      <c r="X239" s="414"/>
      <c r="Y239" s="414"/>
      <c r="Z239" s="414"/>
      <c r="AA239" s="65"/>
      <c r="AB239" s="65"/>
      <c r="AC239" s="82"/>
    </row>
    <row r="240" spans="1:68" ht="14.25" customHeight="1" x14ac:dyDescent="0.25">
      <c r="A240" s="415" t="s">
        <v>82</v>
      </c>
      <c r="B240" s="415"/>
      <c r="C240" s="415"/>
      <c r="D240" s="415"/>
      <c r="E240" s="415"/>
      <c r="F240" s="415"/>
      <c r="G240" s="415"/>
      <c r="H240" s="415"/>
      <c r="I240" s="415"/>
      <c r="J240" s="415"/>
      <c r="K240" s="415"/>
      <c r="L240" s="415"/>
      <c r="M240" s="415"/>
      <c r="N240" s="415"/>
      <c r="O240" s="415"/>
      <c r="P240" s="415"/>
      <c r="Q240" s="415"/>
      <c r="R240" s="415"/>
      <c r="S240" s="415"/>
      <c r="T240" s="415"/>
      <c r="U240" s="415"/>
      <c r="V240" s="415"/>
      <c r="W240" s="415"/>
      <c r="X240" s="415"/>
      <c r="Y240" s="415"/>
      <c r="Z240" s="415"/>
      <c r="AA240" s="66"/>
      <c r="AB240" s="66"/>
      <c r="AC240" s="83"/>
    </row>
    <row r="241" spans="1:68" ht="27" customHeight="1" x14ac:dyDescent="0.25">
      <c r="A241" s="63" t="s">
        <v>387</v>
      </c>
      <c r="B241" s="63" t="s">
        <v>388</v>
      </c>
      <c r="C241" s="36">
        <v>4301071036</v>
      </c>
      <c r="D241" s="416">
        <v>4607111036162</v>
      </c>
      <c r="E241" s="416"/>
      <c r="F241" s="62">
        <v>0.8</v>
      </c>
      <c r="G241" s="37">
        <v>8</v>
      </c>
      <c r="H241" s="62">
        <v>6.4</v>
      </c>
      <c r="I241" s="62">
        <v>6.6811999999999996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90</v>
      </c>
      <c r="P241" s="51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418"/>
      <c r="R241" s="418"/>
      <c r="S241" s="418"/>
      <c r="T241" s="41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73" t="s">
        <v>389</v>
      </c>
      <c r="AG241" s="81"/>
      <c r="AJ241" s="87" t="s">
        <v>89</v>
      </c>
      <c r="AK241" s="87">
        <v>1</v>
      </c>
      <c r="BB241" s="274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23"/>
      <c r="B242" s="423"/>
      <c r="C242" s="423"/>
      <c r="D242" s="423"/>
      <c r="E242" s="423"/>
      <c r="F242" s="423"/>
      <c r="G242" s="423"/>
      <c r="H242" s="423"/>
      <c r="I242" s="423"/>
      <c r="J242" s="423"/>
      <c r="K242" s="423"/>
      <c r="L242" s="423"/>
      <c r="M242" s="423"/>
      <c r="N242" s="423"/>
      <c r="O242" s="424"/>
      <c r="P242" s="420" t="s">
        <v>40</v>
      </c>
      <c r="Q242" s="421"/>
      <c r="R242" s="421"/>
      <c r="S242" s="421"/>
      <c r="T242" s="421"/>
      <c r="U242" s="421"/>
      <c r="V242" s="422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23"/>
      <c r="B243" s="423"/>
      <c r="C243" s="423"/>
      <c r="D243" s="423"/>
      <c r="E243" s="423"/>
      <c r="F243" s="423"/>
      <c r="G243" s="423"/>
      <c r="H243" s="423"/>
      <c r="I243" s="423"/>
      <c r="J243" s="423"/>
      <c r="K243" s="423"/>
      <c r="L243" s="423"/>
      <c r="M243" s="423"/>
      <c r="N243" s="423"/>
      <c r="O243" s="424"/>
      <c r="P243" s="420" t="s">
        <v>40</v>
      </c>
      <c r="Q243" s="421"/>
      <c r="R243" s="421"/>
      <c r="S243" s="421"/>
      <c r="T243" s="421"/>
      <c r="U243" s="421"/>
      <c r="V243" s="422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413" t="s">
        <v>390</v>
      </c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  <c r="L244" s="413"/>
      <c r="M244" s="413"/>
      <c r="N244" s="413"/>
      <c r="O244" s="413"/>
      <c r="P244" s="413"/>
      <c r="Q244" s="413"/>
      <c r="R244" s="413"/>
      <c r="S244" s="413"/>
      <c r="T244" s="413"/>
      <c r="U244" s="413"/>
      <c r="V244" s="413"/>
      <c r="W244" s="413"/>
      <c r="X244" s="413"/>
      <c r="Y244" s="413"/>
      <c r="Z244" s="413"/>
      <c r="AA244" s="54"/>
      <c r="AB244" s="54"/>
      <c r="AC244" s="54"/>
    </row>
    <row r="245" spans="1:68" ht="16.5" customHeight="1" x14ac:dyDescent="0.25">
      <c r="A245" s="414" t="s">
        <v>391</v>
      </c>
      <c r="B245" s="414"/>
      <c r="C245" s="414"/>
      <c r="D245" s="414"/>
      <c r="E245" s="414"/>
      <c r="F245" s="414"/>
      <c r="G245" s="414"/>
      <c r="H245" s="414"/>
      <c r="I245" s="414"/>
      <c r="J245" s="414"/>
      <c r="K245" s="414"/>
      <c r="L245" s="414"/>
      <c r="M245" s="414"/>
      <c r="N245" s="414"/>
      <c r="O245" s="414"/>
      <c r="P245" s="414"/>
      <c r="Q245" s="414"/>
      <c r="R245" s="414"/>
      <c r="S245" s="414"/>
      <c r="T245" s="414"/>
      <c r="U245" s="414"/>
      <c r="V245" s="414"/>
      <c r="W245" s="414"/>
      <c r="X245" s="414"/>
      <c r="Y245" s="414"/>
      <c r="Z245" s="414"/>
      <c r="AA245" s="65"/>
      <c r="AB245" s="65"/>
      <c r="AC245" s="82"/>
    </row>
    <row r="246" spans="1:68" ht="14.25" customHeight="1" x14ac:dyDescent="0.25">
      <c r="A246" s="415" t="s">
        <v>82</v>
      </c>
      <c r="B246" s="415"/>
      <c r="C246" s="415"/>
      <c r="D246" s="415"/>
      <c r="E246" s="415"/>
      <c r="F246" s="415"/>
      <c r="G246" s="415"/>
      <c r="H246" s="415"/>
      <c r="I246" s="415"/>
      <c r="J246" s="415"/>
      <c r="K246" s="415"/>
      <c r="L246" s="415"/>
      <c r="M246" s="415"/>
      <c r="N246" s="415"/>
      <c r="O246" s="415"/>
      <c r="P246" s="415"/>
      <c r="Q246" s="415"/>
      <c r="R246" s="415"/>
      <c r="S246" s="415"/>
      <c r="T246" s="415"/>
      <c r="U246" s="415"/>
      <c r="V246" s="415"/>
      <c r="W246" s="415"/>
      <c r="X246" s="415"/>
      <c r="Y246" s="415"/>
      <c r="Z246" s="415"/>
      <c r="AA246" s="66"/>
      <c r="AB246" s="66"/>
      <c r="AC246" s="83"/>
    </row>
    <row r="247" spans="1:68" ht="27" customHeight="1" x14ac:dyDescent="0.25">
      <c r="A247" s="63" t="s">
        <v>392</v>
      </c>
      <c r="B247" s="63" t="s">
        <v>393</v>
      </c>
      <c r="C247" s="36">
        <v>4301071029</v>
      </c>
      <c r="D247" s="416">
        <v>4607111035899</v>
      </c>
      <c r="E247" s="416"/>
      <c r="F247" s="62">
        <v>1</v>
      </c>
      <c r="G247" s="37">
        <v>5</v>
      </c>
      <c r="H247" s="62">
        <v>5</v>
      </c>
      <c r="I247" s="62">
        <v>5.2619999999999996</v>
      </c>
      <c r="J247" s="37">
        <v>84</v>
      </c>
      <c r="K247" s="37" t="s">
        <v>87</v>
      </c>
      <c r="L247" s="37" t="s">
        <v>127</v>
      </c>
      <c r="M247" s="38" t="s">
        <v>86</v>
      </c>
      <c r="N247" s="38"/>
      <c r="O247" s="37">
        <v>180</v>
      </c>
      <c r="P247" s="5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418"/>
      <c r="R247" s="418"/>
      <c r="S247" s="418"/>
      <c r="T247" s="41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75" t="s">
        <v>288</v>
      </c>
      <c r="AG247" s="81"/>
      <c r="AJ247" s="87" t="s">
        <v>128</v>
      </c>
      <c r="AK247" s="87">
        <v>84</v>
      </c>
      <c r="BB247" s="276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394</v>
      </c>
      <c r="B248" s="63" t="s">
        <v>395</v>
      </c>
      <c r="C248" s="36">
        <v>4301070991</v>
      </c>
      <c r="D248" s="416">
        <v>4607111038180</v>
      </c>
      <c r="E248" s="416"/>
      <c r="F248" s="62">
        <v>0.4</v>
      </c>
      <c r="G248" s="37">
        <v>16</v>
      </c>
      <c r="H248" s="62">
        <v>6.4</v>
      </c>
      <c r="I248" s="62">
        <v>6.71</v>
      </c>
      <c r="J248" s="37">
        <v>84</v>
      </c>
      <c r="K248" s="37" t="s">
        <v>87</v>
      </c>
      <c r="L248" s="37" t="s">
        <v>117</v>
      </c>
      <c r="M248" s="38" t="s">
        <v>86</v>
      </c>
      <c r="N248" s="38"/>
      <c r="O248" s="37">
        <v>180</v>
      </c>
      <c r="P248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418"/>
      <c r="R248" s="418"/>
      <c r="S248" s="418"/>
      <c r="T248" s="41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77" t="s">
        <v>396</v>
      </c>
      <c r="AG248" s="81"/>
      <c r="AJ248" s="87" t="s">
        <v>118</v>
      </c>
      <c r="AK248" s="87">
        <v>12</v>
      </c>
      <c r="BB248" s="278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23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3"/>
      <c r="N249" s="423"/>
      <c r="O249" s="424"/>
      <c r="P249" s="420" t="s">
        <v>40</v>
      </c>
      <c r="Q249" s="421"/>
      <c r="R249" s="421"/>
      <c r="S249" s="421"/>
      <c r="T249" s="421"/>
      <c r="U249" s="421"/>
      <c r="V249" s="422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3"/>
      <c r="N250" s="423"/>
      <c r="O250" s="424"/>
      <c r="P250" s="420" t="s">
        <v>40</v>
      </c>
      <c r="Q250" s="421"/>
      <c r="R250" s="421"/>
      <c r="S250" s="421"/>
      <c r="T250" s="421"/>
      <c r="U250" s="421"/>
      <c r="V250" s="422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16.5" customHeight="1" x14ac:dyDescent="0.25">
      <c r="A251" s="414" t="s">
        <v>397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414"/>
      <c r="Z251" s="414"/>
      <c r="AA251" s="65"/>
      <c r="AB251" s="65"/>
      <c r="AC251" s="82"/>
    </row>
    <row r="252" spans="1:68" ht="14.25" customHeight="1" x14ac:dyDescent="0.25">
      <c r="A252" s="415" t="s">
        <v>82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415"/>
      <c r="Z252" s="415"/>
      <c r="AA252" s="66"/>
      <c r="AB252" s="66"/>
      <c r="AC252" s="83"/>
    </row>
    <row r="253" spans="1:68" ht="27" customHeight="1" x14ac:dyDescent="0.25">
      <c r="A253" s="63" t="s">
        <v>398</v>
      </c>
      <c r="B253" s="63" t="s">
        <v>399</v>
      </c>
      <c r="C253" s="36">
        <v>4301070870</v>
      </c>
      <c r="D253" s="416">
        <v>4607111036711</v>
      </c>
      <c r="E253" s="416"/>
      <c r="F253" s="62">
        <v>0.8</v>
      </c>
      <c r="G253" s="37">
        <v>8</v>
      </c>
      <c r="H253" s="62">
        <v>6.4</v>
      </c>
      <c r="I253" s="62">
        <v>6.67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51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418"/>
      <c r="R253" s="418"/>
      <c r="S253" s="418"/>
      <c r="T253" s="41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9" t="s">
        <v>374</v>
      </c>
      <c r="AG253" s="81"/>
      <c r="AJ253" s="87" t="s">
        <v>89</v>
      </c>
      <c r="AK253" s="87">
        <v>1</v>
      </c>
      <c r="BB253" s="280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23"/>
      <c r="B254" s="423"/>
      <c r="C254" s="423"/>
      <c r="D254" s="423"/>
      <c r="E254" s="423"/>
      <c r="F254" s="423"/>
      <c r="G254" s="423"/>
      <c r="H254" s="423"/>
      <c r="I254" s="423"/>
      <c r="J254" s="423"/>
      <c r="K254" s="423"/>
      <c r="L254" s="423"/>
      <c r="M254" s="423"/>
      <c r="N254" s="423"/>
      <c r="O254" s="424"/>
      <c r="P254" s="420" t="s">
        <v>40</v>
      </c>
      <c r="Q254" s="421"/>
      <c r="R254" s="421"/>
      <c r="S254" s="421"/>
      <c r="T254" s="421"/>
      <c r="U254" s="421"/>
      <c r="V254" s="422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4"/>
      <c r="P255" s="420" t="s">
        <v>40</v>
      </c>
      <c r="Q255" s="421"/>
      <c r="R255" s="421"/>
      <c r="S255" s="421"/>
      <c r="T255" s="421"/>
      <c r="U255" s="421"/>
      <c r="V255" s="422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13" t="s">
        <v>400</v>
      </c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3"/>
      <c r="P256" s="413"/>
      <c r="Q256" s="413"/>
      <c r="R256" s="413"/>
      <c r="S256" s="413"/>
      <c r="T256" s="413"/>
      <c r="U256" s="413"/>
      <c r="V256" s="413"/>
      <c r="W256" s="413"/>
      <c r="X256" s="413"/>
      <c r="Y256" s="413"/>
      <c r="Z256" s="413"/>
      <c r="AA256" s="54"/>
      <c r="AB256" s="54"/>
      <c r="AC256" s="54"/>
    </row>
    <row r="257" spans="1:68" ht="16.5" customHeight="1" x14ac:dyDescent="0.25">
      <c r="A257" s="414" t="s">
        <v>401</v>
      </c>
      <c r="B257" s="414"/>
      <c r="C257" s="414"/>
      <c r="D257" s="414"/>
      <c r="E257" s="414"/>
      <c r="F257" s="414"/>
      <c r="G257" s="414"/>
      <c r="H257" s="414"/>
      <c r="I257" s="414"/>
      <c r="J257" s="414"/>
      <c r="K257" s="414"/>
      <c r="L257" s="414"/>
      <c r="M257" s="414"/>
      <c r="N257" s="414"/>
      <c r="O257" s="414"/>
      <c r="P257" s="414"/>
      <c r="Q257" s="414"/>
      <c r="R257" s="414"/>
      <c r="S257" s="414"/>
      <c r="T257" s="414"/>
      <c r="U257" s="414"/>
      <c r="V257" s="414"/>
      <c r="W257" s="414"/>
      <c r="X257" s="414"/>
      <c r="Y257" s="414"/>
      <c r="Z257" s="414"/>
      <c r="AA257" s="65"/>
      <c r="AB257" s="65"/>
      <c r="AC257" s="82"/>
    </row>
    <row r="258" spans="1:68" ht="14.25" customHeight="1" x14ac:dyDescent="0.25">
      <c r="A258" s="415" t="s">
        <v>402</v>
      </c>
      <c r="B258" s="415"/>
      <c r="C258" s="415"/>
      <c r="D258" s="415"/>
      <c r="E258" s="415"/>
      <c r="F258" s="415"/>
      <c r="G258" s="415"/>
      <c r="H258" s="415"/>
      <c r="I258" s="415"/>
      <c r="J258" s="415"/>
      <c r="K258" s="415"/>
      <c r="L258" s="415"/>
      <c r="M258" s="415"/>
      <c r="N258" s="415"/>
      <c r="O258" s="415"/>
      <c r="P258" s="415"/>
      <c r="Q258" s="415"/>
      <c r="R258" s="415"/>
      <c r="S258" s="415"/>
      <c r="T258" s="415"/>
      <c r="U258" s="415"/>
      <c r="V258" s="415"/>
      <c r="W258" s="415"/>
      <c r="X258" s="415"/>
      <c r="Y258" s="415"/>
      <c r="Z258" s="415"/>
      <c r="AA258" s="66"/>
      <c r="AB258" s="66"/>
      <c r="AC258" s="83"/>
    </row>
    <row r="259" spans="1:68" ht="27" customHeight="1" x14ac:dyDescent="0.25">
      <c r="A259" s="63" t="s">
        <v>403</v>
      </c>
      <c r="B259" s="63" t="s">
        <v>404</v>
      </c>
      <c r="C259" s="36">
        <v>4301133004</v>
      </c>
      <c r="D259" s="416">
        <v>4607111039774</v>
      </c>
      <c r="E259" s="416"/>
      <c r="F259" s="62">
        <v>0.25</v>
      </c>
      <c r="G259" s="37">
        <v>12</v>
      </c>
      <c r="H259" s="62">
        <v>3</v>
      </c>
      <c r="I259" s="62">
        <v>3.22</v>
      </c>
      <c r="J259" s="37">
        <v>70</v>
      </c>
      <c r="K259" s="37" t="s">
        <v>96</v>
      </c>
      <c r="L259" s="37" t="s">
        <v>88</v>
      </c>
      <c r="M259" s="38" t="s">
        <v>86</v>
      </c>
      <c r="N259" s="38"/>
      <c r="O259" s="37">
        <v>180</v>
      </c>
      <c r="P259" s="520" t="s">
        <v>405</v>
      </c>
      <c r="Q259" s="418"/>
      <c r="R259" s="418"/>
      <c r="S259" s="418"/>
      <c r="T259" s="419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IFERROR(IF(X259="","",X259*0.01788),"")</f>
        <v>0</v>
      </c>
      <c r="AA259" s="68" t="s">
        <v>46</v>
      </c>
      <c r="AB259" s="69" t="s">
        <v>46</v>
      </c>
      <c r="AC259" s="281" t="s">
        <v>406</v>
      </c>
      <c r="AG259" s="81"/>
      <c r="AJ259" s="87" t="s">
        <v>89</v>
      </c>
      <c r="AK259" s="87">
        <v>1</v>
      </c>
      <c r="BB259" s="28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423"/>
      <c r="B260" s="423"/>
      <c r="C260" s="423"/>
      <c r="D260" s="423"/>
      <c r="E260" s="423"/>
      <c r="F260" s="423"/>
      <c r="G260" s="423"/>
      <c r="H260" s="423"/>
      <c r="I260" s="423"/>
      <c r="J260" s="423"/>
      <c r="K260" s="423"/>
      <c r="L260" s="423"/>
      <c r="M260" s="423"/>
      <c r="N260" s="423"/>
      <c r="O260" s="424"/>
      <c r="P260" s="420" t="s">
        <v>40</v>
      </c>
      <c r="Q260" s="421"/>
      <c r="R260" s="421"/>
      <c r="S260" s="421"/>
      <c r="T260" s="421"/>
      <c r="U260" s="421"/>
      <c r="V260" s="422"/>
      <c r="W260" s="42" t="s">
        <v>39</v>
      </c>
      <c r="X260" s="43">
        <f>IFERROR(SUM(X259:X259),"0")</f>
        <v>0</v>
      </c>
      <c r="Y260" s="43">
        <f>IFERROR(SUM(Y259:Y259),"0")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423"/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3"/>
      <c r="O261" s="424"/>
      <c r="P261" s="420" t="s">
        <v>40</v>
      </c>
      <c r="Q261" s="421"/>
      <c r="R261" s="421"/>
      <c r="S261" s="421"/>
      <c r="T261" s="421"/>
      <c r="U261" s="421"/>
      <c r="V261" s="422"/>
      <c r="W261" s="42" t="s">
        <v>0</v>
      </c>
      <c r="X261" s="43">
        <f>IFERROR(SUMPRODUCT(X259:X259*H259:H259),"0")</f>
        <v>0</v>
      </c>
      <c r="Y261" s="43">
        <f>IFERROR(SUMPRODUCT(Y259:Y259*H259:H259),"0")</f>
        <v>0</v>
      </c>
      <c r="Z261" s="42"/>
      <c r="AA261" s="67"/>
      <c r="AB261" s="67"/>
      <c r="AC261" s="67"/>
    </row>
    <row r="262" spans="1:68" ht="14.25" customHeight="1" x14ac:dyDescent="0.25">
      <c r="A262" s="415" t="s">
        <v>156</v>
      </c>
      <c r="B262" s="415"/>
      <c r="C262" s="415"/>
      <c r="D262" s="415"/>
      <c r="E262" s="415"/>
      <c r="F262" s="415"/>
      <c r="G262" s="415"/>
      <c r="H262" s="415"/>
      <c r="I262" s="415"/>
      <c r="J262" s="415"/>
      <c r="K262" s="415"/>
      <c r="L262" s="415"/>
      <c r="M262" s="415"/>
      <c r="N262" s="415"/>
      <c r="O262" s="415"/>
      <c r="P262" s="415"/>
      <c r="Q262" s="415"/>
      <c r="R262" s="415"/>
      <c r="S262" s="415"/>
      <c r="T262" s="415"/>
      <c r="U262" s="415"/>
      <c r="V262" s="415"/>
      <c r="W262" s="415"/>
      <c r="X262" s="415"/>
      <c r="Y262" s="415"/>
      <c r="Z262" s="415"/>
      <c r="AA262" s="66"/>
      <c r="AB262" s="66"/>
      <c r="AC262" s="83"/>
    </row>
    <row r="263" spans="1:68" ht="37.5" customHeight="1" x14ac:dyDescent="0.25">
      <c r="A263" s="63" t="s">
        <v>407</v>
      </c>
      <c r="B263" s="63" t="s">
        <v>408</v>
      </c>
      <c r="C263" s="36">
        <v>4301135400</v>
      </c>
      <c r="D263" s="416">
        <v>4607111039361</v>
      </c>
      <c r="E263" s="416"/>
      <c r="F263" s="62">
        <v>0.25</v>
      </c>
      <c r="G263" s="37">
        <v>12</v>
      </c>
      <c r="H263" s="62">
        <v>3</v>
      </c>
      <c r="I263" s="62">
        <v>3.7035999999999998</v>
      </c>
      <c r="J263" s="37">
        <v>70</v>
      </c>
      <c r="K263" s="37" t="s">
        <v>96</v>
      </c>
      <c r="L263" s="37" t="s">
        <v>88</v>
      </c>
      <c r="M263" s="38" t="s">
        <v>86</v>
      </c>
      <c r="N263" s="38"/>
      <c r="O263" s="37">
        <v>180</v>
      </c>
      <c r="P263" s="52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418"/>
      <c r="R263" s="418"/>
      <c r="S263" s="418"/>
      <c r="T263" s="419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IFERROR(IF(X263="","",X263*0.01788),"")</f>
        <v>0</v>
      </c>
      <c r="AA263" s="68" t="s">
        <v>46</v>
      </c>
      <c r="AB263" s="69" t="s">
        <v>46</v>
      </c>
      <c r="AC263" s="283" t="s">
        <v>406</v>
      </c>
      <c r="AG263" s="81"/>
      <c r="AJ263" s="87" t="s">
        <v>89</v>
      </c>
      <c r="AK263" s="87">
        <v>1</v>
      </c>
      <c r="BB263" s="284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423"/>
      <c r="B264" s="423"/>
      <c r="C264" s="423"/>
      <c r="D264" s="423"/>
      <c r="E264" s="423"/>
      <c r="F264" s="423"/>
      <c r="G264" s="423"/>
      <c r="H264" s="423"/>
      <c r="I264" s="423"/>
      <c r="J264" s="423"/>
      <c r="K264" s="423"/>
      <c r="L264" s="423"/>
      <c r="M264" s="423"/>
      <c r="N264" s="423"/>
      <c r="O264" s="424"/>
      <c r="P264" s="420" t="s">
        <v>40</v>
      </c>
      <c r="Q264" s="421"/>
      <c r="R264" s="421"/>
      <c r="S264" s="421"/>
      <c r="T264" s="421"/>
      <c r="U264" s="421"/>
      <c r="V264" s="422"/>
      <c r="W264" s="42" t="s">
        <v>39</v>
      </c>
      <c r="X264" s="43">
        <f>IFERROR(SUM(X263:X263),"0")</f>
        <v>0</v>
      </c>
      <c r="Y264" s="43">
        <f>IFERROR(SUM(Y263:Y263),"0")</f>
        <v>0</v>
      </c>
      <c r="Z264" s="43">
        <f>IFERROR(IF(Z263="",0,Z263),"0")</f>
        <v>0</v>
      </c>
      <c r="AA264" s="67"/>
      <c r="AB264" s="67"/>
      <c r="AC264" s="67"/>
    </row>
    <row r="265" spans="1:68" x14ac:dyDescent="0.2">
      <c r="A265" s="423"/>
      <c r="B265" s="423"/>
      <c r="C265" s="423"/>
      <c r="D265" s="423"/>
      <c r="E265" s="423"/>
      <c r="F265" s="423"/>
      <c r="G265" s="423"/>
      <c r="H265" s="423"/>
      <c r="I265" s="423"/>
      <c r="J265" s="423"/>
      <c r="K265" s="423"/>
      <c r="L265" s="423"/>
      <c r="M265" s="423"/>
      <c r="N265" s="423"/>
      <c r="O265" s="424"/>
      <c r="P265" s="420" t="s">
        <v>40</v>
      </c>
      <c r="Q265" s="421"/>
      <c r="R265" s="421"/>
      <c r="S265" s="421"/>
      <c r="T265" s="421"/>
      <c r="U265" s="421"/>
      <c r="V265" s="422"/>
      <c r="W265" s="42" t="s">
        <v>0</v>
      </c>
      <c r="X265" s="43">
        <f>IFERROR(SUMPRODUCT(X263:X263*H263:H263),"0")</f>
        <v>0</v>
      </c>
      <c r="Y265" s="43">
        <f>IFERROR(SUMPRODUCT(Y263:Y263*H263:H263),"0")</f>
        <v>0</v>
      </c>
      <c r="Z265" s="42"/>
      <c r="AA265" s="67"/>
      <c r="AB265" s="67"/>
      <c r="AC265" s="67"/>
    </row>
    <row r="266" spans="1:68" ht="27.75" customHeight="1" x14ac:dyDescent="0.2">
      <c r="A266" s="413" t="s">
        <v>273</v>
      </c>
      <c r="B266" s="413"/>
      <c r="C266" s="413"/>
      <c r="D266" s="413"/>
      <c r="E266" s="413"/>
      <c r="F266" s="413"/>
      <c r="G266" s="413"/>
      <c r="H266" s="413"/>
      <c r="I266" s="413"/>
      <c r="J266" s="413"/>
      <c r="K266" s="413"/>
      <c r="L266" s="413"/>
      <c r="M266" s="413"/>
      <c r="N266" s="413"/>
      <c r="O266" s="413"/>
      <c r="P266" s="413"/>
      <c r="Q266" s="413"/>
      <c r="R266" s="413"/>
      <c r="S266" s="413"/>
      <c r="T266" s="413"/>
      <c r="U266" s="413"/>
      <c r="V266" s="413"/>
      <c r="W266" s="413"/>
      <c r="X266" s="413"/>
      <c r="Y266" s="413"/>
      <c r="Z266" s="413"/>
      <c r="AA266" s="54"/>
      <c r="AB266" s="54"/>
      <c r="AC266" s="54"/>
    </row>
    <row r="267" spans="1:68" ht="16.5" customHeight="1" x14ac:dyDescent="0.25">
      <c r="A267" s="414" t="s">
        <v>273</v>
      </c>
      <c r="B267" s="414"/>
      <c r="C267" s="414"/>
      <c r="D267" s="414"/>
      <c r="E267" s="414"/>
      <c r="F267" s="414"/>
      <c r="G267" s="414"/>
      <c r="H267" s="414"/>
      <c r="I267" s="414"/>
      <c r="J267" s="414"/>
      <c r="K267" s="414"/>
      <c r="L267" s="414"/>
      <c r="M267" s="414"/>
      <c r="N267" s="414"/>
      <c r="O267" s="414"/>
      <c r="P267" s="414"/>
      <c r="Q267" s="414"/>
      <c r="R267" s="414"/>
      <c r="S267" s="414"/>
      <c r="T267" s="414"/>
      <c r="U267" s="414"/>
      <c r="V267" s="414"/>
      <c r="W267" s="414"/>
      <c r="X267" s="414"/>
      <c r="Y267" s="414"/>
      <c r="Z267" s="414"/>
      <c r="AA267" s="65"/>
      <c r="AB267" s="65"/>
      <c r="AC267" s="82"/>
    </row>
    <row r="268" spans="1:68" ht="14.25" customHeight="1" x14ac:dyDescent="0.25">
      <c r="A268" s="415" t="s">
        <v>82</v>
      </c>
      <c r="B268" s="415"/>
      <c r="C268" s="415"/>
      <c r="D268" s="415"/>
      <c r="E268" s="415"/>
      <c r="F268" s="415"/>
      <c r="G268" s="415"/>
      <c r="H268" s="415"/>
      <c r="I268" s="415"/>
      <c r="J268" s="415"/>
      <c r="K268" s="415"/>
      <c r="L268" s="415"/>
      <c r="M268" s="415"/>
      <c r="N268" s="415"/>
      <c r="O268" s="415"/>
      <c r="P268" s="415"/>
      <c r="Q268" s="415"/>
      <c r="R268" s="415"/>
      <c r="S268" s="415"/>
      <c r="T268" s="415"/>
      <c r="U268" s="415"/>
      <c r="V268" s="415"/>
      <c r="W268" s="415"/>
      <c r="X268" s="415"/>
      <c r="Y268" s="415"/>
      <c r="Z268" s="415"/>
      <c r="AA268" s="66"/>
      <c r="AB268" s="66"/>
      <c r="AC268" s="83"/>
    </row>
    <row r="269" spans="1:68" ht="27" customHeight="1" x14ac:dyDescent="0.25">
      <c r="A269" s="63" t="s">
        <v>409</v>
      </c>
      <c r="B269" s="63" t="s">
        <v>410</v>
      </c>
      <c r="C269" s="36">
        <v>4301071014</v>
      </c>
      <c r="D269" s="416">
        <v>4640242181264</v>
      </c>
      <c r="E269" s="416"/>
      <c r="F269" s="62">
        <v>0.7</v>
      </c>
      <c r="G269" s="37">
        <v>10</v>
      </c>
      <c r="H269" s="62">
        <v>7</v>
      </c>
      <c r="I269" s="62">
        <v>7.28</v>
      </c>
      <c r="J269" s="37">
        <v>84</v>
      </c>
      <c r="K269" s="37" t="s">
        <v>87</v>
      </c>
      <c r="L269" s="37" t="s">
        <v>117</v>
      </c>
      <c r="M269" s="38" t="s">
        <v>86</v>
      </c>
      <c r="N269" s="38"/>
      <c r="O269" s="37">
        <v>180</v>
      </c>
      <c r="P269" s="522" t="s">
        <v>411</v>
      </c>
      <c r="Q269" s="418"/>
      <c r="R269" s="418"/>
      <c r="S269" s="418"/>
      <c r="T269" s="419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5" t="s">
        <v>412</v>
      </c>
      <c r="AG269" s="81"/>
      <c r="AJ269" s="87" t="s">
        <v>118</v>
      </c>
      <c r="AK269" s="87">
        <v>12</v>
      </c>
      <c r="BB269" s="286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413</v>
      </c>
      <c r="B270" s="63" t="s">
        <v>414</v>
      </c>
      <c r="C270" s="36">
        <v>4301071021</v>
      </c>
      <c r="D270" s="416">
        <v>4640242181325</v>
      </c>
      <c r="E270" s="416"/>
      <c r="F270" s="62">
        <v>0.7</v>
      </c>
      <c r="G270" s="37">
        <v>10</v>
      </c>
      <c r="H270" s="62">
        <v>7</v>
      </c>
      <c r="I270" s="62">
        <v>7.28</v>
      </c>
      <c r="J270" s="37">
        <v>84</v>
      </c>
      <c r="K270" s="37" t="s">
        <v>87</v>
      </c>
      <c r="L270" s="37" t="s">
        <v>117</v>
      </c>
      <c r="M270" s="38" t="s">
        <v>86</v>
      </c>
      <c r="N270" s="38"/>
      <c r="O270" s="37">
        <v>180</v>
      </c>
      <c r="P270" s="523" t="s">
        <v>415</v>
      </c>
      <c r="Q270" s="418"/>
      <c r="R270" s="418"/>
      <c r="S270" s="418"/>
      <c r="T270" s="419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87" t="s">
        <v>412</v>
      </c>
      <c r="AG270" s="81"/>
      <c r="AJ270" s="87" t="s">
        <v>118</v>
      </c>
      <c r="AK270" s="87">
        <v>12</v>
      </c>
      <c r="BB270" s="288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416</v>
      </c>
      <c r="B271" s="63" t="s">
        <v>417</v>
      </c>
      <c r="C271" s="36">
        <v>4301070993</v>
      </c>
      <c r="D271" s="416">
        <v>4640242180670</v>
      </c>
      <c r="E271" s="416"/>
      <c r="F271" s="62">
        <v>1</v>
      </c>
      <c r="G271" s="37">
        <v>6</v>
      </c>
      <c r="H271" s="62">
        <v>6</v>
      </c>
      <c r="I271" s="62">
        <v>6.23</v>
      </c>
      <c r="J271" s="37">
        <v>84</v>
      </c>
      <c r="K271" s="37" t="s">
        <v>87</v>
      </c>
      <c r="L271" s="37" t="s">
        <v>117</v>
      </c>
      <c r="M271" s="38" t="s">
        <v>86</v>
      </c>
      <c r="N271" s="38"/>
      <c r="O271" s="37">
        <v>180</v>
      </c>
      <c r="P271" s="524" t="s">
        <v>418</v>
      </c>
      <c r="Q271" s="418"/>
      <c r="R271" s="418"/>
      <c r="S271" s="418"/>
      <c r="T271" s="41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89" t="s">
        <v>419</v>
      </c>
      <c r="AG271" s="81"/>
      <c r="AJ271" s="87" t="s">
        <v>118</v>
      </c>
      <c r="AK271" s="87">
        <v>12</v>
      </c>
      <c r="BB271" s="290" t="s">
        <v>70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3"/>
      <c r="B272" s="423"/>
      <c r="C272" s="423"/>
      <c r="D272" s="423"/>
      <c r="E272" s="423"/>
      <c r="F272" s="423"/>
      <c r="G272" s="423"/>
      <c r="H272" s="423"/>
      <c r="I272" s="423"/>
      <c r="J272" s="423"/>
      <c r="K272" s="423"/>
      <c r="L272" s="423"/>
      <c r="M272" s="423"/>
      <c r="N272" s="423"/>
      <c r="O272" s="424"/>
      <c r="P272" s="420" t="s">
        <v>40</v>
      </c>
      <c r="Q272" s="421"/>
      <c r="R272" s="421"/>
      <c r="S272" s="421"/>
      <c r="T272" s="421"/>
      <c r="U272" s="421"/>
      <c r="V272" s="422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423"/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424"/>
      <c r="P273" s="420" t="s">
        <v>40</v>
      </c>
      <c r="Q273" s="421"/>
      <c r="R273" s="421"/>
      <c r="S273" s="421"/>
      <c r="T273" s="421"/>
      <c r="U273" s="421"/>
      <c r="V273" s="422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415" t="s">
        <v>164</v>
      </c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15"/>
      <c r="P274" s="415"/>
      <c r="Q274" s="415"/>
      <c r="R274" s="415"/>
      <c r="S274" s="415"/>
      <c r="T274" s="415"/>
      <c r="U274" s="415"/>
      <c r="V274" s="415"/>
      <c r="W274" s="415"/>
      <c r="X274" s="415"/>
      <c r="Y274" s="415"/>
      <c r="Z274" s="415"/>
      <c r="AA274" s="66"/>
      <c r="AB274" s="66"/>
      <c r="AC274" s="83"/>
    </row>
    <row r="275" spans="1:68" ht="27" customHeight="1" x14ac:dyDescent="0.25">
      <c r="A275" s="63" t="s">
        <v>420</v>
      </c>
      <c r="B275" s="63" t="s">
        <v>421</v>
      </c>
      <c r="C275" s="36">
        <v>4301131019</v>
      </c>
      <c r="D275" s="416">
        <v>4640242180427</v>
      </c>
      <c r="E275" s="416"/>
      <c r="F275" s="62">
        <v>1.8</v>
      </c>
      <c r="G275" s="37">
        <v>1</v>
      </c>
      <c r="H275" s="62">
        <v>1.8</v>
      </c>
      <c r="I275" s="62">
        <v>1.915</v>
      </c>
      <c r="J275" s="37">
        <v>234</v>
      </c>
      <c r="K275" s="37" t="s">
        <v>152</v>
      </c>
      <c r="L275" s="37" t="s">
        <v>117</v>
      </c>
      <c r="M275" s="38" t="s">
        <v>86</v>
      </c>
      <c r="N275" s="38"/>
      <c r="O275" s="37">
        <v>180</v>
      </c>
      <c r="P275" s="525" t="s">
        <v>422</v>
      </c>
      <c r="Q275" s="418"/>
      <c r="R275" s="418"/>
      <c r="S275" s="418"/>
      <c r="T275" s="419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91" t="s">
        <v>423</v>
      </c>
      <c r="AG275" s="81"/>
      <c r="AJ275" s="87" t="s">
        <v>118</v>
      </c>
      <c r="AK275" s="87">
        <v>18</v>
      </c>
      <c r="BB275" s="292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3"/>
      <c r="B276" s="423"/>
      <c r="C276" s="423"/>
      <c r="D276" s="423"/>
      <c r="E276" s="423"/>
      <c r="F276" s="423"/>
      <c r="G276" s="423"/>
      <c r="H276" s="423"/>
      <c r="I276" s="423"/>
      <c r="J276" s="423"/>
      <c r="K276" s="423"/>
      <c r="L276" s="423"/>
      <c r="M276" s="423"/>
      <c r="N276" s="423"/>
      <c r="O276" s="424"/>
      <c r="P276" s="420" t="s">
        <v>40</v>
      </c>
      <c r="Q276" s="421"/>
      <c r="R276" s="421"/>
      <c r="S276" s="421"/>
      <c r="T276" s="421"/>
      <c r="U276" s="421"/>
      <c r="V276" s="422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3"/>
      <c r="B277" s="423"/>
      <c r="C277" s="423"/>
      <c r="D277" s="423"/>
      <c r="E277" s="423"/>
      <c r="F277" s="423"/>
      <c r="G277" s="423"/>
      <c r="H277" s="423"/>
      <c r="I277" s="423"/>
      <c r="J277" s="423"/>
      <c r="K277" s="423"/>
      <c r="L277" s="423"/>
      <c r="M277" s="423"/>
      <c r="N277" s="423"/>
      <c r="O277" s="424"/>
      <c r="P277" s="420" t="s">
        <v>40</v>
      </c>
      <c r="Q277" s="421"/>
      <c r="R277" s="421"/>
      <c r="S277" s="421"/>
      <c r="T277" s="421"/>
      <c r="U277" s="421"/>
      <c r="V277" s="422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14.25" customHeight="1" x14ac:dyDescent="0.25">
      <c r="A278" s="415" t="s">
        <v>91</v>
      </c>
      <c r="B278" s="415"/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5"/>
      <c r="O278" s="415"/>
      <c r="P278" s="415"/>
      <c r="Q278" s="415"/>
      <c r="R278" s="415"/>
      <c r="S278" s="415"/>
      <c r="T278" s="415"/>
      <c r="U278" s="415"/>
      <c r="V278" s="415"/>
      <c r="W278" s="415"/>
      <c r="X278" s="415"/>
      <c r="Y278" s="415"/>
      <c r="Z278" s="415"/>
      <c r="AA278" s="66"/>
      <c r="AB278" s="66"/>
      <c r="AC278" s="83"/>
    </row>
    <row r="279" spans="1:68" ht="27" customHeight="1" x14ac:dyDescent="0.25">
      <c r="A279" s="63" t="s">
        <v>424</v>
      </c>
      <c r="B279" s="63" t="s">
        <v>425</v>
      </c>
      <c r="C279" s="36">
        <v>4301132080</v>
      </c>
      <c r="D279" s="416">
        <v>4640242180397</v>
      </c>
      <c r="E279" s="416"/>
      <c r="F279" s="62">
        <v>1</v>
      </c>
      <c r="G279" s="37">
        <v>6</v>
      </c>
      <c r="H279" s="62">
        <v>6</v>
      </c>
      <c r="I279" s="62">
        <v>6.26</v>
      </c>
      <c r="J279" s="37">
        <v>84</v>
      </c>
      <c r="K279" s="37" t="s">
        <v>87</v>
      </c>
      <c r="L279" s="37" t="s">
        <v>127</v>
      </c>
      <c r="M279" s="38" t="s">
        <v>86</v>
      </c>
      <c r="N279" s="38"/>
      <c r="O279" s="37">
        <v>180</v>
      </c>
      <c r="P279" s="526" t="s">
        <v>426</v>
      </c>
      <c r="Q279" s="418"/>
      <c r="R279" s="418"/>
      <c r="S279" s="418"/>
      <c r="T279" s="41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93" t="s">
        <v>427</v>
      </c>
      <c r="AG279" s="81"/>
      <c r="AJ279" s="87" t="s">
        <v>128</v>
      </c>
      <c r="AK279" s="87">
        <v>84</v>
      </c>
      <c r="BB279" s="294" t="s">
        <v>95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25">
      <c r="A280" s="63" t="s">
        <v>428</v>
      </c>
      <c r="B280" s="63" t="s">
        <v>429</v>
      </c>
      <c r="C280" s="36">
        <v>4301132104</v>
      </c>
      <c r="D280" s="416">
        <v>4640242181219</v>
      </c>
      <c r="E280" s="416"/>
      <c r="F280" s="62">
        <v>0.3</v>
      </c>
      <c r="G280" s="37">
        <v>9</v>
      </c>
      <c r="H280" s="62">
        <v>2.7</v>
      </c>
      <c r="I280" s="62">
        <v>2.8450000000000002</v>
      </c>
      <c r="J280" s="37">
        <v>234</v>
      </c>
      <c r="K280" s="37" t="s">
        <v>152</v>
      </c>
      <c r="L280" s="37" t="s">
        <v>117</v>
      </c>
      <c r="M280" s="38" t="s">
        <v>86</v>
      </c>
      <c r="N280" s="38"/>
      <c r="O280" s="37">
        <v>180</v>
      </c>
      <c r="P280" s="527" t="s">
        <v>430</v>
      </c>
      <c r="Q280" s="418"/>
      <c r="R280" s="418"/>
      <c r="S280" s="418"/>
      <c r="T280" s="419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95" t="s">
        <v>427</v>
      </c>
      <c r="AG280" s="81"/>
      <c r="AJ280" s="87" t="s">
        <v>118</v>
      </c>
      <c r="AK280" s="87">
        <v>18</v>
      </c>
      <c r="BB280" s="296" t="s">
        <v>95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3"/>
      <c r="N281" s="423"/>
      <c r="O281" s="424"/>
      <c r="P281" s="420" t="s">
        <v>40</v>
      </c>
      <c r="Q281" s="421"/>
      <c r="R281" s="421"/>
      <c r="S281" s="421"/>
      <c r="T281" s="421"/>
      <c r="U281" s="421"/>
      <c r="V281" s="422"/>
      <c r="W281" s="42" t="s">
        <v>39</v>
      </c>
      <c r="X281" s="43">
        <f>IFERROR(SUM(X279:X280),"0")</f>
        <v>0</v>
      </c>
      <c r="Y281" s="43">
        <f>IFERROR(SUM(Y279:Y280),"0")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423"/>
      <c r="B282" s="423"/>
      <c r="C282" s="423"/>
      <c r="D282" s="423"/>
      <c r="E282" s="423"/>
      <c r="F282" s="423"/>
      <c r="G282" s="423"/>
      <c r="H282" s="423"/>
      <c r="I282" s="423"/>
      <c r="J282" s="423"/>
      <c r="K282" s="423"/>
      <c r="L282" s="423"/>
      <c r="M282" s="423"/>
      <c r="N282" s="423"/>
      <c r="O282" s="424"/>
      <c r="P282" s="420" t="s">
        <v>40</v>
      </c>
      <c r="Q282" s="421"/>
      <c r="R282" s="421"/>
      <c r="S282" s="421"/>
      <c r="T282" s="421"/>
      <c r="U282" s="421"/>
      <c r="V282" s="422"/>
      <c r="W282" s="42" t="s">
        <v>0</v>
      </c>
      <c r="X282" s="43">
        <f>IFERROR(SUMPRODUCT(X279:X280*H279:H280),"0")</f>
        <v>0</v>
      </c>
      <c r="Y282" s="43">
        <f>IFERROR(SUMPRODUCT(Y279:Y280*H279:H280),"0")</f>
        <v>0</v>
      </c>
      <c r="Z282" s="42"/>
      <c r="AA282" s="67"/>
      <c r="AB282" s="67"/>
      <c r="AC282" s="67"/>
    </row>
    <row r="283" spans="1:68" ht="14.25" customHeight="1" x14ac:dyDescent="0.25">
      <c r="A283" s="415" t="s">
        <v>194</v>
      </c>
      <c r="B283" s="415"/>
      <c r="C283" s="415"/>
      <c r="D283" s="415"/>
      <c r="E283" s="415"/>
      <c r="F283" s="415"/>
      <c r="G283" s="415"/>
      <c r="H283" s="415"/>
      <c r="I283" s="415"/>
      <c r="J283" s="415"/>
      <c r="K283" s="415"/>
      <c r="L283" s="415"/>
      <c r="M283" s="415"/>
      <c r="N283" s="415"/>
      <c r="O283" s="415"/>
      <c r="P283" s="415"/>
      <c r="Q283" s="415"/>
      <c r="R283" s="415"/>
      <c r="S283" s="415"/>
      <c r="T283" s="415"/>
      <c r="U283" s="415"/>
      <c r="V283" s="415"/>
      <c r="W283" s="415"/>
      <c r="X283" s="415"/>
      <c r="Y283" s="415"/>
      <c r="Z283" s="415"/>
      <c r="AA283" s="66"/>
      <c r="AB283" s="66"/>
      <c r="AC283" s="83"/>
    </row>
    <row r="284" spans="1:68" ht="27" customHeight="1" x14ac:dyDescent="0.25">
      <c r="A284" s="63" t="s">
        <v>431</v>
      </c>
      <c r="B284" s="63" t="s">
        <v>432</v>
      </c>
      <c r="C284" s="36">
        <v>4301136028</v>
      </c>
      <c r="D284" s="416">
        <v>4640242180304</v>
      </c>
      <c r="E284" s="416"/>
      <c r="F284" s="62">
        <v>2.7</v>
      </c>
      <c r="G284" s="37">
        <v>1</v>
      </c>
      <c r="H284" s="62">
        <v>2.7</v>
      </c>
      <c r="I284" s="62">
        <v>2.8906000000000001</v>
      </c>
      <c r="J284" s="37">
        <v>126</v>
      </c>
      <c r="K284" s="37" t="s">
        <v>96</v>
      </c>
      <c r="L284" s="37" t="s">
        <v>117</v>
      </c>
      <c r="M284" s="38" t="s">
        <v>86</v>
      </c>
      <c r="N284" s="38"/>
      <c r="O284" s="37">
        <v>180</v>
      </c>
      <c r="P284" s="528" t="s">
        <v>433</v>
      </c>
      <c r="Q284" s="418"/>
      <c r="R284" s="418"/>
      <c r="S284" s="418"/>
      <c r="T284" s="419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IFERROR(IF(X284="","",X284*0.00936),"")</f>
        <v>0</v>
      </c>
      <c r="AA284" s="68" t="s">
        <v>46</v>
      </c>
      <c r="AB284" s="69" t="s">
        <v>46</v>
      </c>
      <c r="AC284" s="297" t="s">
        <v>434</v>
      </c>
      <c r="AG284" s="81"/>
      <c r="AJ284" s="87" t="s">
        <v>118</v>
      </c>
      <c r="AK284" s="87">
        <v>14</v>
      </c>
      <c r="BB284" s="298" t="s">
        <v>95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27" customHeight="1" x14ac:dyDescent="0.25">
      <c r="A285" s="63" t="s">
        <v>435</v>
      </c>
      <c r="B285" s="63" t="s">
        <v>436</v>
      </c>
      <c r="C285" s="36">
        <v>4301136026</v>
      </c>
      <c r="D285" s="416">
        <v>4640242180236</v>
      </c>
      <c r="E285" s="416"/>
      <c r="F285" s="62">
        <v>5</v>
      </c>
      <c r="G285" s="37">
        <v>1</v>
      </c>
      <c r="H285" s="62">
        <v>5</v>
      </c>
      <c r="I285" s="62">
        <v>5.2350000000000003</v>
      </c>
      <c r="J285" s="37">
        <v>84</v>
      </c>
      <c r="K285" s="37" t="s">
        <v>87</v>
      </c>
      <c r="L285" s="37" t="s">
        <v>117</v>
      </c>
      <c r="M285" s="38" t="s">
        <v>86</v>
      </c>
      <c r="N285" s="38"/>
      <c r="O285" s="37">
        <v>180</v>
      </c>
      <c r="P285" s="529" t="s">
        <v>437</v>
      </c>
      <c r="Q285" s="418"/>
      <c r="R285" s="418"/>
      <c r="S285" s="418"/>
      <c r="T285" s="419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9" t="s">
        <v>434</v>
      </c>
      <c r="AG285" s="81"/>
      <c r="AJ285" s="87" t="s">
        <v>118</v>
      </c>
      <c r="AK285" s="87">
        <v>12</v>
      </c>
      <c r="BB285" s="300" t="s">
        <v>95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438</v>
      </c>
      <c r="B286" s="63" t="s">
        <v>439</v>
      </c>
      <c r="C286" s="36">
        <v>4301136029</v>
      </c>
      <c r="D286" s="416">
        <v>4640242180410</v>
      </c>
      <c r="E286" s="416"/>
      <c r="F286" s="62">
        <v>2.2400000000000002</v>
      </c>
      <c r="G286" s="37">
        <v>1</v>
      </c>
      <c r="H286" s="62">
        <v>2.2400000000000002</v>
      </c>
      <c r="I286" s="62">
        <v>2.4319999999999999</v>
      </c>
      <c r="J286" s="37">
        <v>126</v>
      </c>
      <c r="K286" s="37" t="s">
        <v>96</v>
      </c>
      <c r="L286" s="37" t="s">
        <v>117</v>
      </c>
      <c r="M286" s="38" t="s">
        <v>86</v>
      </c>
      <c r="N286" s="38"/>
      <c r="O286" s="37">
        <v>180</v>
      </c>
      <c r="P286" s="5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418"/>
      <c r="R286" s="418"/>
      <c r="S286" s="418"/>
      <c r="T286" s="419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IFERROR(IF(X286="","",X286*0.00936),"")</f>
        <v>0</v>
      </c>
      <c r="AA286" s="68" t="s">
        <v>46</v>
      </c>
      <c r="AB286" s="69" t="s">
        <v>46</v>
      </c>
      <c r="AC286" s="301" t="s">
        <v>434</v>
      </c>
      <c r="AG286" s="81"/>
      <c r="AJ286" s="87" t="s">
        <v>118</v>
      </c>
      <c r="AK286" s="87">
        <v>14</v>
      </c>
      <c r="BB286" s="302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3"/>
      <c r="N287" s="423"/>
      <c r="O287" s="424"/>
      <c r="P287" s="420" t="s">
        <v>40</v>
      </c>
      <c r="Q287" s="421"/>
      <c r="R287" s="421"/>
      <c r="S287" s="421"/>
      <c r="T287" s="421"/>
      <c r="U287" s="421"/>
      <c r="V287" s="422"/>
      <c r="W287" s="42" t="s">
        <v>39</v>
      </c>
      <c r="X287" s="43">
        <f>IFERROR(SUM(X284:X286),"0")</f>
        <v>0</v>
      </c>
      <c r="Y287" s="43">
        <f>IFERROR(SUM(Y284:Y286),"0")</f>
        <v>0</v>
      </c>
      <c r="Z287" s="43">
        <f>IFERROR(IF(Z284="",0,Z284),"0")+IFERROR(IF(Z285="",0,Z285),"0")+IFERROR(IF(Z286="",0,Z286),"0")</f>
        <v>0</v>
      </c>
      <c r="AA287" s="67"/>
      <c r="AB287" s="67"/>
      <c r="AC287" s="67"/>
    </row>
    <row r="288" spans="1:68" x14ac:dyDescent="0.2">
      <c r="A288" s="423"/>
      <c r="B288" s="423"/>
      <c r="C288" s="423"/>
      <c r="D288" s="423"/>
      <c r="E288" s="423"/>
      <c r="F288" s="423"/>
      <c r="G288" s="423"/>
      <c r="H288" s="423"/>
      <c r="I288" s="423"/>
      <c r="J288" s="423"/>
      <c r="K288" s="423"/>
      <c r="L288" s="423"/>
      <c r="M288" s="423"/>
      <c r="N288" s="423"/>
      <c r="O288" s="424"/>
      <c r="P288" s="420" t="s">
        <v>40</v>
      </c>
      <c r="Q288" s="421"/>
      <c r="R288" s="421"/>
      <c r="S288" s="421"/>
      <c r="T288" s="421"/>
      <c r="U288" s="421"/>
      <c r="V288" s="422"/>
      <c r="W288" s="42" t="s">
        <v>0</v>
      </c>
      <c r="X288" s="43">
        <f>IFERROR(SUMPRODUCT(X284:X286*H284:H286),"0")</f>
        <v>0</v>
      </c>
      <c r="Y288" s="43">
        <f>IFERROR(SUMPRODUCT(Y284:Y286*H284:H286),"0")</f>
        <v>0</v>
      </c>
      <c r="Z288" s="42"/>
      <c r="AA288" s="67"/>
      <c r="AB288" s="67"/>
      <c r="AC288" s="67"/>
    </row>
    <row r="289" spans="1:68" ht="14.25" customHeight="1" x14ac:dyDescent="0.25">
      <c r="A289" s="415" t="s">
        <v>156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415"/>
      <c r="Z289" s="415"/>
      <c r="AA289" s="66"/>
      <c r="AB289" s="66"/>
      <c r="AC289" s="83"/>
    </row>
    <row r="290" spans="1:68" ht="27" customHeight="1" x14ac:dyDescent="0.25">
      <c r="A290" s="63" t="s">
        <v>440</v>
      </c>
      <c r="B290" s="63" t="s">
        <v>441</v>
      </c>
      <c r="C290" s="36">
        <v>4301135504</v>
      </c>
      <c r="D290" s="416">
        <v>4640242181554</v>
      </c>
      <c r="E290" s="416"/>
      <c r="F290" s="62">
        <v>3</v>
      </c>
      <c r="G290" s="37">
        <v>1</v>
      </c>
      <c r="H290" s="62">
        <v>3</v>
      </c>
      <c r="I290" s="62">
        <v>3.1920000000000002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531" t="s">
        <v>442</v>
      </c>
      <c r="Q290" s="418"/>
      <c r="R290" s="418"/>
      <c r="S290" s="418"/>
      <c r="T290" s="419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ref="Y290:Y310" si="24">IFERROR(IF(X290="","",X290),"")</f>
        <v>0</v>
      </c>
      <c r="Z290" s="41">
        <f>IFERROR(IF(X290="","",X290*0.00936),"")</f>
        <v>0</v>
      </c>
      <c r="AA290" s="68" t="s">
        <v>46</v>
      </c>
      <c r="AB290" s="69" t="s">
        <v>46</v>
      </c>
      <c r="AC290" s="303" t="s">
        <v>443</v>
      </c>
      <c r="AG290" s="81"/>
      <c r="AJ290" s="87" t="s">
        <v>89</v>
      </c>
      <c r="AK290" s="87">
        <v>1</v>
      </c>
      <c r="BB290" s="304" t="s">
        <v>95</v>
      </c>
      <c r="BM290" s="81">
        <f t="shared" ref="BM290:BM310" si="25">IFERROR(X290*I290,"0")</f>
        <v>0</v>
      </c>
      <c r="BN290" s="81">
        <f t="shared" ref="BN290:BN310" si="26">IFERROR(Y290*I290,"0")</f>
        <v>0</v>
      </c>
      <c r="BO290" s="81">
        <f t="shared" ref="BO290:BO310" si="27">IFERROR(X290/J290,"0")</f>
        <v>0</v>
      </c>
      <c r="BP290" s="81">
        <f t="shared" ref="BP290:BP310" si="28">IFERROR(Y290/J290,"0")</f>
        <v>0</v>
      </c>
    </row>
    <row r="291" spans="1:68" ht="27" customHeight="1" x14ac:dyDescent="0.25">
      <c r="A291" s="63" t="s">
        <v>444</v>
      </c>
      <c r="B291" s="63" t="s">
        <v>445</v>
      </c>
      <c r="C291" s="36">
        <v>4301135394</v>
      </c>
      <c r="D291" s="416">
        <v>4640242181561</v>
      </c>
      <c r="E291" s="416"/>
      <c r="F291" s="62">
        <v>3.7</v>
      </c>
      <c r="G291" s="37">
        <v>1</v>
      </c>
      <c r="H291" s="62">
        <v>3.7</v>
      </c>
      <c r="I291" s="62">
        <v>3.8919999999999999</v>
      </c>
      <c r="J291" s="37">
        <v>126</v>
      </c>
      <c r="K291" s="37" t="s">
        <v>96</v>
      </c>
      <c r="L291" s="37" t="s">
        <v>117</v>
      </c>
      <c r="M291" s="38" t="s">
        <v>86</v>
      </c>
      <c r="N291" s="38"/>
      <c r="O291" s="37">
        <v>180</v>
      </c>
      <c r="P291" s="532" t="s">
        <v>446</v>
      </c>
      <c r="Q291" s="418"/>
      <c r="R291" s="418"/>
      <c r="S291" s="418"/>
      <c r="T291" s="419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IFERROR(IF(X291="","",X291*0.00936),"")</f>
        <v>0</v>
      </c>
      <c r="AA291" s="68" t="s">
        <v>46</v>
      </c>
      <c r="AB291" s="69" t="s">
        <v>46</v>
      </c>
      <c r="AC291" s="305" t="s">
        <v>447</v>
      </c>
      <c r="AG291" s="81"/>
      <c r="AJ291" s="87" t="s">
        <v>118</v>
      </c>
      <c r="AK291" s="87">
        <v>14</v>
      </c>
      <c r="BB291" s="306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37.5" customHeight="1" x14ac:dyDescent="0.25">
      <c r="A292" s="63" t="s">
        <v>448</v>
      </c>
      <c r="B292" s="63" t="s">
        <v>449</v>
      </c>
      <c r="C292" s="36">
        <v>4301135552</v>
      </c>
      <c r="D292" s="416">
        <v>4640242181431</v>
      </c>
      <c r="E292" s="416"/>
      <c r="F292" s="62">
        <v>3.5</v>
      </c>
      <c r="G292" s="37">
        <v>1</v>
      </c>
      <c r="H292" s="62">
        <v>3.5</v>
      </c>
      <c r="I292" s="62">
        <v>3.6920000000000002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533" t="s">
        <v>450</v>
      </c>
      <c r="Q292" s="418"/>
      <c r="R292" s="418"/>
      <c r="S292" s="418"/>
      <c r="T292" s="419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307" t="s">
        <v>451</v>
      </c>
      <c r="AG292" s="81"/>
      <c r="AJ292" s="87" t="s">
        <v>89</v>
      </c>
      <c r="AK292" s="87">
        <v>1</v>
      </c>
      <c r="BB292" s="308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452</v>
      </c>
      <c r="B293" s="63" t="s">
        <v>453</v>
      </c>
      <c r="C293" s="36">
        <v>4301135374</v>
      </c>
      <c r="D293" s="416">
        <v>4640242181424</v>
      </c>
      <c r="E293" s="416"/>
      <c r="F293" s="62">
        <v>5.5</v>
      </c>
      <c r="G293" s="37">
        <v>1</v>
      </c>
      <c r="H293" s="62">
        <v>5.5</v>
      </c>
      <c r="I293" s="62">
        <v>5.7350000000000003</v>
      </c>
      <c r="J293" s="37">
        <v>84</v>
      </c>
      <c r="K293" s="37" t="s">
        <v>87</v>
      </c>
      <c r="L293" s="37" t="s">
        <v>117</v>
      </c>
      <c r="M293" s="38" t="s">
        <v>86</v>
      </c>
      <c r="N293" s="38"/>
      <c r="O293" s="37">
        <v>180</v>
      </c>
      <c r="P293" s="534" t="s">
        <v>454</v>
      </c>
      <c r="Q293" s="418"/>
      <c r="R293" s="418"/>
      <c r="S293" s="418"/>
      <c r="T293" s="419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309" t="s">
        <v>443</v>
      </c>
      <c r="AG293" s="81"/>
      <c r="AJ293" s="87" t="s">
        <v>118</v>
      </c>
      <c r="AK293" s="87">
        <v>12</v>
      </c>
      <c r="BB293" s="310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455</v>
      </c>
      <c r="B294" s="63" t="s">
        <v>456</v>
      </c>
      <c r="C294" s="36">
        <v>4301135320</v>
      </c>
      <c r="D294" s="416">
        <v>4640242181592</v>
      </c>
      <c r="E294" s="416"/>
      <c r="F294" s="62">
        <v>3.5</v>
      </c>
      <c r="G294" s="37">
        <v>1</v>
      </c>
      <c r="H294" s="62">
        <v>3.5</v>
      </c>
      <c r="I294" s="62">
        <v>3.6850000000000001</v>
      </c>
      <c r="J294" s="37">
        <v>126</v>
      </c>
      <c r="K294" s="37" t="s">
        <v>96</v>
      </c>
      <c r="L294" s="37" t="s">
        <v>88</v>
      </c>
      <c r="M294" s="38" t="s">
        <v>86</v>
      </c>
      <c r="N294" s="38"/>
      <c r="O294" s="37">
        <v>180</v>
      </c>
      <c r="P294" s="535" t="s">
        <v>457</v>
      </c>
      <c r="Q294" s="418"/>
      <c r="R294" s="418"/>
      <c r="S294" s="418"/>
      <c r="T294" s="419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 t="shared" ref="Z294:Z301" si="29">IFERROR(IF(X294="","",X294*0.00936),"")</f>
        <v>0</v>
      </c>
      <c r="AA294" s="68" t="s">
        <v>46</v>
      </c>
      <c r="AB294" s="69" t="s">
        <v>46</v>
      </c>
      <c r="AC294" s="311" t="s">
        <v>458</v>
      </c>
      <c r="AG294" s="81"/>
      <c r="AJ294" s="87" t="s">
        <v>89</v>
      </c>
      <c r="AK294" s="87">
        <v>1</v>
      </c>
      <c r="BB294" s="312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459</v>
      </c>
      <c r="B295" s="63" t="s">
        <v>460</v>
      </c>
      <c r="C295" s="36">
        <v>4301135405</v>
      </c>
      <c r="D295" s="416">
        <v>4640242181523</v>
      </c>
      <c r="E295" s="416"/>
      <c r="F295" s="62">
        <v>3</v>
      </c>
      <c r="G295" s="37">
        <v>1</v>
      </c>
      <c r="H295" s="62">
        <v>3</v>
      </c>
      <c r="I295" s="62">
        <v>3.1920000000000002</v>
      </c>
      <c r="J295" s="37">
        <v>126</v>
      </c>
      <c r="K295" s="37" t="s">
        <v>96</v>
      </c>
      <c r="L295" s="37" t="s">
        <v>117</v>
      </c>
      <c r="M295" s="38" t="s">
        <v>86</v>
      </c>
      <c r="N295" s="38"/>
      <c r="O295" s="37">
        <v>180</v>
      </c>
      <c r="P295" s="536" t="s">
        <v>461</v>
      </c>
      <c r="Q295" s="418"/>
      <c r="R295" s="418"/>
      <c r="S295" s="418"/>
      <c r="T295" s="419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 t="shared" si="29"/>
        <v>0</v>
      </c>
      <c r="AA295" s="68" t="s">
        <v>46</v>
      </c>
      <c r="AB295" s="69" t="s">
        <v>46</v>
      </c>
      <c r="AC295" s="313" t="s">
        <v>447</v>
      </c>
      <c r="AG295" s="81"/>
      <c r="AJ295" s="87" t="s">
        <v>118</v>
      </c>
      <c r="AK295" s="87">
        <v>14</v>
      </c>
      <c r="BB295" s="314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462</v>
      </c>
      <c r="B296" s="63" t="s">
        <v>463</v>
      </c>
      <c r="C296" s="36">
        <v>4301135404</v>
      </c>
      <c r="D296" s="416">
        <v>4640242181516</v>
      </c>
      <c r="E296" s="416"/>
      <c r="F296" s="62">
        <v>3.7</v>
      </c>
      <c r="G296" s="37">
        <v>1</v>
      </c>
      <c r="H296" s="62">
        <v>3.7</v>
      </c>
      <c r="I296" s="62">
        <v>3.8919999999999999</v>
      </c>
      <c r="J296" s="37">
        <v>126</v>
      </c>
      <c r="K296" s="37" t="s">
        <v>96</v>
      </c>
      <c r="L296" s="37" t="s">
        <v>88</v>
      </c>
      <c r="M296" s="38" t="s">
        <v>86</v>
      </c>
      <c r="N296" s="38"/>
      <c r="O296" s="37">
        <v>180</v>
      </c>
      <c r="P296" s="537" t="s">
        <v>464</v>
      </c>
      <c r="Q296" s="418"/>
      <c r="R296" s="418"/>
      <c r="S296" s="418"/>
      <c r="T296" s="419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 t="shared" si="29"/>
        <v>0</v>
      </c>
      <c r="AA296" s="68" t="s">
        <v>46</v>
      </c>
      <c r="AB296" s="69" t="s">
        <v>46</v>
      </c>
      <c r="AC296" s="315" t="s">
        <v>451</v>
      </c>
      <c r="AG296" s="81"/>
      <c r="AJ296" s="87" t="s">
        <v>89</v>
      </c>
      <c r="AK296" s="87">
        <v>1</v>
      </c>
      <c r="BB296" s="316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37.5" customHeight="1" x14ac:dyDescent="0.25">
      <c r="A297" s="63" t="s">
        <v>465</v>
      </c>
      <c r="B297" s="63" t="s">
        <v>466</v>
      </c>
      <c r="C297" s="36">
        <v>4301135402</v>
      </c>
      <c r="D297" s="416">
        <v>4640242181493</v>
      </c>
      <c r="E297" s="416"/>
      <c r="F297" s="62">
        <v>3.7</v>
      </c>
      <c r="G297" s="37">
        <v>1</v>
      </c>
      <c r="H297" s="62">
        <v>3.7</v>
      </c>
      <c r="I297" s="62">
        <v>3.8919999999999999</v>
      </c>
      <c r="J297" s="37">
        <v>126</v>
      </c>
      <c r="K297" s="37" t="s">
        <v>96</v>
      </c>
      <c r="L297" s="37" t="s">
        <v>88</v>
      </c>
      <c r="M297" s="38" t="s">
        <v>86</v>
      </c>
      <c r="N297" s="38"/>
      <c r="O297" s="37">
        <v>180</v>
      </c>
      <c r="P297" s="538" t="s">
        <v>467</v>
      </c>
      <c r="Q297" s="418"/>
      <c r="R297" s="418"/>
      <c r="S297" s="418"/>
      <c r="T297" s="419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 t="shared" si="29"/>
        <v>0</v>
      </c>
      <c r="AA297" s="68" t="s">
        <v>46</v>
      </c>
      <c r="AB297" s="69" t="s">
        <v>46</v>
      </c>
      <c r="AC297" s="317" t="s">
        <v>443</v>
      </c>
      <c r="AG297" s="81"/>
      <c r="AJ297" s="87" t="s">
        <v>89</v>
      </c>
      <c r="AK297" s="87">
        <v>1</v>
      </c>
      <c r="BB297" s="318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468</v>
      </c>
      <c r="B298" s="63" t="s">
        <v>469</v>
      </c>
      <c r="C298" s="36">
        <v>4301135375</v>
      </c>
      <c r="D298" s="416">
        <v>4640242181486</v>
      </c>
      <c r="E298" s="416"/>
      <c r="F298" s="62">
        <v>3.7</v>
      </c>
      <c r="G298" s="37">
        <v>1</v>
      </c>
      <c r="H298" s="62">
        <v>3.7</v>
      </c>
      <c r="I298" s="62">
        <v>3.8919999999999999</v>
      </c>
      <c r="J298" s="37">
        <v>126</v>
      </c>
      <c r="K298" s="37" t="s">
        <v>96</v>
      </c>
      <c r="L298" s="37" t="s">
        <v>117</v>
      </c>
      <c r="M298" s="38" t="s">
        <v>86</v>
      </c>
      <c r="N298" s="38"/>
      <c r="O298" s="37">
        <v>180</v>
      </c>
      <c r="P298" s="539" t="s">
        <v>470</v>
      </c>
      <c r="Q298" s="418"/>
      <c r="R298" s="418"/>
      <c r="S298" s="418"/>
      <c r="T298" s="419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 t="shared" si="29"/>
        <v>0</v>
      </c>
      <c r="AA298" s="68" t="s">
        <v>46</v>
      </c>
      <c r="AB298" s="69" t="s">
        <v>46</v>
      </c>
      <c r="AC298" s="319" t="s">
        <v>443</v>
      </c>
      <c r="AG298" s="81"/>
      <c r="AJ298" s="87" t="s">
        <v>118</v>
      </c>
      <c r="AK298" s="87">
        <v>14</v>
      </c>
      <c r="BB298" s="320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471</v>
      </c>
      <c r="B299" s="63" t="s">
        <v>472</v>
      </c>
      <c r="C299" s="36">
        <v>4301135403</v>
      </c>
      <c r="D299" s="416">
        <v>4640242181509</v>
      </c>
      <c r="E299" s="416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96</v>
      </c>
      <c r="L299" s="37" t="s">
        <v>117</v>
      </c>
      <c r="M299" s="38" t="s">
        <v>86</v>
      </c>
      <c r="N299" s="38"/>
      <c r="O299" s="37">
        <v>180</v>
      </c>
      <c r="P299" s="540" t="s">
        <v>473</v>
      </c>
      <c r="Q299" s="418"/>
      <c r="R299" s="418"/>
      <c r="S299" s="418"/>
      <c r="T299" s="41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 t="shared" si="29"/>
        <v>0</v>
      </c>
      <c r="AA299" s="68" t="s">
        <v>46</v>
      </c>
      <c r="AB299" s="69" t="s">
        <v>46</v>
      </c>
      <c r="AC299" s="321" t="s">
        <v>443</v>
      </c>
      <c r="AG299" s="81"/>
      <c r="AJ299" s="87" t="s">
        <v>118</v>
      </c>
      <c r="AK299" s="87">
        <v>14</v>
      </c>
      <c r="BB299" s="322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474</v>
      </c>
      <c r="B300" s="63" t="s">
        <v>475</v>
      </c>
      <c r="C300" s="36">
        <v>4301135304</v>
      </c>
      <c r="D300" s="416">
        <v>4640242181240</v>
      </c>
      <c r="E300" s="416"/>
      <c r="F300" s="62">
        <v>0.3</v>
      </c>
      <c r="G300" s="37">
        <v>9</v>
      </c>
      <c r="H300" s="62">
        <v>2.7</v>
      </c>
      <c r="I300" s="62">
        <v>2.88</v>
      </c>
      <c r="J300" s="37">
        <v>126</v>
      </c>
      <c r="K300" s="37" t="s">
        <v>96</v>
      </c>
      <c r="L300" s="37" t="s">
        <v>117</v>
      </c>
      <c r="M300" s="38" t="s">
        <v>86</v>
      </c>
      <c r="N300" s="38"/>
      <c r="O300" s="37">
        <v>180</v>
      </c>
      <c r="P300" s="541" t="s">
        <v>476</v>
      </c>
      <c r="Q300" s="418"/>
      <c r="R300" s="418"/>
      <c r="S300" s="418"/>
      <c r="T300" s="41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 t="shared" si="29"/>
        <v>0</v>
      </c>
      <c r="AA300" s="68" t="s">
        <v>46</v>
      </c>
      <c r="AB300" s="69" t="s">
        <v>46</v>
      </c>
      <c r="AC300" s="323" t="s">
        <v>443</v>
      </c>
      <c r="AG300" s="81"/>
      <c r="AJ300" s="87" t="s">
        <v>118</v>
      </c>
      <c r="AK300" s="87">
        <v>14</v>
      </c>
      <c r="BB300" s="324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477</v>
      </c>
      <c r="B301" s="63" t="s">
        <v>478</v>
      </c>
      <c r="C301" s="36">
        <v>4301135310</v>
      </c>
      <c r="D301" s="416">
        <v>4640242181318</v>
      </c>
      <c r="E301" s="416"/>
      <c r="F301" s="62">
        <v>0.3</v>
      </c>
      <c r="G301" s="37">
        <v>9</v>
      </c>
      <c r="H301" s="62">
        <v>2.7</v>
      </c>
      <c r="I301" s="62">
        <v>2.988</v>
      </c>
      <c r="J301" s="37">
        <v>126</v>
      </c>
      <c r="K301" s="37" t="s">
        <v>96</v>
      </c>
      <c r="L301" s="37" t="s">
        <v>117</v>
      </c>
      <c r="M301" s="38" t="s">
        <v>86</v>
      </c>
      <c r="N301" s="38"/>
      <c r="O301" s="37">
        <v>180</v>
      </c>
      <c r="P301" s="542" t="s">
        <v>479</v>
      </c>
      <c r="Q301" s="418"/>
      <c r="R301" s="418"/>
      <c r="S301" s="418"/>
      <c r="T301" s="41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si="29"/>
        <v>0</v>
      </c>
      <c r="AA301" s="68" t="s">
        <v>46</v>
      </c>
      <c r="AB301" s="69" t="s">
        <v>46</v>
      </c>
      <c r="AC301" s="325" t="s">
        <v>447</v>
      </c>
      <c r="AG301" s="81"/>
      <c r="AJ301" s="87" t="s">
        <v>118</v>
      </c>
      <c r="AK301" s="87">
        <v>14</v>
      </c>
      <c r="BB301" s="326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25">
      <c r="A302" s="63" t="s">
        <v>480</v>
      </c>
      <c r="B302" s="63" t="s">
        <v>481</v>
      </c>
      <c r="C302" s="36">
        <v>4301135306</v>
      </c>
      <c r="D302" s="416">
        <v>4640242181578</v>
      </c>
      <c r="E302" s="416"/>
      <c r="F302" s="62">
        <v>0.3</v>
      </c>
      <c r="G302" s="37">
        <v>9</v>
      </c>
      <c r="H302" s="62">
        <v>2.7</v>
      </c>
      <c r="I302" s="62">
        <v>2.8450000000000002</v>
      </c>
      <c r="J302" s="37">
        <v>234</v>
      </c>
      <c r="K302" s="37" t="s">
        <v>152</v>
      </c>
      <c r="L302" s="37" t="s">
        <v>117</v>
      </c>
      <c r="M302" s="38" t="s">
        <v>86</v>
      </c>
      <c r="N302" s="38"/>
      <c r="O302" s="37">
        <v>180</v>
      </c>
      <c r="P302" s="543" t="s">
        <v>482</v>
      </c>
      <c r="Q302" s="418"/>
      <c r="R302" s="418"/>
      <c r="S302" s="418"/>
      <c r="T302" s="41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>IFERROR(IF(X302="","",X302*0.00502),"")</f>
        <v>0</v>
      </c>
      <c r="AA302" s="68" t="s">
        <v>46</v>
      </c>
      <c r="AB302" s="69" t="s">
        <v>46</v>
      </c>
      <c r="AC302" s="327" t="s">
        <v>443</v>
      </c>
      <c r="AG302" s="81"/>
      <c r="AJ302" s="87" t="s">
        <v>118</v>
      </c>
      <c r="AK302" s="87">
        <v>18</v>
      </c>
      <c r="BB302" s="328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483</v>
      </c>
      <c r="B303" s="63" t="s">
        <v>484</v>
      </c>
      <c r="C303" s="36">
        <v>4301135305</v>
      </c>
      <c r="D303" s="416">
        <v>4640242181394</v>
      </c>
      <c r="E303" s="416"/>
      <c r="F303" s="62">
        <v>0.3</v>
      </c>
      <c r="G303" s="37">
        <v>9</v>
      </c>
      <c r="H303" s="62">
        <v>2.7</v>
      </c>
      <c r="I303" s="62">
        <v>2.8450000000000002</v>
      </c>
      <c r="J303" s="37">
        <v>234</v>
      </c>
      <c r="K303" s="37" t="s">
        <v>152</v>
      </c>
      <c r="L303" s="37" t="s">
        <v>117</v>
      </c>
      <c r="M303" s="38" t="s">
        <v>86</v>
      </c>
      <c r="N303" s="38"/>
      <c r="O303" s="37">
        <v>180</v>
      </c>
      <c r="P303" s="544" t="s">
        <v>485</v>
      </c>
      <c r="Q303" s="418"/>
      <c r="R303" s="418"/>
      <c r="S303" s="418"/>
      <c r="T303" s="41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IFERROR(IF(X303="","",X303*0.00502),"")</f>
        <v>0</v>
      </c>
      <c r="AA303" s="68" t="s">
        <v>46</v>
      </c>
      <c r="AB303" s="69" t="s">
        <v>46</v>
      </c>
      <c r="AC303" s="329" t="s">
        <v>443</v>
      </c>
      <c r="AG303" s="81"/>
      <c r="AJ303" s="87" t="s">
        <v>118</v>
      </c>
      <c r="AK303" s="87">
        <v>18</v>
      </c>
      <c r="BB303" s="330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486</v>
      </c>
      <c r="B304" s="63" t="s">
        <v>487</v>
      </c>
      <c r="C304" s="36">
        <v>4301135309</v>
      </c>
      <c r="D304" s="416">
        <v>4640242181332</v>
      </c>
      <c r="E304" s="416"/>
      <c r="F304" s="62">
        <v>0.3</v>
      </c>
      <c r="G304" s="37">
        <v>9</v>
      </c>
      <c r="H304" s="62">
        <v>2.7</v>
      </c>
      <c r="I304" s="62">
        <v>2.9079999999999999</v>
      </c>
      <c r="J304" s="37">
        <v>234</v>
      </c>
      <c r="K304" s="37" t="s">
        <v>152</v>
      </c>
      <c r="L304" s="37" t="s">
        <v>117</v>
      </c>
      <c r="M304" s="38" t="s">
        <v>86</v>
      </c>
      <c r="N304" s="38"/>
      <c r="O304" s="37">
        <v>180</v>
      </c>
      <c r="P304" s="545" t="s">
        <v>488</v>
      </c>
      <c r="Q304" s="418"/>
      <c r="R304" s="418"/>
      <c r="S304" s="418"/>
      <c r="T304" s="41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IFERROR(IF(X304="","",X304*0.00502),"")</f>
        <v>0</v>
      </c>
      <c r="AA304" s="68" t="s">
        <v>46</v>
      </c>
      <c r="AB304" s="69" t="s">
        <v>46</v>
      </c>
      <c r="AC304" s="331" t="s">
        <v>443</v>
      </c>
      <c r="AG304" s="81"/>
      <c r="AJ304" s="87" t="s">
        <v>118</v>
      </c>
      <c r="AK304" s="87">
        <v>18</v>
      </c>
      <c r="BB304" s="332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489</v>
      </c>
      <c r="B305" s="63" t="s">
        <v>490</v>
      </c>
      <c r="C305" s="36">
        <v>4301135308</v>
      </c>
      <c r="D305" s="416">
        <v>4640242181349</v>
      </c>
      <c r="E305" s="416"/>
      <c r="F305" s="62">
        <v>0.3</v>
      </c>
      <c r="G305" s="37">
        <v>9</v>
      </c>
      <c r="H305" s="62">
        <v>2.7</v>
      </c>
      <c r="I305" s="62">
        <v>2.9079999999999999</v>
      </c>
      <c r="J305" s="37">
        <v>234</v>
      </c>
      <c r="K305" s="37" t="s">
        <v>152</v>
      </c>
      <c r="L305" s="37" t="s">
        <v>117</v>
      </c>
      <c r="M305" s="38" t="s">
        <v>86</v>
      </c>
      <c r="N305" s="38"/>
      <c r="O305" s="37">
        <v>180</v>
      </c>
      <c r="P305" s="546" t="s">
        <v>491</v>
      </c>
      <c r="Q305" s="418"/>
      <c r="R305" s="418"/>
      <c r="S305" s="418"/>
      <c r="T305" s="41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IFERROR(IF(X305="","",X305*0.00502),"")</f>
        <v>0</v>
      </c>
      <c r="AA305" s="68" t="s">
        <v>46</v>
      </c>
      <c r="AB305" s="69" t="s">
        <v>46</v>
      </c>
      <c r="AC305" s="333" t="s">
        <v>443</v>
      </c>
      <c r="AG305" s="81"/>
      <c r="AJ305" s="87" t="s">
        <v>118</v>
      </c>
      <c r="AK305" s="87">
        <v>18</v>
      </c>
      <c r="BB305" s="334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492</v>
      </c>
      <c r="B306" s="63" t="s">
        <v>493</v>
      </c>
      <c r="C306" s="36">
        <v>4301135307</v>
      </c>
      <c r="D306" s="416">
        <v>4640242181370</v>
      </c>
      <c r="E306" s="416"/>
      <c r="F306" s="62">
        <v>0.3</v>
      </c>
      <c r="G306" s="37">
        <v>9</v>
      </c>
      <c r="H306" s="62">
        <v>2.7</v>
      </c>
      <c r="I306" s="62">
        <v>2.9079999999999999</v>
      </c>
      <c r="J306" s="37">
        <v>234</v>
      </c>
      <c r="K306" s="37" t="s">
        <v>152</v>
      </c>
      <c r="L306" s="37" t="s">
        <v>88</v>
      </c>
      <c r="M306" s="38" t="s">
        <v>86</v>
      </c>
      <c r="N306" s="38"/>
      <c r="O306" s="37">
        <v>180</v>
      </c>
      <c r="P306" s="547" t="s">
        <v>494</v>
      </c>
      <c r="Q306" s="418"/>
      <c r="R306" s="418"/>
      <c r="S306" s="418"/>
      <c r="T306" s="41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>IFERROR(IF(X306="","",X306*0.00502),"")</f>
        <v>0</v>
      </c>
      <c r="AA306" s="68" t="s">
        <v>46</v>
      </c>
      <c r="AB306" s="69" t="s">
        <v>46</v>
      </c>
      <c r="AC306" s="335" t="s">
        <v>495</v>
      </c>
      <c r="AG306" s="81"/>
      <c r="AJ306" s="87" t="s">
        <v>89</v>
      </c>
      <c r="AK306" s="87">
        <v>1</v>
      </c>
      <c r="BB306" s="336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496</v>
      </c>
      <c r="B307" s="63" t="s">
        <v>497</v>
      </c>
      <c r="C307" s="36">
        <v>4301135318</v>
      </c>
      <c r="D307" s="416">
        <v>4607111037480</v>
      </c>
      <c r="E307" s="416"/>
      <c r="F307" s="62">
        <v>1</v>
      </c>
      <c r="G307" s="37">
        <v>4</v>
      </c>
      <c r="H307" s="62">
        <v>4</v>
      </c>
      <c r="I307" s="62">
        <v>4.2724000000000002</v>
      </c>
      <c r="J307" s="37">
        <v>84</v>
      </c>
      <c r="K307" s="37" t="s">
        <v>87</v>
      </c>
      <c r="L307" s="37" t="s">
        <v>88</v>
      </c>
      <c r="M307" s="38" t="s">
        <v>86</v>
      </c>
      <c r="N307" s="38"/>
      <c r="O307" s="37">
        <v>180</v>
      </c>
      <c r="P307" s="548" t="s">
        <v>498</v>
      </c>
      <c r="Q307" s="418"/>
      <c r="R307" s="418"/>
      <c r="S307" s="418"/>
      <c r="T307" s="41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>IFERROR(IF(X307="","",X307*0.0155),"")</f>
        <v>0</v>
      </c>
      <c r="AA307" s="68" t="s">
        <v>46</v>
      </c>
      <c r="AB307" s="69" t="s">
        <v>46</v>
      </c>
      <c r="AC307" s="337" t="s">
        <v>499</v>
      </c>
      <c r="AG307" s="81"/>
      <c r="AJ307" s="87" t="s">
        <v>89</v>
      </c>
      <c r="AK307" s="87">
        <v>1</v>
      </c>
      <c r="BB307" s="338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500</v>
      </c>
      <c r="B308" s="63" t="s">
        <v>501</v>
      </c>
      <c r="C308" s="36">
        <v>4301135319</v>
      </c>
      <c r="D308" s="416">
        <v>4607111037473</v>
      </c>
      <c r="E308" s="416"/>
      <c r="F308" s="62">
        <v>1</v>
      </c>
      <c r="G308" s="37">
        <v>4</v>
      </c>
      <c r="H308" s="62">
        <v>4</v>
      </c>
      <c r="I308" s="62">
        <v>4.2300000000000004</v>
      </c>
      <c r="J308" s="37">
        <v>84</v>
      </c>
      <c r="K308" s="37" t="s">
        <v>87</v>
      </c>
      <c r="L308" s="37" t="s">
        <v>88</v>
      </c>
      <c r="M308" s="38" t="s">
        <v>86</v>
      </c>
      <c r="N308" s="38"/>
      <c r="O308" s="37">
        <v>180</v>
      </c>
      <c r="P308" s="549" t="s">
        <v>502</v>
      </c>
      <c r="Q308" s="418"/>
      <c r="R308" s="418"/>
      <c r="S308" s="418"/>
      <c r="T308" s="41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>IFERROR(IF(X308="","",X308*0.0155),"")</f>
        <v>0</v>
      </c>
      <c r="AA308" s="68" t="s">
        <v>46</v>
      </c>
      <c r="AB308" s="69" t="s">
        <v>46</v>
      </c>
      <c r="AC308" s="339" t="s">
        <v>503</v>
      </c>
      <c r="AG308" s="81"/>
      <c r="AJ308" s="87" t="s">
        <v>89</v>
      </c>
      <c r="AK308" s="87">
        <v>1</v>
      </c>
      <c r="BB308" s="340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4301135198</v>
      </c>
      <c r="D309" s="416">
        <v>4640242180663</v>
      </c>
      <c r="E309" s="416"/>
      <c r="F309" s="62">
        <v>0.9</v>
      </c>
      <c r="G309" s="37">
        <v>4</v>
      </c>
      <c r="H309" s="62">
        <v>3.6</v>
      </c>
      <c r="I309" s="62">
        <v>3.83</v>
      </c>
      <c r="J309" s="37">
        <v>84</v>
      </c>
      <c r="K309" s="37" t="s">
        <v>87</v>
      </c>
      <c r="L309" s="37" t="s">
        <v>88</v>
      </c>
      <c r="M309" s="38" t="s">
        <v>86</v>
      </c>
      <c r="N309" s="38"/>
      <c r="O309" s="37">
        <v>180</v>
      </c>
      <c r="P309" s="550" t="s">
        <v>506</v>
      </c>
      <c r="Q309" s="418"/>
      <c r="R309" s="418"/>
      <c r="S309" s="418"/>
      <c r="T309" s="41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>IFERROR(IF(X309="","",X309*0.0155),"")</f>
        <v>0</v>
      </c>
      <c r="AA309" s="68" t="s">
        <v>46</v>
      </c>
      <c r="AB309" s="69" t="s">
        <v>46</v>
      </c>
      <c r="AC309" s="341" t="s">
        <v>507</v>
      </c>
      <c r="AG309" s="81"/>
      <c r="AJ309" s="87" t="s">
        <v>89</v>
      </c>
      <c r="AK309" s="87">
        <v>1</v>
      </c>
      <c r="BB309" s="342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4301135723</v>
      </c>
      <c r="D310" s="416">
        <v>4640242181783</v>
      </c>
      <c r="E310" s="416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96</v>
      </c>
      <c r="L310" s="37" t="s">
        <v>88</v>
      </c>
      <c r="M310" s="38" t="s">
        <v>86</v>
      </c>
      <c r="N310" s="38"/>
      <c r="O310" s="37">
        <v>180</v>
      </c>
      <c r="P310" s="551" t="s">
        <v>510</v>
      </c>
      <c r="Q310" s="418"/>
      <c r="R310" s="418"/>
      <c r="S310" s="418"/>
      <c r="T310" s="41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IFERROR(IF(X310="","",X310*0.00936),"")</f>
        <v>0</v>
      </c>
      <c r="AA310" s="68" t="s">
        <v>46</v>
      </c>
      <c r="AB310" s="69" t="s">
        <v>46</v>
      </c>
      <c r="AC310" s="343" t="s">
        <v>511</v>
      </c>
      <c r="AG310" s="81"/>
      <c r="AJ310" s="87" t="s">
        <v>89</v>
      </c>
      <c r="AK310" s="87">
        <v>1</v>
      </c>
      <c r="BB310" s="344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x14ac:dyDescent="0.2">
      <c r="A311" s="423"/>
      <c r="B311" s="423"/>
      <c r="C311" s="423"/>
      <c r="D311" s="423"/>
      <c r="E311" s="423"/>
      <c r="F311" s="423"/>
      <c r="G311" s="423"/>
      <c r="H311" s="423"/>
      <c r="I311" s="423"/>
      <c r="J311" s="423"/>
      <c r="K311" s="423"/>
      <c r="L311" s="423"/>
      <c r="M311" s="423"/>
      <c r="N311" s="423"/>
      <c r="O311" s="424"/>
      <c r="P311" s="420" t="s">
        <v>40</v>
      </c>
      <c r="Q311" s="421"/>
      <c r="R311" s="421"/>
      <c r="S311" s="421"/>
      <c r="T311" s="421"/>
      <c r="U311" s="421"/>
      <c r="V311" s="422"/>
      <c r="W311" s="42" t="s">
        <v>39</v>
      </c>
      <c r="X311" s="43">
        <f>IFERROR(SUM(X290:X310),"0")</f>
        <v>0</v>
      </c>
      <c r="Y311" s="43">
        <f>IFERROR(SUM(Y290:Y310),"0")</f>
        <v>0</v>
      </c>
      <c r="Z311" s="43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423"/>
      <c r="B312" s="423"/>
      <c r="C312" s="423"/>
      <c r="D312" s="423"/>
      <c r="E312" s="423"/>
      <c r="F312" s="423"/>
      <c r="G312" s="423"/>
      <c r="H312" s="423"/>
      <c r="I312" s="423"/>
      <c r="J312" s="423"/>
      <c r="K312" s="423"/>
      <c r="L312" s="423"/>
      <c r="M312" s="423"/>
      <c r="N312" s="423"/>
      <c r="O312" s="424"/>
      <c r="P312" s="420" t="s">
        <v>40</v>
      </c>
      <c r="Q312" s="421"/>
      <c r="R312" s="421"/>
      <c r="S312" s="421"/>
      <c r="T312" s="421"/>
      <c r="U312" s="421"/>
      <c r="V312" s="422"/>
      <c r="W312" s="42" t="s">
        <v>0</v>
      </c>
      <c r="X312" s="43">
        <f>IFERROR(SUMPRODUCT(X290:X310*H290:H310),"0")</f>
        <v>0</v>
      </c>
      <c r="Y312" s="43">
        <f>IFERROR(SUMPRODUCT(Y290:Y310*H290:H310),"0")</f>
        <v>0</v>
      </c>
      <c r="Z312" s="42"/>
      <c r="AA312" s="67"/>
      <c r="AB312" s="67"/>
      <c r="AC312" s="67"/>
    </row>
    <row r="313" spans="1:68" ht="15" customHeight="1" x14ac:dyDescent="0.2">
      <c r="A313" s="423"/>
      <c r="B313" s="423"/>
      <c r="C313" s="423"/>
      <c r="D313" s="423"/>
      <c r="E313" s="423"/>
      <c r="F313" s="423"/>
      <c r="G313" s="423"/>
      <c r="H313" s="423"/>
      <c r="I313" s="423"/>
      <c r="J313" s="423"/>
      <c r="K313" s="423"/>
      <c r="L313" s="423"/>
      <c r="M313" s="423"/>
      <c r="N313" s="423"/>
      <c r="O313" s="555"/>
      <c r="P313" s="552" t="s">
        <v>33</v>
      </c>
      <c r="Q313" s="553"/>
      <c r="R313" s="553"/>
      <c r="S313" s="553"/>
      <c r="T313" s="553"/>
      <c r="U313" s="553"/>
      <c r="V313" s="554"/>
      <c r="W313" s="42" t="s">
        <v>0</v>
      </c>
      <c r="X313" s="43">
        <f>IFERROR(X24+X34+X39+X44+X60+X66+X72+X78+X88+X93+X100+X111+X118+X126+X132+X139+X144+X150+X155+X161+X169+X174+X183+X187+X196+X203+X213+X221+X226+X231+X237+X243+X250+X255+X261+X265+X273+X277+X282+X288+X312,"0")</f>
        <v>0</v>
      </c>
      <c r="Y313" s="43">
        <f>IFERROR(Y24+Y34+Y39+Y44+Y60+Y66+Y72+Y78+Y88+Y93+Y100+Y111+Y118+Y126+Y132+Y139+Y144+Y150+Y155+Y161+Y169+Y174+Y183+Y187+Y196+Y203+Y213+Y221+Y226+Y231+Y237+Y243+Y250+Y255+Y261+Y265+Y273+Y277+Y282+Y288+Y312,"0")</f>
        <v>0</v>
      </c>
      <c r="Z313" s="42"/>
      <c r="AA313" s="67"/>
      <c r="AB313" s="67"/>
      <c r="AC313" s="67"/>
    </row>
    <row r="314" spans="1:68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3"/>
      <c r="N314" s="423"/>
      <c r="O314" s="555"/>
      <c r="P314" s="552" t="s">
        <v>34</v>
      </c>
      <c r="Q314" s="553"/>
      <c r="R314" s="553"/>
      <c r="S314" s="553"/>
      <c r="T314" s="553"/>
      <c r="U314" s="553"/>
      <c r="V314" s="554"/>
      <c r="W314" s="42" t="s">
        <v>0</v>
      </c>
      <c r="X314" s="43">
        <f>IFERROR(SUM(BM22:BM310),"0")</f>
        <v>0</v>
      </c>
      <c r="Y314" s="43">
        <f>IFERROR(SUM(BN22:BN310),"0")</f>
        <v>0</v>
      </c>
      <c r="Z314" s="42"/>
      <c r="AA314" s="67"/>
      <c r="AB314" s="67"/>
      <c r="AC314" s="67"/>
    </row>
    <row r="315" spans="1:68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3"/>
      <c r="N315" s="423"/>
      <c r="O315" s="555"/>
      <c r="P315" s="552" t="s">
        <v>35</v>
      </c>
      <c r="Q315" s="553"/>
      <c r="R315" s="553"/>
      <c r="S315" s="553"/>
      <c r="T315" s="553"/>
      <c r="U315" s="553"/>
      <c r="V315" s="554"/>
      <c r="W315" s="42" t="s">
        <v>20</v>
      </c>
      <c r="X315" s="44">
        <f>ROUNDUP(SUM(BO22:BO310),0)</f>
        <v>0</v>
      </c>
      <c r="Y315" s="44">
        <f>ROUNDUP(SUM(BP22:BP310),0)</f>
        <v>0</v>
      </c>
      <c r="Z315" s="42"/>
      <c r="AA315" s="67"/>
      <c r="AB315" s="67"/>
      <c r="AC315" s="67"/>
    </row>
    <row r="316" spans="1:68" x14ac:dyDescent="0.2">
      <c r="A316" s="423"/>
      <c r="B316" s="423"/>
      <c r="C316" s="423"/>
      <c r="D316" s="423"/>
      <c r="E316" s="423"/>
      <c r="F316" s="423"/>
      <c r="G316" s="423"/>
      <c r="H316" s="423"/>
      <c r="I316" s="423"/>
      <c r="J316" s="423"/>
      <c r="K316" s="423"/>
      <c r="L316" s="423"/>
      <c r="M316" s="423"/>
      <c r="N316" s="423"/>
      <c r="O316" s="555"/>
      <c r="P316" s="552" t="s">
        <v>36</v>
      </c>
      <c r="Q316" s="553"/>
      <c r="R316" s="553"/>
      <c r="S316" s="553"/>
      <c r="T316" s="553"/>
      <c r="U316" s="553"/>
      <c r="V316" s="554"/>
      <c r="W316" s="42" t="s">
        <v>0</v>
      </c>
      <c r="X316" s="43">
        <f>GrossWeightTotal+PalletQtyTotal*25</f>
        <v>0</v>
      </c>
      <c r="Y316" s="43">
        <f>GrossWeightTotalR+PalletQtyTotalR*25</f>
        <v>0</v>
      </c>
      <c r="Z316" s="42"/>
      <c r="AA316" s="67"/>
      <c r="AB316" s="67"/>
      <c r="AC316" s="67"/>
    </row>
    <row r="317" spans="1:68" x14ac:dyDescent="0.2">
      <c r="A317" s="423"/>
      <c r="B317" s="423"/>
      <c r="C317" s="423"/>
      <c r="D317" s="423"/>
      <c r="E317" s="423"/>
      <c r="F317" s="423"/>
      <c r="G317" s="423"/>
      <c r="H317" s="423"/>
      <c r="I317" s="423"/>
      <c r="J317" s="423"/>
      <c r="K317" s="423"/>
      <c r="L317" s="423"/>
      <c r="M317" s="423"/>
      <c r="N317" s="423"/>
      <c r="O317" s="555"/>
      <c r="P317" s="552" t="s">
        <v>37</v>
      </c>
      <c r="Q317" s="553"/>
      <c r="R317" s="553"/>
      <c r="S317" s="553"/>
      <c r="T317" s="553"/>
      <c r="U317" s="553"/>
      <c r="V317" s="554"/>
      <c r="W317" s="42" t="s">
        <v>20</v>
      </c>
      <c r="X317" s="43">
        <f>IFERROR(X23+X33+X38+X43+X59+X65+X71+X77+X87+X92+X99+X110+X117+X125+X131+X138+X143+X149+X154+X160+X168+X173+X182+X186+X195+X202+X212+X220+X225+X230+X236+X242+X249+X254+X260+X264+X272+X276+X281+X287+X311,"0")</f>
        <v>0</v>
      </c>
      <c r="Y317" s="43">
        <f>IFERROR(Y23+Y33+Y38+Y43+Y59+Y65+Y71+Y77+Y87+Y92+Y99+Y110+Y117+Y125+Y131+Y138+Y143+Y149+Y154+Y160+Y168+Y173+Y182+Y186+Y195+Y202+Y212+Y220+Y225+Y230+Y236+Y242+Y249+Y254+Y260+Y264+Y272+Y276+Y281+Y287+Y311,"0")</f>
        <v>0</v>
      </c>
      <c r="Z317" s="42"/>
      <c r="AA317" s="67"/>
      <c r="AB317" s="67"/>
      <c r="AC317" s="67"/>
    </row>
    <row r="318" spans="1:68" ht="14.25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3"/>
      <c r="N318" s="423"/>
      <c r="O318" s="555"/>
      <c r="P318" s="552" t="s">
        <v>38</v>
      </c>
      <c r="Q318" s="553"/>
      <c r="R318" s="553"/>
      <c r="S318" s="553"/>
      <c r="T318" s="553"/>
      <c r="U318" s="553"/>
      <c r="V318" s="554"/>
      <c r="W318" s="45" t="s">
        <v>52</v>
      </c>
      <c r="X318" s="42"/>
      <c r="Y318" s="42"/>
      <c r="Z318" s="42">
        <f>IFERROR(Z23+Z33+Z38+Z43+Z59+Z65+Z71+Z77+Z87+Z92+Z99+Z110+Z117+Z125+Z131+Z138+Z143+Z149+Z154+Z160+Z168+Z173+Z182+Z186+Z195+Z202+Z212+Z220+Z225+Z230+Z236+Z242+Z249+Z254+Z260+Z264+Z272+Z276+Z281+Z287+Z311,"0")</f>
        <v>0</v>
      </c>
      <c r="AA318" s="67"/>
      <c r="AB318" s="67"/>
      <c r="AC318" s="67"/>
    </row>
    <row r="319" spans="1:68" ht="13.5" thickBot="1" x14ac:dyDescent="0.25"/>
    <row r="320" spans="1:68" ht="27" thickTop="1" thickBot="1" x14ac:dyDescent="0.25">
      <c r="A320" s="46" t="s">
        <v>9</v>
      </c>
      <c r="B320" s="88" t="s">
        <v>81</v>
      </c>
      <c r="C320" s="556" t="s">
        <v>45</v>
      </c>
      <c r="D320" s="556" t="s">
        <v>45</v>
      </c>
      <c r="E320" s="556" t="s">
        <v>45</v>
      </c>
      <c r="F320" s="556" t="s">
        <v>45</v>
      </c>
      <c r="G320" s="556" t="s">
        <v>45</v>
      </c>
      <c r="H320" s="556" t="s">
        <v>45</v>
      </c>
      <c r="I320" s="556" t="s">
        <v>45</v>
      </c>
      <c r="J320" s="556" t="s">
        <v>45</v>
      </c>
      <c r="K320" s="556" t="s">
        <v>45</v>
      </c>
      <c r="L320" s="556" t="s">
        <v>45</v>
      </c>
      <c r="M320" s="556" t="s">
        <v>45</v>
      </c>
      <c r="N320" s="557"/>
      <c r="O320" s="556" t="s">
        <v>45</v>
      </c>
      <c r="P320" s="556" t="s">
        <v>45</v>
      </c>
      <c r="Q320" s="556" t="s">
        <v>45</v>
      </c>
      <c r="R320" s="556" t="s">
        <v>45</v>
      </c>
      <c r="S320" s="556" t="s">
        <v>45</v>
      </c>
      <c r="T320" s="556" t="s">
        <v>45</v>
      </c>
      <c r="U320" s="556" t="s">
        <v>45</v>
      </c>
      <c r="V320" s="556" t="s">
        <v>272</v>
      </c>
      <c r="W320" s="556" t="s">
        <v>272</v>
      </c>
      <c r="X320" s="88" t="s">
        <v>298</v>
      </c>
      <c r="Y320" s="556" t="s">
        <v>320</v>
      </c>
      <c r="Z320" s="556" t="s">
        <v>320</v>
      </c>
      <c r="AA320" s="556" t="s">
        <v>320</v>
      </c>
      <c r="AB320" s="556" t="s">
        <v>320</v>
      </c>
      <c r="AC320" s="556" t="s">
        <v>320</v>
      </c>
      <c r="AD320" s="556" t="s">
        <v>320</v>
      </c>
      <c r="AE320" s="556" t="s">
        <v>320</v>
      </c>
      <c r="AF320" s="88" t="s">
        <v>385</v>
      </c>
      <c r="AG320" s="556" t="s">
        <v>390</v>
      </c>
      <c r="AH320" s="556" t="s">
        <v>390</v>
      </c>
      <c r="AI320" s="88" t="s">
        <v>400</v>
      </c>
      <c r="AJ320" s="88" t="s">
        <v>273</v>
      </c>
    </row>
    <row r="321" spans="1:36" ht="14.25" customHeight="1" thickTop="1" x14ac:dyDescent="0.2">
      <c r="A321" s="558" t="s">
        <v>10</v>
      </c>
      <c r="B321" s="556" t="s">
        <v>81</v>
      </c>
      <c r="C321" s="556" t="s">
        <v>90</v>
      </c>
      <c r="D321" s="556" t="s">
        <v>107</v>
      </c>
      <c r="E321" s="556" t="s">
        <v>111</v>
      </c>
      <c r="F321" s="556" t="s">
        <v>119</v>
      </c>
      <c r="G321" s="556" t="s">
        <v>148</v>
      </c>
      <c r="H321" s="556" t="s">
        <v>155</v>
      </c>
      <c r="I321" s="556" t="s">
        <v>163</v>
      </c>
      <c r="J321" s="556" t="s">
        <v>171</v>
      </c>
      <c r="K321" s="556" t="s">
        <v>188</v>
      </c>
      <c r="L321" s="556" t="s">
        <v>193</v>
      </c>
      <c r="M321" s="556" t="s">
        <v>204</v>
      </c>
      <c r="N321" s="1"/>
      <c r="O321" s="556" t="s">
        <v>221</v>
      </c>
      <c r="P321" s="556" t="s">
        <v>229</v>
      </c>
      <c r="Q321" s="556" t="s">
        <v>240</v>
      </c>
      <c r="R321" s="556" t="s">
        <v>246</v>
      </c>
      <c r="S321" s="556" t="s">
        <v>256</v>
      </c>
      <c r="T321" s="556" t="s">
        <v>260</v>
      </c>
      <c r="U321" s="556" t="s">
        <v>268</v>
      </c>
      <c r="V321" s="556" t="s">
        <v>273</v>
      </c>
      <c r="W321" s="556" t="s">
        <v>277</v>
      </c>
      <c r="X321" s="556" t="s">
        <v>299</v>
      </c>
      <c r="Y321" s="556" t="s">
        <v>321</v>
      </c>
      <c r="Z321" s="556" t="s">
        <v>335</v>
      </c>
      <c r="AA321" s="556" t="s">
        <v>345</v>
      </c>
      <c r="AB321" s="556" t="s">
        <v>360</v>
      </c>
      <c r="AC321" s="556" t="s">
        <v>371</v>
      </c>
      <c r="AD321" s="556" t="s">
        <v>375</v>
      </c>
      <c r="AE321" s="556" t="s">
        <v>379</v>
      </c>
      <c r="AF321" s="556" t="s">
        <v>386</v>
      </c>
      <c r="AG321" s="556" t="s">
        <v>391</v>
      </c>
      <c r="AH321" s="556" t="s">
        <v>397</v>
      </c>
      <c r="AI321" s="556" t="s">
        <v>401</v>
      </c>
      <c r="AJ321" s="556" t="s">
        <v>273</v>
      </c>
    </row>
    <row r="322" spans="1:36" ht="13.5" thickBot="1" x14ac:dyDescent="0.25">
      <c r="A322" s="559"/>
      <c r="B322" s="556"/>
      <c r="C322" s="556"/>
      <c r="D322" s="556"/>
      <c r="E322" s="556"/>
      <c r="F322" s="556"/>
      <c r="G322" s="556"/>
      <c r="H322" s="556"/>
      <c r="I322" s="556"/>
      <c r="J322" s="556"/>
      <c r="K322" s="556"/>
      <c r="L322" s="556"/>
      <c r="M322" s="556"/>
      <c r="N322" s="1"/>
      <c r="O322" s="556"/>
      <c r="P322" s="556"/>
      <c r="Q322" s="556"/>
      <c r="R322" s="556"/>
      <c r="S322" s="556"/>
      <c r="T322" s="556"/>
      <c r="U322" s="556"/>
      <c r="V322" s="556"/>
      <c r="W322" s="556"/>
      <c r="X322" s="556"/>
      <c r="Y322" s="556"/>
      <c r="Z322" s="556"/>
      <c r="AA322" s="556"/>
      <c r="AB322" s="556"/>
      <c r="AC322" s="556"/>
      <c r="AD322" s="556"/>
      <c r="AE322" s="556"/>
      <c r="AF322" s="556"/>
      <c r="AG322" s="556"/>
      <c r="AH322" s="556"/>
      <c r="AI322" s="556"/>
      <c r="AJ322" s="556"/>
    </row>
    <row r="323" spans="1:36" ht="18" thickTop="1" thickBot="1" x14ac:dyDescent="0.25">
      <c r="A323" s="46" t="s">
        <v>13</v>
      </c>
      <c r="B323" s="52">
        <f>IFERROR(X22*H22,"0")</f>
        <v>0</v>
      </c>
      <c r="C323" s="52">
        <f>IFERROR(X28*H28,"0")+IFERROR(X29*H29,"0")+IFERROR(X30*H30,"0")+IFERROR(X31*H31,"0")+IFERROR(X32*H32,"0")</f>
        <v>0</v>
      </c>
      <c r="D323" s="52">
        <f>IFERROR(X37*H37,"0")</f>
        <v>0</v>
      </c>
      <c r="E323" s="52">
        <f>IFERROR(X42*H42,"0")</f>
        <v>0</v>
      </c>
      <c r="F323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23" s="52">
        <f>IFERROR(X63*H63,"0")+IFERROR(X64*H64,"0")</f>
        <v>0</v>
      </c>
      <c r="H323" s="52">
        <f>IFERROR(X69*H69,"0")+IFERROR(X70*H70,"0")</f>
        <v>0</v>
      </c>
      <c r="I323" s="52">
        <f>IFERROR(X75*H75,"0")+IFERROR(X76*H76,"0")</f>
        <v>0</v>
      </c>
      <c r="J323" s="52">
        <f>IFERROR(X81*H81,"0")+IFERROR(X82*H82,"0")+IFERROR(X83*H83,"0")+IFERROR(X84*H84,"0")+IFERROR(X85*H85,"0")+IFERROR(X86*H86,"0")</f>
        <v>0</v>
      </c>
      <c r="K323" s="52">
        <f>IFERROR(X91*H91,"0")</f>
        <v>0</v>
      </c>
      <c r="L323" s="52">
        <f>IFERROR(X96*H96,"0")+IFERROR(X97*H97,"0")+IFERROR(X98*H98,"0")</f>
        <v>0</v>
      </c>
      <c r="M323" s="52">
        <f>IFERROR(X103*H103,"0")+IFERROR(X104*H104,"0")+IFERROR(X105*H105,"0")+IFERROR(X106*H106,"0")+IFERROR(X107*H107,"0")+IFERROR(X108*H108,"0")+IFERROR(X109*H109,"0")</f>
        <v>0</v>
      </c>
      <c r="N323" s="1"/>
      <c r="O323" s="52">
        <f>IFERROR(X114*H114,"0")+IFERROR(X115*H115,"0")+IFERROR(X116*H116,"0")</f>
        <v>0</v>
      </c>
      <c r="P323" s="52">
        <f>IFERROR(X121*H121,"0")+IFERROR(X122*H122,"0")+IFERROR(X123*H123,"0")+IFERROR(X124*H124,"0")</f>
        <v>0</v>
      </c>
      <c r="Q323" s="52">
        <f>IFERROR(X129*H129,"0")+IFERROR(X130*H130,"0")</f>
        <v>0</v>
      </c>
      <c r="R323" s="52">
        <f>IFERROR(X135*H135,"0")+IFERROR(X136*H136,"0")+IFERROR(X137*H137,"0")</f>
        <v>0</v>
      </c>
      <c r="S323" s="52">
        <f>IFERROR(X142*H142,"0")</f>
        <v>0</v>
      </c>
      <c r="T323" s="52">
        <f>IFERROR(X147*H147,"0")+IFERROR(X148*H148,"0")</f>
        <v>0</v>
      </c>
      <c r="U323" s="52">
        <f>IFERROR(X153*H153,"0")</f>
        <v>0</v>
      </c>
      <c r="V323" s="52">
        <f>IFERROR(X159*H159,"0")</f>
        <v>0</v>
      </c>
      <c r="W323" s="52">
        <f>IFERROR(X164*H164,"0")+IFERROR(X165*H165,"0")+IFERROR(X166*H166,"0")+IFERROR(X167*H167,"0")+IFERROR(X171*H171,"0")+IFERROR(X172*H172,"0")</f>
        <v>0</v>
      </c>
      <c r="X323" s="52">
        <f>IFERROR(X178*H178,"0")+IFERROR(X179*H179,"0")+IFERROR(X180*H180,"0")+IFERROR(X181*H181,"0")+IFERROR(X185*H185,"0")</f>
        <v>0</v>
      </c>
      <c r="Y323" s="52">
        <f>IFERROR(X191*H191,"0")+IFERROR(X192*H192,"0")+IFERROR(X193*H193,"0")+IFERROR(X194*H194,"0")</f>
        <v>0</v>
      </c>
      <c r="Z323" s="52">
        <f>IFERROR(X199*H199,"0")+IFERROR(X200*H200,"0")+IFERROR(X201*H201,"0")</f>
        <v>0</v>
      </c>
      <c r="AA323" s="52">
        <f>IFERROR(X206*H206,"0")+IFERROR(X207*H207,"0")+IFERROR(X208*H208,"0")+IFERROR(X209*H209,"0")+IFERROR(X210*H210,"0")+IFERROR(X211*H211,"0")</f>
        <v>0</v>
      </c>
      <c r="AB323" s="52">
        <f>IFERROR(X216*H216,"0")+IFERROR(X217*H217,"0")+IFERROR(X218*H218,"0")+IFERROR(X219*H219,"0")</f>
        <v>0</v>
      </c>
      <c r="AC323" s="52">
        <f>IFERROR(X224*H224,"0")</f>
        <v>0</v>
      </c>
      <c r="AD323" s="52">
        <f>IFERROR(X229*H229,"0")</f>
        <v>0</v>
      </c>
      <c r="AE323" s="52">
        <f>IFERROR(X234*H234,"0")+IFERROR(X235*H235,"0")</f>
        <v>0</v>
      </c>
      <c r="AF323" s="52">
        <f>IFERROR(X241*H241,"0")</f>
        <v>0</v>
      </c>
      <c r="AG323" s="52">
        <f>IFERROR(X247*H247,"0")+IFERROR(X248*H248,"0")</f>
        <v>0</v>
      </c>
      <c r="AH323" s="52">
        <f>IFERROR(X253*H253,"0")</f>
        <v>0</v>
      </c>
      <c r="AI323" s="52">
        <f>IFERROR(X259*H259,"0")+IFERROR(X263*H263,"0")</f>
        <v>0</v>
      </c>
      <c r="AJ323" s="52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0</v>
      </c>
    </row>
    <row r="324" spans="1:36" ht="13.5" thickTop="1" x14ac:dyDescent="0.2">
      <c r="C324" s="1"/>
    </row>
    <row r="325" spans="1:36" ht="19.5" customHeight="1" x14ac:dyDescent="0.2">
      <c r="A325" s="70" t="s">
        <v>62</v>
      </c>
      <c r="B325" s="70" t="s">
        <v>63</v>
      </c>
      <c r="C325" s="70" t="s">
        <v>65</v>
      </c>
    </row>
    <row r="326" spans="1:36" x14ac:dyDescent="0.2">
      <c r="A326" s="71">
        <f>SUMPRODUCT(--(BB:BB="ЗПФ"),--(W:W="кор"),H:H,Y:Y)+SUMPRODUCT(--(BB:BB="ЗПФ"),--(W:W="кг"),Y:Y)</f>
        <v>0</v>
      </c>
      <c r="B326" s="72">
        <f>SUMPRODUCT(--(BB:BB="ПГП"),--(W:W="кор"),H:H,Y:Y)+SUMPRODUCT(--(BB:BB="ПГП"),--(W:W="кг"),Y:Y)</f>
        <v>0</v>
      </c>
      <c r="C326" s="72">
        <f>SUMPRODUCT(--(BB:BB="КИЗ"),--(W:W="кор"),H:H,Y:Y)+SUMPRODUCT(--(BB:BB="КИЗ"),--(W:W="кг"),Y:Y)</f>
        <v>0</v>
      </c>
    </row>
  </sheetData>
  <sheetProtection algorithmName="SHA-512" hashValue="esLaV/UQ+vs4CpdJ3atelLYi3kZcu5PtZfUAfnFlTjON8d/n3xN3CYwgbDXZiPVegpnaHuh+jRdAQSskVTp/7g==" saltValue="Z4tKrbXV6LYSAkswX/6e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75">
    <mergeCell ref="AE321:AE322"/>
    <mergeCell ref="AF321:AF322"/>
    <mergeCell ref="AG321:AG322"/>
    <mergeCell ref="AH321:AH322"/>
    <mergeCell ref="AI321:AI322"/>
    <mergeCell ref="AJ321:AJ322"/>
    <mergeCell ref="V321:V322"/>
    <mergeCell ref="W321:W322"/>
    <mergeCell ref="X321:X322"/>
    <mergeCell ref="Y321:Y322"/>
    <mergeCell ref="Z321:Z322"/>
    <mergeCell ref="AA321:AA322"/>
    <mergeCell ref="AB321:AB322"/>
    <mergeCell ref="AC321:AC322"/>
    <mergeCell ref="AD321:AD322"/>
    <mergeCell ref="C320:U320"/>
    <mergeCell ref="V320:W320"/>
    <mergeCell ref="Y320:AE320"/>
    <mergeCell ref="AG320:AH320"/>
    <mergeCell ref="A321:A322"/>
    <mergeCell ref="B321:B322"/>
    <mergeCell ref="C321:C322"/>
    <mergeCell ref="D321:D322"/>
    <mergeCell ref="E321:E322"/>
    <mergeCell ref="F321:F322"/>
    <mergeCell ref="G321:G322"/>
    <mergeCell ref="H321:H322"/>
    <mergeCell ref="I321:I322"/>
    <mergeCell ref="J321:J322"/>
    <mergeCell ref="K321:K322"/>
    <mergeCell ref="L321:L322"/>
    <mergeCell ref="M321:M322"/>
    <mergeCell ref="O321:O322"/>
    <mergeCell ref="P321:P322"/>
    <mergeCell ref="Q321:Q322"/>
    <mergeCell ref="R321:R322"/>
    <mergeCell ref="S321:S322"/>
    <mergeCell ref="T321:T322"/>
    <mergeCell ref="U321:U322"/>
    <mergeCell ref="D309:E309"/>
    <mergeCell ref="P309:T309"/>
    <mergeCell ref="D310:E310"/>
    <mergeCell ref="P310:T310"/>
    <mergeCell ref="P311:V311"/>
    <mergeCell ref="A311:O312"/>
    <mergeCell ref="P312:V312"/>
    <mergeCell ref="P313:V313"/>
    <mergeCell ref="A313:O318"/>
    <mergeCell ref="P314:V314"/>
    <mergeCell ref="P315:V315"/>
    <mergeCell ref="P316:V316"/>
    <mergeCell ref="P317:V317"/>
    <mergeCell ref="P318:V318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9:Z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A283:Z283"/>
    <mergeCell ref="D284:E284"/>
    <mergeCell ref="P284:T284"/>
    <mergeCell ref="D285:E285"/>
    <mergeCell ref="P285:T285"/>
    <mergeCell ref="D286:E286"/>
    <mergeCell ref="P286:T286"/>
    <mergeCell ref="P287:V287"/>
    <mergeCell ref="A287:O288"/>
    <mergeCell ref="P288:V288"/>
    <mergeCell ref="P276:V276"/>
    <mergeCell ref="A276:O277"/>
    <mergeCell ref="P277:V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D263:E263"/>
    <mergeCell ref="P263:T263"/>
    <mergeCell ref="P264:V264"/>
    <mergeCell ref="A264:O265"/>
    <mergeCell ref="P265:V265"/>
    <mergeCell ref="A266:Z266"/>
    <mergeCell ref="A267:Z267"/>
    <mergeCell ref="A268:Z268"/>
    <mergeCell ref="D269:E269"/>
    <mergeCell ref="P269:T269"/>
    <mergeCell ref="A256:Z256"/>
    <mergeCell ref="A257:Z257"/>
    <mergeCell ref="A258:Z258"/>
    <mergeCell ref="D259:E259"/>
    <mergeCell ref="P259:T259"/>
    <mergeCell ref="P260:V260"/>
    <mergeCell ref="A260:O261"/>
    <mergeCell ref="P261:V261"/>
    <mergeCell ref="A262:Z262"/>
    <mergeCell ref="P249:V249"/>
    <mergeCell ref="A249:O250"/>
    <mergeCell ref="P250:V250"/>
    <mergeCell ref="A251:Z251"/>
    <mergeCell ref="A252:Z252"/>
    <mergeCell ref="D253:E253"/>
    <mergeCell ref="P253:T253"/>
    <mergeCell ref="P254:V254"/>
    <mergeCell ref="A254:O255"/>
    <mergeCell ref="P255:V255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D235:E235"/>
    <mergeCell ref="P235:T235"/>
    <mergeCell ref="P236:V236"/>
    <mergeCell ref="A236:O237"/>
    <mergeCell ref="P237:V237"/>
    <mergeCell ref="A238:Z238"/>
    <mergeCell ref="A239:Z239"/>
    <mergeCell ref="A240:Z240"/>
    <mergeCell ref="D241:E241"/>
    <mergeCell ref="P241:T241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A222:Z222"/>
    <mergeCell ref="A223:Z223"/>
    <mergeCell ref="D224:E224"/>
    <mergeCell ref="P224:T224"/>
    <mergeCell ref="P225:V225"/>
    <mergeCell ref="A225:O226"/>
    <mergeCell ref="P226:V226"/>
    <mergeCell ref="A227:Z227"/>
    <mergeCell ref="A228:Z228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194:E194"/>
    <mergeCell ref="P194:T194"/>
    <mergeCell ref="P195:V195"/>
    <mergeCell ref="A195:O196"/>
    <mergeCell ref="P196:V196"/>
    <mergeCell ref="A197:Z197"/>
    <mergeCell ref="A198:Z198"/>
    <mergeCell ref="D199:E199"/>
    <mergeCell ref="P199:T199"/>
    <mergeCell ref="A188:Z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P186:V186"/>
    <mergeCell ref="A186:O187"/>
    <mergeCell ref="P187:V187"/>
    <mergeCell ref="A175:Z175"/>
    <mergeCell ref="A176:Z176"/>
    <mergeCell ref="A177:Z177"/>
    <mergeCell ref="D178:E178"/>
    <mergeCell ref="P178:T178"/>
    <mergeCell ref="D179:E179"/>
    <mergeCell ref="P179:T179"/>
    <mergeCell ref="D180:E180"/>
    <mergeCell ref="P180:T180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P173:V173"/>
    <mergeCell ref="A173:O174"/>
    <mergeCell ref="P174:V174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A119:Z11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A79:Z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D32:E32"/>
    <mergeCell ref="P32:T32"/>
    <mergeCell ref="P33:V33"/>
    <mergeCell ref="A33:O34"/>
    <mergeCell ref="P34:V34"/>
    <mergeCell ref="A35:Z35"/>
    <mergeCell ref="A36:Z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6:X310 X296:X297 X294 X292 X290 X263 X259 X253 X241 X234 X229 X224 X216:X218 X208:X210 X206 X200 X191:X194 X185 X181 X171:X172 X167 X164:X165 X153 X147:X148 X142 X135:X137 X124 X122 X114:X116 X107:X108 X105 X103 X97:X98 X91 X83:X86 X81 X69:X70 X58 X56 X54 X52 X50 X48 X37 X28:X32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298:X305 X295 X293 X291 X284:X286 X280 X275 X269:X271 X248 X235 X219 X211 X207 X201 X180 X166 X159 X129 X121 X109 X106 X96 X82 X75:X76 X63 X55 X53 X51 X47" xr:uid="{00000000-0002-0000-0000-000018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279 X247 X199 X178:X179 X130 X123 X104 X64 X57" xr:uid="{00000000-0002-0000-0000-00001B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9"/>
    </row>
    <row r="3" spans="2:8" x14ac:dyDescent="0.2">
      <c r="B3" s="53" t="s">
        <v>513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515</v>
      </c>
      <c r="D6" s="53" t="s">
        <v>516</v>
      </c>
      <c r="E6" s="53" t="s">
        <v>46</v>
      </c>
    </row>
    <row r="8" spans="2:8" x14ac:dyDescent="0.2">
      <c r="B8" s="53" t="s">
        <v>80</v>
      </c>
      <c r="C8" s="53" t="s">
        <v>515</v>
      </c>
      <c r="D8" s="53" t="s">
        <v>46</v>
      </c>
      <c r="E8" s="53" t="s">
        <v>46</v>
      </c>
    </row>
    <row r="10" spans="2:8" x14ac:dyDescent="0.2">
      <c r="B10" s="53" t="s">
        <v>517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518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519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527</v>
      </c>
      <c r="C20" s="53" t="s">
        <v>46</v>
      </c>
      <c r="D20" s="53" t="s">
        <v>46</v>
      </c>
      <c r="E20" s="53" t="s">
        <v>46</v>
      </c>
    </row>
  </sheetData>
  <sheetProtection algorithmName="SHA-512" hashValue="AsO4BllCEYtHGtlsZaX/Ivjn1zB+OBtM+rB3clYnExiFYY+dOH+8iBKQGax4NlONbX12Dqoi5aSxf/Ot1T3bTQ==" saltValue="roziD/yHsqZ4T/Tv9vlD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554</vt:i4>
      </vt:variant>
    </vt:vector>
  </HeadingPairs>
  <TitlesOfParts>
    <vt:vector size="5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2025-01-03T06:27:28Z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