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B3FC77-5EAE-4D88-A7DB-30AAA101D8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2" l="1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X304" i="2"/>
  <c r="X303" i="2"/>
  <c r="BO302" i="2"/>
  <c r="BM302" i="2"/>
  <c r="Z302" i="2"/>
  <c r="Y302" i="2"/>
  <c r="BP302" i="2" s="1"/>
  <c r="BO301" i="2"/>
  <c r="BN301" i="2"/>
  <c r="BM301" i="2"/>
  <c r="Z301" i="2"/>
  <c r="Y301" i="2"/>
  <c r="BP301" i="2" s="1"/>
  <c r="BO300" i="2"/>
  <c r="BM300" i="2"/>
  <c r="Z300" i="2"/>
  <c r="Y300" i="2"/>
  <c r="BP300" i="2" s="1"/>
  <c r="BO299" i="2"/>
  <c r="BM299" i="2"/>
  <c r="Z299" i="2"/>
  <c r="Y299" i="2"/>
  <c r="BP299" i="2" s="1"/>
  <c r="BO298" i="2"/>
  <c r="BM298" i="2"/>
  <c r="Z298" i="2"/>
  <c r="Y298" i="2"/>
  <c r="BP298" i="2" s="1"/>
  <c r="BO297" i="2"/>
  <c r="BN297" i="2"/>
  <c r="BM297" i="2"/>
  <c r="Z297" i="2"/>
  <c r="Y297" i="2"/>
  <c r="BP297" i="2" s="1"/>
  <c r="BO296" i="2"/>
  <c r="BM296" i="2"/>
  <c r="Z296" i="2"/>
  <c r="Y296" i="2"/>
  <c r="BP296" i="2" s="1"/>
  <c r="BO295" i="2"/>
  <c r="BM295" i="2"/>
  <c r="Z295" i="2"/>
  <c r="Y295" i="2"/>
  <c r="BP295" i="2" s="1"/>
  <c r="BO294" i="2"/>
  <c r="BM294" i="2"/>
  <c r="Z294" i="2"/>
  <c r="Y294" i="2"/>
  <c r="BP294" i="2" s="1"/>
  <c r="BO293" i="2"/>
  <c r="BN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P290" i="2" s="1"/>
  <c r="BO289" i="2"/>
  <c r="BN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N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Z303" i="2" s="1"/>
  <c r="Y282" i="2"/>
  <c r="Y303" i="2" s="1"/>
  <c r="X280" i="2"/>
  <c r="X279" i="2"/>
  <c r="BO278" i="2"/>
  <c r="BM278" i="2"/>
  <c r="Z278" i="2"/>
  <c r="Z279" i="2" s="1"/>
  <c r="Y278" i="2"/>
  <c r="BN278" i="2" s="1"/>
  <c r="P278" i="2"/>
  <c r="BO277" i="2"/>
  <c r="BM277" i="2"/>
  <c r="Z277" i="2"/>
  <c r="Y277" i="2"/>
  <c r="BP277" i="2" s="1"/>
  <c r="BO276" i="2"/>
  <c r="BM276" i="2"/>
  <c r="Z276" i="2"/>
  <c r="Y276" i="2"/>
  <c r="BP276" i="2" s="1"/>
  <c r="X274" i="2"/>
  <c r="X273" i="2"/>
  <c r="BO272" i="2"/>
  <c r="BM272" i="2"/>
  <c r="Z272" i="2"/>
  <c r="Y272" i="2"/>
  <c r="BN272" i="2" s="1"/>
  <c r="BP271" i="2"/>
  <c r="BO271" i="2"/>
  <c r="BN271" i="2"/>
  <c r="BM271" i="2"/>
  <c r="Z271" i="2"/>
  <c r="Z273" i="2" s="1"/>
  <c r="Y271" i="2"/>
  <c r="Y274" i="2" s="1"/>
  <c r="X269" i="2"/>
  <c r="X268" i="2"/>
  <c r="BO267" i="2"/>
  <c r="BM267" i="2"/>
  <c r="Z267" i="2"/>
  <c r="Z268" i="2" s="1"/>
  <c r="Y267" i="2"/>
  <c r="Y269" i="2" s="1"/>
  <c r="X265" i="2"/>
  <c r="X264" i="2"/>
  <c r="BO263" i="2"/>
  <c r="BM263" i="2"/>
  <c r="Z263" i="2"/>
  <c r="Y263" i="2"/>
  <c r="BP263" i="2" s="1"/>
  <c r="BP262" i="2"/>
  <c r="BO262" i="2"/>
  <c r="BN262" i="2"/>
  <c r="BM262" i="2"/>
  <c r="Z262" i="2"/>
  <c r="Y262" i="2"/>
  <c r="BO261" i="2"/>
  <c r="BM261" i="2"/>
  <c r="Z261" i="2"/>
  <c r="Z264" i="2" s="1"/>
  <c r="Y261" i="2"/>
  <c r="Y265" i="2" s="1"/>
  <c r="X257" i="2"/>
  <c r="X256" i="2"/>
  <c r="BO255" i="2"/>
  <c r="BM255" i="2"/>
  <c r="Z255" i="2"/>
  <c r="Z256" i="2" s="1"/>
  <c r="Y255" i="2"/>
  <c r="Y256" i="2" s="1"/>
  <c r="P255" i="2"/>
  <c r="X253" i="2"/>
  <c r="X252" i="2"/>
  <c r="BO251" i="2"/>
  <c r="BM251" i="2"/>
  <c r="Z251" i="2"/>
  <c r="Z252" i="2" s="1"/>
  <c r="Y251" i="2"/>
  <c r="Y252" i="2" s="1"/>
  <c r="X247" i="2"/>
  <c r="X246" i="2"/>
  <c r="BO245" i="2"/>
  <c r="BM245" i="2"/>
  <c r="Z245" i="2"/>
  <c r="Z246" i="2" s="1"/>
  <c r="Y245" i="2"/>
  <c r="Y246" i="2" s="1"/>
  <c r="P245" i="2"/>
  <c r="X242" i="2"/>
  <c r="X241" i="2"/>
  <c r="BO240" i="2"/>
  <c r="BM240" i="2"/>
  <c r="Z240" i="2"/>
  <c r="Y240" i="2"/>
  <c r="P240" i="2"/>
  <c r="BO239" i="2"/>
  <c r="BM239" i="2"/>
  <c r="Z239" i="2"/>
  <c r="Y239" i="2"/>
  <c r="Y242" i="2" s="1"/>
  <c r="P239" i="2"/>
  <c r="X235" i="2"/>
  <c r="Z234" i="2"/>
  <c r="X234" i="2"/>
  <c r="BO233" i="2"/>
  <c r="BM233" i="2"/>
  <c r="Z233" i="2"/>
  <c r="Y233" i="2"/>
  <c r="Y234" i="2" s="1"/>
  <c r="P233" i="2"/>
  <c r="X229" i="2"/>
  <c r="X228" i="2"/>
  <c r="BP227" i="2"/>
  <c r="BO227" i="2"/>
  <c r="BN227" i="2"/>
  <c r="BM227" i="2"/>
  <c r="Z227" i="2"/>
  <c r="Y227" i="2"/>
  <c r="P227" i="2"/>
  <c r="BO226" i="2"/>
  <c r="BM226" i="2"/>
  <c r="Z226" i="2"/>
  <c r="Y226" i="2"/>
  <c r="Y229" i="2" s="1"/>
  <c r="P226" i="2"/>
  <c r="X223" i="2"/>
  <c r="X222" i="2"/>
  <c r="BO221" i="2"/>
  <c r="BM221" i="2"/>
  <c r="Z221" i="2"/>
  <c r="Z222" i="2" s="1"/>
  <c r="Y221" i="2"/>
  <c r="Y223" i="2" s="1"/>
  <c r="P221" i="2"/>
  <c r="X218" i="2"/>
  <c r="X217" i="2"/>
  <c r="BO216" i="2"/>
  <c r="BM216" i="2"/>
  <c r="Z216" i="2"/>
  <c r="Z217" i="2" s="1"/>
  <c r="Y216" i="2"/>
  <c r="Y218" i="2" s="1"/>
  <c r="P216" i="2"/>
  <c r="X213" i="2"/>
  <c r="X212" i="2"/>
  <c r="BO211" i="2"/>
  <c r="BM211" i="2"/>
  <c r="Z211" i="2"/>
  <c r="Y211" i="2"/>
  <c r="BP211" i="2" s="1"/>
  <c r="P211" i="2"/>
  <c r="BO210" i="2"/>
  <c r="BM210" i="2"/>
  <c r="Z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Z208" i="2"/>
  <c r="Y208" i="2"/>
  <c r="Y213" i="2" s="1"/>
  <c r="P208" i="2"/>
  <c r="X205" i="2"/>
  <c r="X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BP201" i="2" s="1"/>
  <c r="P201" i="2"/>
  <c r="BP200" i="2"/>
  <c r="BO200" i="2"/>
  <c r="BN200" i="2"/>
  <c r="BM200" i="2"/>
  <c r="Z200" i="2"/>
  <c r="Y200" i="2"/>
  <c r="P200" i="2"/>
  <c r="BO199" i="2"/>
  <c r="BM199" i="2"/>
  <c r="Z199" i="2"/>
  <c r="Y199" i="2"/>
  <c r="Y204" i="2" s="1"/>
  <c r="P199" i="2"/>
  <c r="BP198" i="2"/>
  <c r="BO198" i="2"/>
  <c r="BN198" i="2"/>
  <c r="BM198" i="2"/>
  <c r="Z198" i="2"/>
  <c r="Z204" i="2" s="1"/>
  <c r="Y198" i="2"/>
  <c r="P198" i="2"/>
  <c r="X195" i="2"/>
  <c r="Z194" i="2"/>
  <c r="X194" i="2"/>
  <c r="BO193" i="2"/>
  <c r="BM193" i="2"/>
  <c r="Z193" i="2"/>
  <c r="Y193" i="2"/>
  <c r="P193" i="2"/>
  <c r="BP192" i="2"/>
  <c r="BO192" i="2"/>
  <c r="BN192" i="2"/>
  <c r="BM192" i="2"/>
  <c r="Z192" i="2"/>
  <c r="Y192" i="2"/>
  <c r="P192" i="2"/>
  <c r="BO191" i="2"/>
  <c r="BM191" i="2"/>
  <c r="Z191" i="2"/>
  <c r="Y191" i="2"/>
  <c r="P191" i="2"/>
  <c r="X188" i="2"/>
  <c r="X187" i="2"/>
  <c r="BO186" i="2"/>
  <c r="BM186" i="2"/>
  <c r="Z186" i="2"/>
  <c r="Y186" i="2"/>
  <c r="BP186" i="2" s="1"/>
  <c r="P186" i="2"/>
  <c r="BO185" i="2"/>
  <c r="BM185" i="2"/>
  <c r="Z185" i="2"/>
  <c r="Y185" i="2"/>
  <c r="BN185" i="2" s="1"/>
  <c r="P185" i="2"/>
  <c r="BO184" i="2"/>
  <c r="BM184" i="2"/>
  <c r="Z184" i="2"/>
  <c r="Z187" i="2" s="1"/>
  <c r="Y184" i="2"/>
  <c r="P184" i="2"/>
  <c r="BO183" i="2"/>
  <c r="BM183" i="2"/>
  <c r="Z183" i="2"/>
  <c r="Y183" i="2"/>
  <c r="BP183" i="2" s="1"/>
  <c r="X179" i="2"/>
  <c r="Z178" i="2"/>
  <c r="X178" i="2"/>
  <c r="BO177" i="2"/>
  <c r="BM177" i="2"/>
  <c r="Z177" i="2"/>
  <c r="Y177" i="2"/>
  <c r="X175" i="2"/>
  <c r="X174" i="2"/>
  <c r="BO173" i="2"/>
  <c r="BM173" i="2"/>
  <c r="Z173" i="2"/>
  <c r="Y173" i="2"/>
  <c r="BN173" i="2" s="1"/>
  <c r="P173" i="2"/>
  <c r="BO172" i="2"/>
  <c r="BM172" i="2"/>
  <c r="Z172" i="2"/>
  <c r="Y172" i="2"/>
  <c r="BN172" i="2" s="1"/>
  <c r="P172" i="2"/>
  <c r="BO171" i="2"/>
  <c r="BM171" i="2"/>
  <c r="Z171" i="2"/>
  <c r="Y171" i="2"/>
  <c r="BP171" i="2" s="1"/>
  <c r="P171" i="2"/>
  <c r="X167" i="2"/>
  <c r="X166" i="2"/>
  <c r="BO165" i="2"/>
  <c r="BM165" i="2"/>
  <c r="Z165" i="2"/>
  <c r="Y165" i="2"/>
  <c r="BP165" i="2" s="1"/>
  <c r="P165" i="2"/>
  <c r="BP164" i="2"/>
  <c r="BO164" i="2"/>
  <c r="BN164" i="2"/>
  <c r="BM164" i="2"/>
  <c r="Z164" i="2"/>
  <c r="Z166" i="2" s="1"/>
  <c r="Y164" i="2"/>
  <c r="Y167" i="2" s="1"/>
  <c r="P164" i="2"/>
  <c r="X162" i="2"/>
  <c r="X161" i="2"/>
  <c r="BO160" i="2"/>
  <c r="BM160" i="2"/>
  <c r="Z160" i="2"/>
  <c r="Y160" i="2"/>
  <c r="P160" i="2"/>
  <c r="BO159" i="2"/>
  <c r="BM159" i="2"/>
  <c r="Z159" i="2"/>
  <c r="Y159" i="2"/>
  <c r="BP159" i="2" s="1"/>
  <c r="P159" i="2"/>
  <c r="BO158" i="2"/>
  <c r="BM158" i="2"/>
  <c r="Z158" i="2"/>
  <c r="Y158" i="2"/>
  <c r="BO157" i="2"/>
  <c r="BM157" i="2"/>
  <c r="Z157" i="2"/>
  <c r="Y157" i="2"/>
  <c r="Y162" i="2" s="1"/>
  <c r="X154" i="2"/>
  <c r="X153" i="2"/>
  <c r="BO152" i="2"/>
  <c r="BM152" i="2"/>
  <c r="Z152" i="2"/>
  <c r="Z153" i="2" s="1"/>
  <c r="Y152" i="2"/>
  <c r="X148" i="2"/>
  <c r="Y147" i="2"/>
  <c r="X147" i="2"/>
  <c r="BP146" i="2"/>
  <c r="BO146" i="2"/>
  <c r="BN146" i="2"/>
  <c r="BM146" i="2"/>
  <c r="Z146" i="2"/>
  <c r="Z147" i="2" s="1"/>
  <c r="Y146" i="2"/>
  <c r="Y148" i="2" s="1"/>
  <c r="P146" i="2"/>
  <c r="X143" i="2"/>
  <c r="X142" i="2"/>
  <c r="BP141" i="2"/>
  <c r="BO141" i="2"/>
  <c r="BN141" i="2"/>
  <c r="BM141" i="2"/>
  <c r="Z141" i="2"/>
  <c r="Y141" i="2"/>
  <c r="P141" i="2"/>
  <c r="BO140" i="2"/>
  <c r="BM140" i="2"/>
  <c r="Z140" i="2"/>
  <c r="Z142" i="2" s="1"/>
  <c r="Y140" i="2"/>
  <c r="P140" i="2"/>
  <c r="X137" i="2"/>
  <c r="X136" i="2"/>
  <c r="BO135" i="2"/>
  <c r="BM135" i="2"/>
  <c r="Z135" i="2"/>
  <c r="Z136" i="2" s="1"/>
  <c r="Y135" i="2"/>
  <c r="X132" i="2"/>
  <c r="X131" i="2"/>
  <c r="BO130" i="2"/>
  <c r="BM130" i="2"/>
  <c r="Z130" i="2"/>
  <c r="Z131" i="2" s="1"/>
  <c r="Y130" i="2"/>
  <c r="X127" i="2"/>
  <c r="X126" i="2"/>
  <c r="BO125" i="2"/>
  <c r="BM125" i="2"/>
  <c r="Z125" i="2"/>
  <c r="Y125" i="2"/>
  <c r="Y127" i="2" s="1"/>
  <c r="P125" i="2"/>
  <c r="BP124" i="2"/>
  <c r="BO124" i="2"/>
  <c r="BN124" i="2"/>
  <c r="BM124" i="2"/>
  <c r="Z124" i="2"/>
  <c r="Y124" i="2"/>
  <c r="P124" i="2"/>
  <c r="X121" i="2"/>
  <c r="Z120" i="2"/>
  <c r="X120" i="2"/>
  <c r="BO119" i="2"/>
  <c r="BM119" i="2"/>
  <c r="Z119" i="2"/>
  <c r="Y119" i="2"/>
  <c r="P119" i="2"/>
  <c r="BP118" i="2"/>
  <c r="BO118" i="2"/>
  <c r="BN118" i="2"/>
  <c r="BM118" i="2"/>
  <c r="Z118" i="2"/>
  <c r="Y118" i="2"/>
  <c r="P118" i="2"/>
  <c r="BO117" i="2"/>
  <c r="BM117" i="2"/>
  <c r="Z117" i="2"/>
  <c r="Y117" i="2"/>
  <c r="P117" i="2"/>
  <c r="X114" i="2"/>
  <c r="X113" i="2"/>
  <c r="BO112" i="2"/>
  <c r="BM112" i="2"/>
  <c r="Z112" i="2"/>
  <c r="Y112" i="2"/>
  <c r="P112" i="2"/>
  <c r="BO111" i="2"/>
  <c r="BM111" i="2"/>
  <c r="Z111" i="2"/>
  <c r="Z113" i="2" s="1"/>
  <c r="Y111" i="2"/>
  <c r="BN111" i="2" s="1"/>
  <c r="P111" i="2"/>
  <c r="X108" i="2"/>
  <c r="X107" i="2"/>
  <c r="BO106" i="2"/>
  <c r="BM106" i="2"/>
  <c r="Z106" i="2"/>
  <c r="Y106" i="2"/>
  <c r="BN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P103" i="2"/>
  <c r="BO103" i="2"/>
  <c r="BN103" i="2"/>
  <c r="BM103" i="2"/>
  <c r="Z103" i="2"/>
  <c r="Y103" i="2"/>
  <c r="P103" i="2"/>
  <c r="BO102" i="2"/>
  <c r="BM102" i="2"/>
  <c r="Z102" i="2"/>
  <c r="Y102" i="2"/>
  <c r="BP102" i="2" s="1"/>
  <c r="P102" i="2"/>
  <c r="BP101" i="2"/>
  <c r="BO101" i="2"/>
  <c r="BN101" i="2"/>
  <c r="BM101" i="2"/>
  <c r="Z101" i="2"/>
  <c r="Z107" i="2" s="1"/>
  <c r="Y101" i="2"/>
  <c r="P101" i="2"/>
  <c r="X98" i="2"/>
  <c r="X97" i="2"/>
  <c r="BO96" i="2"/>
  <c r="BM96" i="2"/>
  <c r="Z96" i="2"/>
  <c r="Y96" i="2"/>
  <c r="P96" i="2"/>
  <c r="BO95" i="2"/>
  <c r="BM95" i="2"/>
  <c r="Z95" i="2"/>
  <c r="Y95" i="2"/>
  <c r="BP95" i="2" s="1"/>
  <c r="P95" i="2"/>
  <c r="BO94" i="2"/>
  <c r="BM94" i="2"/>
  <c r="Z94" i="2"/>
  <c r="Y94" i="2"/>
  <c r="P94" i="2"/>
  <c r="X91" i="2"/>
  <c r="Y90" i="2"/>
  <c r="X90" i="2"/>
  <c r="BP89" i="2"/>
  <c r="BO89" i="2"/>
  <c r="BN89" i="2"/>
  <c r="BM89" i="2"/>
  <c r="Z89" i="2"/>
  <c r="Z90" i="2" s="1"/>
  <c r="Y89" i="2"/>
  <c r="Y91" i="2" s="1"/>
  <c r="X86" i="2"/>
  <c r="X85" i="2"/>
  <c r="BO84" i="2"/>
  <c r="BM84" i="2"/>
  <c r="Z84" i="2"/>
  <c r="Y84" i="2"/>
  <c r="BN84" i="2" s="1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P82" i="2"/>
  <c r="BP81" i="2"/>
  <c r="BO81" i="2"/>
  <c r="BN81" i="2"/>
  <c r="BM81" i="2"/>
  <c r="Z81" i="2"/>
  <c r="Y81" i="2"/>
  <c r="BP80" i="2"/>
  <c r="BO80" i="2"/>
  <c r="BN80" i="2"/>
  <c r="BM80" i="2"/>
  <c r="Z80" i="2"/>
  <c r="Y80" i="2"/>
  <c r="P80" i="2"/>
  <c r="BO79" i="2"/>
  <c r="BN79" i="2"/>
  <c r="BM79" i="2"/>
  <c r="Z79" i="2"/>
  <c r="Y79" i="2"/>
  <c r="BP79" i="2" s="1"/>
  <c r="X76" i="2"/>
  <c r="X75" i="2"/>
  <c r="BP74" i="2"/>
  <c r="BO74" i="2"/>
  <c r="BN74" i="2"/>
  <c r="BM74" i="2"/>
  <c r="Z74" i="2"/>
  <c r="Z75" i="2" s="1"/>
  <c r="Y74" i="2"/>
  <c r="P74" i="2"/>
  <c r="BO73" i="2"/>
  <c r="BM73" i="2"/>
  <c r="Z73" i="2"/>
  <c r="Y73" i="2"/>
  <c r="Y76" i="2" s="1"/>
  <c r="P73" i="2"/>
  <c r="Y70" i="2"/>
  <c r="X70" i="2"/>
  <c r="X69" i="2"/>
  <c r="BO68" i="2"/>
  <c r="BM68" i="2"/>
  <c r="Z68" i="2"/>
  <c r="Z69" i="2" s="1"/>
  <c r="Y68" i="2"/>
  <c r="Y69" i="2" s="1"/>
  <c r="X65" i="2"/>
  <c r="Y64" i="2"/>
  <c r="X64" i="2"/>
  <c r="BP63" i="2"/>
  <c r="BO63" i="2"/>
  <c r="BN63" i="2"/>
  <c r="BM63" i="2"/>
  <c r="Z63" i="2"/>
  <c r="Y63" i="2"/>
  <c r="P63" i="2"/>
  <c r="BO62" i="2"/>
  <c r="BN62" i="2"/>
  <c r="BM62" i="2"/>
  <c r="Z62" i="2"/>
  <c r="Z64" i="2" s="1"/>
  <c r="Y62" i="2"/>
  <c r="Y65" i="2" s="1"/>
  <c r="P62" i="2"/>
  <c r="X59" i="2"/>
  <c r="X58" i="2"/>
  <c r="BO57" i="2"/>
  <c r="BN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N55" i="2" s="1"/>
  <c r="P55" i="2"/>
  <c r="BO54" i="2"/>
  <c r="BM54" i="2"/>
  <c r="Z54" i="2"/>
  <c r="Y54" i="2"/>
  <c r="BP54" i="2" s="1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Y59" i="2" s="1"/>
  <c r="P47" i="2"/>
  <c r="BP46" i="2"/>
  <c r="BO46" i="2"/>
  <c r="BN46" i="2"/>
  <c r="BM46" i="2"/>
  <c r="Z46" i="2"/>
  <c r="Z58" i="2" s="1"/>
  <c r="Y46" i="2"/>
  <c r="P46" i="2"/>
  <c r="X43" i="2"/>
  <c r="Y42" i="2"/>
  <c r="X42" i="2"/>
  <c r="BP41" i="2"/>
  <c r="BO41" i="2"/>
  <c r="BN41" i="2"/>
  <c r="BM41" i="2"/>
  <c r="Z41" i="2"/>
  <c r="Z42" i="2" s="1"/>
  <c r="Y41" i="2"/>
  <c r="Y43" i="2" s="1"/>
  <c r="P41" i="2"/>
  <c r="X38" i="2"/>
  <c r="Y37" i="2"/>
  <c r="X37" i="2"/>
  <c r="BP36" i="2"/>
  <c r="BO36" i="2"/>
  <c r="BN36" i="2"/>
  <c r="BM36" i="2"/>
  <c r="Z36" i="2"/>
  <c r="Z37" i="2" s="1"/>
  <c r="Y36" i="2"/>
  <c r="Y38" i="2" s="1"/>
  <c r="P36" i="2"/>
  <c r="X33" i="2"/>
  <c r="X32" i="2"/>
  <c r="BO31" i="2"/>
  <c r="BM31" i="2"/>
  <c r="Z31" i="2"/>
  <c r="Y31" i="2"/>
  <c r="P31" i="2"/>
  <c r="BO30" i="2"/>
  <c r="BM30" i="2"/>
  <c r="Z30" i="2"/>
  <c r="Y30" i="2"/>
  <c r="BO29" i="2"/>
  <c r="BM29" i="2"/>
  <c r="Z29" i="2"/>
  <c r="Y29" i="2"/>
  <c r="BP29" i="2" s="1"/>
  <c r="BO28" i="2"/>
  <c r="BN28" i="2"/>
  <c r="BM28" i="2"/>
  <c r="Z28" i="2"/>
  <c r="Z32" i="2" s="1"/>
  <c r="Y28" i="2"/>
  <c r="P28" i="2"/>
  <c r="X24" i="2"/>
  <c r="Z23" i="2"/>
  <c r="X23" i="2"/>
  <c r="BO22" i="2"/>
  <c r="BM22" i="2"/>
  <c r="X306" i="2" s="1"/>
  <c r="Z22" i="2"/>
  <c r="Y22" i="2"/>
  <c r="P22" i="2"/>
  <c r="H10" i="2"/>
  <c r="A9" i="2"/>
  <c r="F10" i="2" s="1"/>
  <c r="D7" i="2"/>
  <c r="Q6" i="2"/>
  <c r="P2" i="2"/>
  <c r="Y24" i="2" l="1"/>
  <c r="BN22" i="2"/>
  <c r="BP31" i="2"/>
  <c r="BN31" i="2"/>
  <c r="Z85" i="2"/>
  <c r="Z310" i="2" s="1"/>
  <c r="BP84" i="2"/>
  <c r="Y132" i="2"/>
  <c r="Y131" i="2"/>
  <c r="BP130" i="2"/>
  <c r="BN130" i="2"/>
  <c r="Y137" i="2"/>
  <c r="BP135" i="2"/>
  <c r="BN135" i="2"/>
  <c r="Y179" i="2"/>
  <c r="Y178" i="2"/>
  <c r="BP177" i="2"/>
  <c r="BN177" i="2"/>
  <c r="X307" i="2"/>
  <c r="BP30" i="2"/>
  <c r="BN30" i="2"/>
  <c r="BP55" i="2"/>
  <c r="Y98" i="2"/>
  <c r="BP94" i="2"/>
  <c r="BN94" i="2"/>
  <c r="BP96" i="2"/>
  <c r="BN96" i="2"/>
  <c r="BP106" i="2"/>
  <c r="BP111" i="2"/>
  <c r="Y113" i="2"/>
  <c r="Y114" i="2"/>
  <c r="BP117" i="2"/>
  <c r="Y120" i="2"/>
  <c r="BP119" i="2"/>
  <c r="BN119" i="2"/>
  <c r="Y143" i="2"/>
  <c r="BP140" i="2"/>
  <c r="BN140" i="2"/>
  <c r="Y142" i="2"/>
  <c r="Y153" i="2"/>
  <c r="Y154" i="2"/>
  <c r="BP158" i="2"/>
  <c r="BN158" i="2"/>
  <c r="BP160" i="2"/>
  <c r="BN160" i="2"/>
  <c r="BP185" i="2"/>
  <c r="Y188" i="2"/>
  <c r="BP191" i="2"/>
  <c r="Y194" i="2"/>
  <c r="BP193" i="2"/>
  <c r="BN193" i="2"/>
  <c r="Z212" i="2"/>
  <c r="Y235" i="2"/>
  <c r="Y253" i="2"/>
  <c r="Y257" i="2"/>
  <c r="X309" i="2"/>
  <c r="X305" i="2"/>
  <c r="Y33" i="2"/>
  <c r="Y32" i="2"/>
  <c r="Y58" i="2"/>
  <c r="Z97" i="2"/>
  <c r="Z126" i="2"/>
  <c r="Z161" i="2"/>
  <c r="Y166" i="2"/>
  <c r="Z174" i="2"/>
  <c r="BP173" i="2"/>
  <c r="Y187" i="2"/>
  <c r="Z228" i="2"/>
  <c r="BN233" i="2"/>
  <c r="BP233" i="2"/>
  <c r="Z241" i="2"/>
  <c r="BN239" i="2"/>
  <c r="BP239" i="2"/>
  <c r="Y241" i="2"/>
  <c r="Y247" i="2"/>
  <c r="BP272" i="2"/>
  <c r="Y273" i="2"/>
  <c r="BN277" i="2"/>
  <c r="BP278" i="2"/>
  <c r="Y279" i="2"/>
  <c r="BN283" i="2"/>
  <c r="BN287" i="2"/>
  <c r="BN291" i="2"/>
  <c r="BN295" i="2"/>
  <c r="BN299" i="2"/>
  <c r="Y304" i="2"/>
  <c r="X308" i="2"/>
  <c r="BP28" i="2"/>
  <c r="BP62" i="2"/>
  <c r="Y85" i="2"/>
  <c r="Y107" i="2"/>
  <c r="Y121" i="2"/>
  <c r="Y174" i="2"/>
  <c r="Y195" i="2"/>
  <c r="BN199" i="2"/>
  <c r="Y228" i="2"/>
  <c r="BN267" i="2"/>
  <c r="Y280" i="2"/>
  <c r="BN47" i="2"/>
  <c r="BN125" i="2"/>
  <c r="H9" i="2"/>
  <c r="BN54" i="2"/>
  <c r="BN83" i="2"/>
  <c r="BN184" i="2"/>
  <c r="BN211" i="2"/>
  <c r="BN226" i="2"/>
  <c r="BP22" i="2"/>
  <c r="BN216" i="2"/>
  <c r="BN221" i="2"/>
  <c r="BN261" i="2"/>
  <c r="BN263" i="2"/>
  <c r="J9" i="2"/>
  <c r="Y23" i="2"/>
  <c r="BP47" i="2"/>
  <c r="BN49" i="2"/>
  <c r="BN95" i="2"/>
  <c r="BP125" i="2"/>
  <c r="Y136" i="2"/>
  <c r="BP199" i="2"/>
  <c r="BN201" i="2"/>
  <c r="BN251" i="2"/>
  <c r="BN255" i="2"/>
  <c r="BP267" i="2"/>
  <c r="Y205" i="2"/>
  <c r="A10" i="2"/>
  <c r="BN56" i="2"/>
  <c r="Y86" i="2"/>
  <c r="BP105" i="2"/>
  <c r="Y108" i="2"/>
  <c r="BN112" i="2"/>
  <c r="BN117" i="2"/>
  <c r="BN157" i="2"/>
  <c r="Y161" i="2"/>
  <c r="BP172" i="2"/>
  <c r="Y175" i="2"/>
  <c r="BP184" i="2"/>
  <c r="BN186" i="2"/>
  <c r="BN191" i="2"/>
  <c r="BP216" i="2"/>
  <c r="BP221" i="2"/>
  <c r="BP226" i="2"/>
  <c r="BN240" i="2"/>
  <c r="BN245" i="2"/>
  <c r="BP261" i="2"/>
  <c r="F9" i="2"/>
  <c r="Y97" i="2"/>
  <c r="Y75" i="2"/>
  <c r="BN29" i="2"/>
  <c r="BN51" i="2"/>
  <c r="BN68" i="2"/>
  <c r="BN73" i="2"/>
  <c r="BN102" i="2"/>
  <c r="Y126" i="2"/>
  <c r="BN152" i="2"/>
  <c r="BN159" i="2"/>
  <c r="BN203" i="2"/>
  <c r="BN208" i="2"/>
  <c r="BP251" i="2"/>
  <c r="BP255" i="2"/>
  <c r="Y268" i="2"/>
  <c r="BN276" i="2"/>
  <c r="BN282" i="2"/>
  <c r="BN284" i="2"/>
  <c r="BN286" i="2"/>
  <c r="BN288" i="2"/>
  <c r="BN290" i="2"/>
  <c r="BN292" i="2"/>
  <c r="BN294" i="2"/>
  <c r="BN296" i="2"/>
  <c r="BN298" i="2"/>
  <c r="BN300" i="2"/>
  <c r="BN302" i="2"/>
  <c r="BP112" i="2"/>
  <c r="BP157" i="2"/>
  <c r="Y212" i="2"/>
  <c r="Y217" i="2"/>
  <c r="Y222" i="2"/>
  <c r="BP240" i="2"/>
  <c r="BP245" i="2"/>
  <c r="Y264" i="2"/>
  <c r="BN53" i="2"/>
  <c r="BP68" i="2"/>
  <c r="BP73" i="2"/>
  <c r="BN82" i="2"/>
  <c r="BN104" i="2"/>
  <c r="BP152" i="2"/>
  <c r="BN165" i="2"/>
  <c r="BN171" i="2"/>
  <c r="BN183" i="2"/>
  <c r="BP208" i="2"/>
  <c r="BN210" i="2"/>
  <c r="BP282" i="2"/>
  <c r="Y305" i="2" l="1"/>
  <c r="Y307" i="2"/>
  <c r="Y306" i="2"/>
  <c r="Y308" i="2" s="1"/>
  <c r="Y309" i="2"/>
  <c r="C318" i="2"/>
  <c r="B318" i="2"/>
  <c r="A318" i="2"/>
</calcChain>
</file>

<file path=xl/sharedStrings.xml><?xml version="1.0" encoding="utf-8"?>
<sst xmlns="http://schemas.openxmlformats.org/spreadsheetml/2006/main" count="2063" uniqueCount="509">
  <si>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</si>
  <si>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</si>
  <si>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</si>
  <si>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</si>
  <si>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</si>
  <si>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</si>
  <si>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</si>
  <si>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</si>
  <si>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</si>
  <si>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</si>
  <si>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</si>
  <si>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</si>
  <si>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</si>
  <si>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</si>
  <si>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</si>
  <si>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</si>
  <si>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</si>
  <si>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</si>
  <si>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</si>
  <si>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</si>
  <si>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</si>
  <si>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</si>
  <si>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</si>
  <si>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</si>
  <si>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</si>
  <si>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</si>
  <si>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</si>
  <si>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</si>
  <si>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</si>
  <si>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</si>
  <si>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</si>
  <si>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</si>
  <si>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</si>
  <si>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</si>
  <si>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</si>
  <si>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</si>
  <si>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</si>
  <si>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</si>
  <si>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</si>
  <si>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</si>
  <si>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</si>
  <si>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</si>
  <si>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</si>
  <si>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</si>
  <si>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</si>
  <si>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</si>
  <si>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</si>
  <si>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</si>
  <si>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</si>
  <si>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</si>
  <si>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</si>
  <si>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</si>
  <si>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</si>
  <si>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</si>
  <si>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</si>
  <si>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</si>
  <si>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</si>
  <si>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</si>
  <si>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</si>
  <si>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</si>
  <si>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</si>
  <si>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</si>
  <si>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</si>
  <si>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</si>
  <si>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</si>
  <si>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</si>
  <si>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</si>
  <si>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</si>
  <si>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</si>
  <si>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</si>
  <si>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</si>
  <si>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30.12.2024</t>
  </si>
  <si>
    <t>27.12.2024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</si>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</sst>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3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5" t="s">
        <v>26</v>
      </c>
      <c r="E1" s="525"/>
      <c r="F1" s="525"/>
      <c r="G1" s="14" t="s">
        <v>70</v>
      </c>
      <c r="H1" s="525" t="s">
        <v>47</v>
      </c>
      <c r="I1" s="525"/>
      <c r="J1" s="525"/>
      <c r="K1" s="525"/>
      <c r="L1" s="525"/>
      <c r="M1" s="525"/>
      <c r="N1" s="525"/>
      <c r="O1" s="525"/>
      <c r="P1" s="525"/>
      <c r="Q1" s="525"/>
      <c r="R1" s="526" t="s">
        <v>71</v>
      </c>
      <c r="S1" s="527"/>
      <c r="T1" s="5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8"/>
      <c r="R2" s="528"/>
      <c r="S2" s="528"/>
      <c r="T2" s="528"/>
      <c r="U2" s="528"/>
      <c r="V2" s="528"/>
      <c r="W2" s="5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28"/>
      <c r="Q3" s="528"/>
      <c r="R3" s="528"/>
      <c r="S3" s="528"/>
      <c r="T3" s="528"/>
      <c r="U3" s="528"/>
      <c r="V3" s="528"/>
      <c r="W3" s="5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7" t="s">
        <v>8</v>
      </c>
      <c r="B5" s="507"/>
      <c r="C5" s="507"/>
      <c r="D5" s="529"/>
      <c r="E5" s="529"/>
      <c r="F5" s="530" t="s">
        <v>14</v>
      </c>
      <c r="G5" s="530"/>
      <c r="H5" s="529"/>
      <c r="I5" s="529"/>
      <c r="J5" s="529"/>
      <c r="K5" s="529"/>
      <c r="L5" s="529"/>
      <c r="M5" s="529"/>
      <c r="N5" s="75"/>
      <c r="P5" s="27" t="s">
        <v>4</v>
      </c>
      <c r="Q5" s="531">
        <v>45662</v>
      </c>
      <c r="R5" s="531"/>
      <c r="T5" s="532" t="s">
        <v>3</v>
      </c>
      <c r="U5" s="533"/>
      <c r="V5" s="534" t="s">
        <v>495</v>
      </c>
      <c r="W5" s="535"/>
      <c r="AB5" s="59"/>
      <c r="AC5" s="59"/>
      <c r="AD5" s="59"/>
      <c r="AE5" s="59"/>
    </row>
    <row r="6" spans="1:32" s="17" customFormat="1" ht="24" customHeight="1" x14ac:dyDescent="0.2">
      <c r="A6" s="507" t="s">
        <v>1</v>
      </c>
      <c r="B6" s="507"/>
      <c r="C6" s="507"/>
      <c r="D6" s="508" t="s">
        <v>79</v>
      </c>
      <c r="E6" s="508"/>
      <c r="F6" s="508"/>
      <c r="G6" s="508"/>
      <c r="H6" s="508"/>
      <c r="I6" s="508"/>
      <c r="J6" s="508"/>
      <c r="K6" s="508"/>
      <c r="L6" s="508"/>
      <c r="M6" s="508"/>
      <c r="N6" s="76"/>
      <c r="P6" s="27" t="s">
        <v>27</v>
      </c>
      <c r="Q6" s="509" t="str">
        <f>IF(Q5=0," ",CHOOSE(WEEKDAY(Q5,2),"Понедельник","Вторник","Среда","Четверг","Пятница","Суббота","Воскресенье"))</f>
        <v>Воскресенье</v>
      </c>
      <c r="R6" s="509"/>
      <c r="T6" s="510" t="s">
        <v>5</v>
      </c>
      <c r="U6" s="511"/>
      <c r="V6" s="512" t="s">
        <v>73</v>
      </c>
      <c r="W6" s="5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8" t="str">
        <f>IFERROR(VLOOKUP(DeliveryAddress,Table,3,0),1)</f>
        <v>1</v>
      </c>
      <c r="E7" s="519"/>
      <c r="F7" s="519"/>
      <c r="G7" s="519"/>
      <c r="H7" s="519"/>
      <c r="I7" s="519"/>
      <c r="J7" s="519"/>
      <c r="K7" s="519"/>
      <c r="L7" s="519"/>
      <c r="M7" s="520"/>
      <c r="N7" s="77"/>
      <c r="P7" s="29"/>
      <c r="Q7" s="48"/>
      <c r="R7" s="48"/>
      <c r="T7" s="510"/>
      <c r="U7" s="511"/>
      <c r="V7" s="514"/>
      <c r="W7" s="515"/>
      <c r="AB7" s="59"/>
      <c r="AC7" s="59"/>
      <c r="AD7" s="59"/>
      <c r="AE7" s="59"/>
    </row>
    <row r="8" spans="1:32" s="17" customFormat="1" ht="25.5" customHeight="1" x14ac:dyDescent="0.2">
      <c r="A8" s="521" t="s">
        <v>58</v>
      </c>
      <c r="B8" s="521"/>
      <c r="C8" s="521"/>
      <c r="D8" s="522" t="s">
        <v>80</v>
      </c>
      <c r="E8" s="522"/>
      <c r="F8" s="522"/>
      <c r="G8" s="522"/>
      <c r="H8" s="522"/>
      <c r="I8" s="522"/>
      <c r="J8" s="522"/>
      <c r="K8" s="522"/>
      <c r="L8" s="522"/>
      <c r="M8" s="522"/>
      <c r="N8" s="78"/>
      <c r="P8" s="27" t="s">
        <v>11</v>
      </c>
      <c r="Q8" s="505">
        <v>0.41666666666666669</v>
      </c>
      <c r="R8" s="505"/>
      <c r="T8" s="510"/>
      <c r="U8" s="511"/>
      <c r="V8" s="514"/>
      <c r="W8" s="515"/>
      <c r="AB8" s="59"/>
      <c r="AC8" s="59"/>
      <c r="AD8" s="59"/>
      <c r="AE8" s="59"/>
    </row>
    <row r="9" spans="1:32" s="17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7"/>
      <c r="C9" s="497"/>
      <c r="D9" s="498" t="s">
        <v>46</v>
      </c>
      <c r="E9" s="499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7"/>
      <c r="H9" s="523" t="str">
        <f>IF(AND($A$9="Тип доверенности/получателя при получении в адресе перегруза:",$D$9="Разовая доверенность"),"Введите ФИО","")</f>
        <v/>
      </c>
      <c r="I9" s="523"/>
      <c r="J9" s="5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3"/>
      <c r="L9" s="523"/>
      <c r="M9" s="523"/>
      <c r="N9" s="73"/>
      <c r="P9" s="31" t="s">
        <v>15</v>
      </c>
      <c r="Q9" s="524"/>
      <c r="R9" s="524"/>
      <c r="T9" s="510"/>
      <c r="U9" s="511"/>
      <c r="V9" s="516"/>
      <c r="W9" s="5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7"/>
      <c r="C10" s="497"/>
      <c r="D10" s="498"/>
      <c r="E10" s="499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7"/>
      <c r="H10" s="500" t="str">
        <f>IFERROR(VLOOKUP($D$10,Proxy,2,FALSE),"")</f>
        <v/>
      </c>
      <c r="I10" s="500"/>
      <c r="J10" s="500"/>
      <c r="K10" s="500"/>
      <c r="L10" s="500"/>
      <c r="M10" s="500"/>
      <c r="N10" s="74"/>
      <c r="P10" s="31" t="s">
        <v>32</v>
      </c>
      <c r="Q10" s="501"/>
      <c r="R10" s="501"/>
      <c r="U10" s="29" t="s">
        <v>12</v>
      </c>
      <c r="V10" s="502" t="s">
        <v>74</v>
      </c>
      <c r="W10" s="5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4"/>
      <c r="R11" s="504"/>
      <c r="U11" s="29" t="s">
        <v>28</v>
      </c>
      <c r="V11" s="483" t="s">
        <v>55</v>
      </c>
      <c r="W11" s="4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2" t="s">
        <v>75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79"/>
      <c r="P12" s="27" t="s">
        <v>30</v>
      </c>
      <c r="Q12" s="505"/>
      <c r="R12" s="505"/>
      <c r="S12" s="28"/>
      <c r="T12"/>
      <c r="U12" s="29" t="s">
        <v>46</v>
      </c>
      <c r="V12" s="506"/>
      <c r="W12" s="506"/>
      <c r="X12"/>
      <c r="AB12" s="59"/>
      <c r="AC12" s="59"/>
      <c r="AD12" s="59"/>
      <c r="AE12" s="59"/>
    </row>
    <row r="13" spans="1:32" s="17" customFormat="1" ht="23.25" customHeight="1" x14ac:dyDescent="0.2">
      <c r="A13" s="482" t="s">
        <v>76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2"/>
      <c r="M13" s="482"/>
      <c r="N13" s="79"/>
      <c r="O13" s="31"/>
      <c r="P13" s="31" t="s">
        <v>31</v>
      </c>
      <c r="Q13" s="483"/>
      <c r="R13" s="4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2" t="s">
        <v>77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4" t="s">
        <v>78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4"/>
      <c r="M15" s="484"/>
      <c r="N15" s="80"/>
      <c r="O15"/>
      <c r="P15" s="485" t="s">
        <v>61</v>
      </c>
      <c r="Q15" s="485"/>
      <c r="R15" s="485"/>
      <c r="S15" s="485"/>
      <c r="T15" s="4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6"/>
      <c r="Q16" s="486"/>
      <c r="R16" s="486"/>
      <c r="S16" s="486"/>
      <c r="T16" s="4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68" t="s">
        <v>59</v>
      </c>
      <c r="B17" s="468" t="s">
        <v>49</v>
      </c>
      <c r="C17" s="489" t="s">
        <v>48</v>
      </c>
      <c r="D17" s="491" t="s">
        <v>50</v>
      </c>
      <c r="E17" s="492"/>
      <c r="F17" s="468" t="s">
        <v>21</v>
      </c>
      <c r="G17" s="468" t="s">
        <v>24</v>
      </c>
      <c r="H17" s="468" t="s">
        <v>22</v>
      </c>
      <c r="I17" s="468" t="s">
        <v>23</v>
      </c>
      <c r="J17" s="468" t="s">
        <v>16</v>
      </c>
      <c r="K17" s="468" t="s">
        <v>66</v>
      </c>
      <c r="L17" s="468" t="s">
        <v>68</v>
      </c>
      <c r="M17" s="468" t="s">
        <v>2</v>
      </c>
      <c r="N17" s="468" t="s">
        <v>67</v>
      </c>
      <c r="O17" s="468" t="s">
        <v>25</v>
      </c>
      <c r="P17" s="491" t="s">
        <v>17</v>
      </c>
      <c r="Q17" s="495"/>
      <c r="R17" s="495"/>
      <c r="S17" s="495"/>
      <c r="T17" s="492"/>
      <c r="U17" s="487" t="s">
        <v>56</v>
      </c>
      <c r="V17" s="488"/>
      <c r="W17" s="468" t="s">
        <v>6</v>
      </c>
      <c r="X17" s="468" t="s">
        <v>41</v>
      </c>
      <c r="Y17" s="470" t="s">
        <v>54</v>
      </c>
      <c r="Z17" s="472" t="s">
        <v>18</v>
      </c>
      <c r="AA17" s="474" t="s">
        <v>60</v>
      </c>
      <c r="AB17" s="474" t="s">
        <v>19</v>
      </c>
      <c r="AC17" s="474" t="s">
        <v>69</v>
      </c>
      <c r="AD17" s="476" t="s">
        <v>57</v>
      </c>
      <c r="AE17" s="477"/>
      <c r="AF17" s="478"/>
      <c r="AG17" s="85"/>
      <c r="BD17" s="84" t="s">
        <v>64</v>
      </c>
    </row>
    <row r="18" spans="1:68" ht="14.25" customHeight="1" x14ac:dyDescent="0.2">
      <c r="A18" s="469"/>
      <c r="B18" s="469"/>
      <c r="C18" s="490"/>
      <c r="D18" s="493"/>
      <c r="E18" s="494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93"/>
      <c r="Q18" s="496"/>
      <c r="R18" s="496"/>
      <c r="S18" s="496"/>
      <c r="T18" s="494"/>
      <c r="U18" s="86" t="s">
        <v>44</v>
      </c>
      <c r="V18" s="86" t="s">
        <v>43</v>
      </c>
      <c r="W18" s="469"/>
      <c r="X18" s="469"/>
      <c r="Y18" s="471"/>
      <c r="Z18" s="473"/>
      <c r="AA18" s="475"/>
      <c r="AB18" s="475"/>
      <c r="AC18" s="475"/>
      <c r="AD18" s="479"/>
      <c r="AE18" s="480"/>
      <c r="AF18" s="481"/>
      <c r="AG18" s="85"/>
      <c r="BD18" s="84"/>
    </row>
    <row r="19" spans="1:68" ht="27.75" customHeight="1" x14ac:dyDescent="0.2">
      <c r="A19" s="376" t="s">
        <v>81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54"/>
      <c r="AB19" s="54"/>
      <c r="AC19" s="54"/>
    </row>
    <row r="20" spans="1:68" ht="16.5" customHeight="1" x14ac:dyDescent="0.25">
      <c r="A20" s="377" t="s">
        <v>81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77"/>
      <c r="AA20" s="65"/>
      <c r="AB20" s="65"/>
      <c r="AC20" s="82"/>
    </row>
    <row r="21" spans="1:68" ht="14.25" customHeight="1" x14ac:dyDescent="0.25">
      <c r="A21" s="362" t="s">
        <v>82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3">
        <v>4607111035752</v>
      </c>
      <c r="E22" s="33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1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2"/>
      <c r="P23" s="338" t="s">
        <v>40</v>
      </c>
      <c r="Q23" s="339"/>
      <c r="R23" s="339"/>
      <c r="S23" s="339"/>
      <c r="T23" s="339"/>
      <c r="U23" s="339"/>
      <c r="V23" s="34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42"/>
      <c r="P24" s="338" t="s">
        <v>40</v>
      </c>
      <c r="Q24" s="339"/>
      <c r="R24" s="339"/>
      <c r="S24" s="339"/>
      <c r="T24" s="339"/>
      <c r="U24" s="339"/>
      <c r="V24" s="34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6" t="s">
        <v>45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54"/>
      <c r="AB25" s="54"/>
      <c r="AC25" s="54"/>
    </row>
    <row r="26" spans="1:68" ht="16.5" customHeight="1" x14ac:dyDescent="0.25">
      <c r="A26" s="377" t="s">
        <v>90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77"/>
      <c r="AA26" s="65"/>
      <c r="AB26" s="65"/>
      <c r="AC26" s="82"/>
    </row>
    <row r="27" spans="1:68" ht="14.25" customHeight="1" x14ac:dyDescent="0.25">
      <c r="A27" s="362" t="s">
        <v>91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3">
        <v>4607111036605</v>
      </c>
      <c r="E28" s="33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180</v>
      </c>
      <c r="P28" s="46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5"/>
      <c r="R28" s="335"/>
      <c r="S28" s="335"/>
      <c r="T28" s="33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4301132186</v>
      </c>
      <c r="D29" s="333">
        <v>4607111036520</v>
      </c>
      <c r="E29" s="33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64" t="s">
        <v>101</v>
      </c>
      <c r="Q29" s="335"/>
      <c r="R29" s="335"/>
      <c r="S29" s="335"/>
      <c r="T29" s="33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102</v>
      </c>
      <c r="B30" s="63" t="s">
        <v>103</v>
      </c>
      <c r="C30" s="36">
        <v>4301132185</v>
      </c>
      <c r="D30" s="333">
        <v>4607111036537</v>
      </c>
      <c r="E30" s="333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65" t="s">
        <v>104</v>
      </c>
      <c r="Q30" s="335"/>
      <c r="R30" s="335"/>
      <c r="S30" s="335"/>
      <c r="T30" s="336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33">
        <v>4607111036599</v>
      </c>
      <c r="E31" s="333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97</v>
      </c>
      <c r="M31" s="38" t="s">
        <v>86</v>
      </c>
      <c r="N31" s="38"/>
      <c r="O31" s="37">
        <v>180</v>
      </c>
      <c r="P31" s="4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5"/>
      <c r="R31" s="335"/>
      <c r="S31" s="335"/>
      <c r="T31" s="336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98</v>
      </c>
      <c r="AK31" s="87">
        <v>14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41"/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2"/>
      <c r="P32" s="338" t="s">
        <v>40</v>
      </c>
      <c r="Q32" s="339"/>
      <c r="R32" s="339"/>
      <c r="S32" s="339"/>
      <c r="T32" s="339"/>
      <c r="U32" s="339"/>
      <c r="V32" s="34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41"/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2"/>
      <c r="P33" s="338" t="s">
        <v>40</v>
      </c>
      <c r="Q33" s="339"/>
      <c r="R33" s="339"/>
      <c r="S33" s="339"/>
      <c r="T33" s="339"/>
      <c r="U33" s="339"/>
      <c r="V33" s="34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7" t="s">
        <v>107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  <c r="X34" s="377"/>
      <c r="Y34" s="377"/>
      <c r="Z34" s="377"/>
      <c r="AA34" s="65"/>
      <c r="AB34" s="65"/>
      <c r="AC34" s="82"/>
    </row>
    <row r="35" spans="1:68" ht="14.25" customHeight="1" x14ac:dyDescent="0.25">
      <c r="A35" s="362" t="s">
        <v>82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62"/>
      <c r="Z35" s="362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333">
        <v>4607111036315</v>
      </c>
      <c r="E36" s="333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4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5"/>
      <c r="R36" s="335"/>
      <c r="S36" s="335"/>
      <c r="T36" s="33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41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42"/>
      <c r="P37" s="338" t="s">
        <v>40</v>
      </c>
      <c r="Q37" s="339"/>
      <c r="R37" s="339"/>
      <c r="S37" s="339"/>
      <c r="T37" s="339"/>
      <c r="U37" s="339"/>
      <c r="V37" s="340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341"/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42"/>
      <c r="P38" s="338" t="s">
        <v>40</v>
      </c>
      <c r="Q38" s="339"/>
      <c r="R38" s="339"/>
      <c r="S38" s="339"/>
      <c r="T38" s="339"/>
      <c r="U38" s="339"/>
      <c r="V38" s="340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77" t="s">
        <v>111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65"/>
      <c r="AB39" s="65"/>
      <c r="AC39" s="82"/>
    </row>
    <row r="40" spans="1:68" ht="14.25" customHeight="1" x14ac:dyDescent="0.25">
      <c r="A40" s="362" t="s">
        <v>112</v>
      </c>
      <c r="B40" s="362"/>
      <c r="C40" s="362"/>
      <c r="D40" s="362"/>
      <c r="E40" s="362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  <c r="X40" s="362"/>
      <c r="Y40" s="362"/>
      <c r="Z40" s="362"/>
      <c r="AA40" s="66"/>
      <c r="AB40" s="66"/>
      <c r="AC40" s="83"/>
    </row>
    <row r="41" spans="1:68" ht="27" customHeight="1" x14ac:dyDescent="0.25">
      <c r="A41" s="63" t="s">
        <v>113</v>
      </c>
      <c r="B41" s="63" t="s">
        <v>114</v>
      </c>
      <c r="C41" s="36">
        <v>4301190022</v>
      </c>
      <c r="D41" s="333">
        <v>4607111037053</v>
      </c>
      <c r="E41" s="333"/>
      <c r="F41" s="62">
        <v>0.2</v>
      </c>
      <c r="G41" s="37">
        <v>6</v>
      </c>
      <c r="H41" s="62">
        <v>1.2</v>
      </c>
      <c r="I41" s="62">
        <v>1.5918000000000001</v>
      </c>
      <c r="J41" s="37">
        <v>100</v>
      </c>
      <c r="K41" s="37" t="s">
        <v>116</v>
      </c>
      <c r="L41" s="37" t="s">
        <v>97</v>
      </c>
      <c r="M41" s="38" t="s">
        <v>86</v>
      </c>
      <c r="N41" s="38"/>
      <c r="O41" s="37">
        <v>365</v>
      </c>
      <c r="P41" s="46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5"/>
      <c r="R41" s="335"/>
      <c r="S41" s="335"/>
      <c r="T41" s="336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IFERROR(IF(X41="","",X41*0.0095),"")</f>
        <v>0</v>
      </c>
      <c r="AA41" s="68" t="s">
        <v>46</v>
      </c>
      <c r="AB41" s="69" t="s">
        <v>46</v>
      </c>
      <c r="AC41" s="101" t="s">
        <v>115</v>
      </c>
      <c r="AG41" s="81"/>
      <c r="AJ41" s="87" t="s">
        <v>98</v>
      </c>
      <c r="AK41" s="87">
        <v>10</v>
      </c>
      <c r="BB41" s="102" t="s">
        <v>95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x14ac:dyDescent="0.2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2"/>
      <c r="P42" s="338" t="s">
        <v>40</v>
      </c>
      <c r="Q42" s="339"/>
      <c r="R42" s="339"/>
      <c r="S42" s="339"/>
      <c r="T42" s="339"/>
      <c r="U42" s="339"/>
      <c r="V42" s="340"/>
      <c r="W42" s="42" t="s">
        <v>39</v>
      </c>
      <c r="X42" s="43">
        <f>IFERROR(SUM(X41:X41),"0")</f>
        <v>0</v>
      </c>
      <c r="Y42" s="43">
        <f>IFERROR(SUM(Y41:Y41),"0")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341"/>
      <c r="B43" s="341"/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2"/>
      <c r="P43" s="338" t="s">
        <v>40</v>
      </c>
      <c r="Q43" s="339"/>
      <c r="R43" s="339"/>
      <c r="S43" s="339"/>
      <c r="T43" s="339"/>
      <c r="U43" s="339"/>
      <c r="V43" s="340"/>
      <c r="W43" s="42" t="s">
        <v>0</v>
      </c>
      <c r="X43" s="43">
        <f>IFERROR(SUMPRODUCT(X41:X41*H41:H41),"0")</f>
        <v>0</v>
      </c>
      <c r="Y43" s="43">
        <f>IFERROR(SUMPRODUCT(Y41:Y41*H41:H41),"0")</f>
        <v>0</v>
      </c>
      <c r="Z43" s="42"/>
      <c r="AA43" s="67"/>
      <c r="AB43" s="67"/>
      <c r="AC43" s="67"/>
    </row>
    <row r="44" spans="1:68" ht="16.5" customHeight="1" x14ac:dyDescent="0.25">
      <c r="A44" s="377" t="s">
        <v>117</v>
      </c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77"/>
      <c r="AA44" s="65"/>
      <c r="AB44" s="65"/>
      <c r="AC44" s="82"/>
    </row>
    <row r="45" spans="1:68" ht="14.25" customHeight="1" x14ac:dyDescent="0.25">
      <c r="A45" s="362" t="s">
        <v>82</v>
      </c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V45" s="362"/>
      <c r="W45" s="362"/>
      <c r="X45" s="362"/>
      <c r="Y45" s="362"/>
      <c r="Z45" s="362"/>
      <c r="AA45" s="66"/>
      <c r="AB45" s="66"/>
      <c r="AC45" s="83"/>
    </row>
    <row r="46" spans="1:68" ht="27" customHeight="1" x14ac:dyDescent="0.25">
      <c r="A46" s="63" t="s">
        <v>118</v>
      </c>
      <c r="B46" s="63" t="s">
        <v>119</v>
      </c>
      <c r="C46" s="36">
        <v>4301070989</v>
      </c>
      <c r="D46" s="333">
        <v>4607111037190</v>
      </c>
      <c r="E46" s="333"/>
      <c r="F46" s="62">
        <v>0.43</v>
      </c>
      <c r="G46" s="37">
        <v>16</v>
      </c>
      <c r="H46" s="62">
        <v>6.88</v>
      </c>
      <c r="I46" s="62">
        <v>7.1996000000000002</v>
      </c>
      <c r="J46" s="37">
        <v>84</v>
      </c>
      <c r="K46" s="37" t="s">
        <v>87</v>
      </c>
      <c r="L46" s="37" t="s">
        <v>97</v>
      </c>
      <c r="M46" s="38" t="s">
        <v>86</v>
      </c>
      <c r="N46" s="38"/>
      <c r="O46" s="37">
        <v>180</v>
      </c>
      <c r="P46" s="45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5"/>
      <c r="R46" s="335"/>
      <c r="S46" s="335"/>
      <c r="T46" s="336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ref="Y46:Y57" si="0">IFERROR(IF(X46="","",X46),"")</f>
        <v>0</v>
      </c>
      <c r="Z46" s="41">
        <f t="shared" ref="Z46:Z57" si="1">IFERROR(IF(X46="","",X46*0.0155),"")</f>
        <v>0</v>
      </c>
      <c r="AA46" s="68" t="s">
        <v>46</v>
      </c>
      <c r="AB46" s="69" t="s">
        <v>46</v>
      </c>
      <c r="AC46" s="103" t="s">
        <v>120</v>
      </c>
      <c r="AG46" s="81"/>
      <c r="AJ46" s="87" t="s">
        <v>98</v>
      </c>
      <c r="AK46" s="87">
        <v>12</v>
      </c>
      <c r="BB46" s="104" t="s">
        <v>70</v>
      </c>
      <c r="BM46" s="81">
        <f t="shared" ref="BM46:BM57" si="2">IFERROR(X46*I46,"0")</f>
        <v>0</v>
      </c>
      <c r="BN46" s="81">
        <f t="shared" ref="BN46:BN57" si="3">IFERROR(Y46*I46,"0")</f>
        <v>0</v>
      </c>
      <c r="BO46" s="81">
        <f t="shared" ref="BO46:BO57" si="4">IFERROR(X46/J46,"0")</f>
        <v>0</v>
      </c>
      <c r="BP46" s="81">
        <f t="shared" ref="BP46:BP57" si="5">IFERROR(Y46/J46,"0")</f>
        <v>0</v>
      </c>
    </row>
    <row r="47" spans="1:68" ht="27" customHeight="1" x14ac:dyDescent="0.25">
      <c r="A47" s="63" t="s">
        <v>121</v>
      </c>
      <c r="B47" s="63" t="s">
        <v>122</v>
      </c>
      <c r="C47" s="36">
        <v>4301071032</v>
      </c>
      <c r="D47" s="333">
        <v>4607111038999</v>
      </c>
      <c r="E47" s="333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87</v>
      </c>
      <c r="L47" s="37" t="s">
        <v>97</v>
      </c>
      <c r="M47" s="38" t="s">
        <v>86</v>
      </c>
      <c r="N47" s="38"/>
      <c r="O47" s="37">
        <v>180</v>
      </c>
      <c r="P47" s="45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5"/>
      <c r="R47" s="335"/>
      <c r="S47" s="335"/>
      <c r="T47" s="336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05" t="s">
        <v>120</v>
      </c>
      <c r="AG47" s="81"/>
      <c r="AJ47" s="87" t="s">
        <v>98</v>
      </c>
      <c r="AK47" s="87">
        <v>12</v>
      </c>
      <c r="BB47" s="106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4301070972</v>
      </c>
      <c r="D48" s="333">
        <v>4607111037183</v>
      </c>
      <c r="E48" s="333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87</v>
      </c>
      <c r="L48" s="37" t="s">
        <v>97</v>
      </c>
      <c r="M48" s="38" t="s">
        <v>86</v>
      </c>
      <c r="N48" s="38"/>
      <c r="O48" s="37">
        <v>180</v>
      </c>
      <c r="P48" s="45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5"/>
      <c r="R48" s="335"/>
      <c r="S48" s="335"/>
      <c r="T48" s="336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120</v>
      </c>
      <c r="AG48" s="81"/>
      <c r="AJ48" s="87" t="s">
        <v>98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4301071044</v>
      </c>
      <c r="D49" s="333">
        <v>4607111039385</v>
      </c>
      <c r="E49" s="333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87</v>
      </c>
      <c r="L49" s="37" t="s">
        <v>97</v>
      </c>
      <c r="M49" s="38" t="s">
        <v>86</v>
      </c>
      <c r="N49" s="38"/>
      <c r="O49" s="37">
        <v>180</v>
      </c>
      <c r="P49" s="45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5"/>
      <c r="R49" s="335"/>
      <c r="S49" s="335"/>
      <c r="T49" s="336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120</v>
      </c>
      <c r="AG49" s="81"/>
      <c r="AJ49" s="87" t="s">
        <v>98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4301070970</v>
      </c>
      <c r="D50" s="333">
        <v>4607111037091</v>
      </c>
      <c r="E50" s="333"/>
      <c r="F50" s="62">
        <v>0.43</v>
      </c>
      <c r="G50" s="37">
        <v>16</v>
      </c>
      <c r="H50" s="62">
        <v>6.88</v>
      </c>
      <c r="I50" s="62">
        <v>7.11</v>
      </c>
      <c r="J50" s="37">
        <v>84</v>
      </c>
      <c r="K50" s="37" t="s">
        <v>87</v>
      </c>
      <c r="L50" s="37" t="s">
        <v>97</v>
      </c>
      <c r="M50" s="38" t="s">
        <v>86</v>
      </c>
      <c r="N50" s="38"/>
      <c r="O50" s="37">
        <v>180</v>
      </c>
      <c r="P50" s="4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5"/>
      <c r="R50" s="335"/>
      <c r="S50" s="335"/>
      <c r="T50" s="336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129</v>
      </c>
      <c r="AG50" s="81"/>
      <c r="AJ50" s="87" t="s">
        <v>98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4301071045</v>
      </c>
      <c r="D51" s="333">
        <v>4607111039392</v>
      </c>
      <c r="E51" s="333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97</v>
      </c>
      <c r="M51" s="38" t="s">
        <v>86</v>
      </c>
      <c r="N51" s="38"/>
      <c r="O51" s="37">
        <v>180</v>
      </c>
      <c r="P51" s="45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5"/>
      <c r="R51" s="335"/>
      <c r="S51" s="335"/>
      <c r="T51" s="336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129</v>
      </c>
      <c r="AG51" s="81"/>
      <c r="AJ51" s="87" t="s">
        <v>98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4301070971</v>
      </c>
      <c r="D52" s="333">
        <v>4607111036902</v>
      </c>
      <c r="E52" s="333"/>
      <c r="F52" s="62">
        <v>0.9</v>
      </c>
      <c r="G52" s="37">
        <v>8</v>
      </c>
      <c r="H52" s="62">
        <v>7.2</v>
      </c>
      <c r="I52" s="62">
        <v>7.43</v>
      </c>
      <c r="J52" s="37">
        <v>84</v>
      </c>
      <c r="K52" s="37" t="s">
        <v>87</v>
      </c>
      <c r="L52" s="37" t="s">
        <v>97</v>
      </c>
      <c r="M52" s="38" t="s">
        <v>86</v>
      </c>
      <c r="N52" s="38"/>
      <c r="O52" s="37">
        <v>180</v>
      </c>
      <c r="P52" s="45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5"/>
      <c r="R52" s="335"/>
      <c r="S52" s="335"/>
      <c r="T52" s="336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129</v>
      </c>
      <c r="AG52" s="81"/>
      <c r="AJ52" s="87" t="s">
        <v>98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4301071031</v>
      </c>
      <c r="D53" s="333">
        <v>4607111038982</v>
      </c>
      <c r="E53" s="333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5"/>
      <c r="R53" s="335"/>
      <c r="S53" s="335"/>
      <c r="T53" s="336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129</v>
      </c>
      <c r="AG53" s="81"/>
      <c r="AJ53" s="87" t="s">
        <v>89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136</v>
      </c>
      <c r="B54" s="63" t="s">
        <v>137</v>
      </c>
      <c r="C54" s="36">
        <v>4301070969</v>
      </c>
      <c r="D54" s="333">
        <v>4607111036858</v>
      </c>
      <c r="E54" s="333"/>
      <c r="F54" s="62">
        <v>0.43</v>
      </c>
      <c r="G54" s="37">
        <v>16</v>
      </c>
      <c r="H54" s="62">
        <v>6.88</v>
      </c>
      <c r="I54" s="62">
        <v>7.1996000000000002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5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5"/>
      <c r="R54" s="335"/>
      <c r="S54" s="335"/>
      <c r="T54" s="336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129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138</v>
      </c>
      <c r="B55" s="63" t="s">
        <v>139</v>
      </c>
      <c r="C55" s="36">
        <v>4301071046</v>
      </c>
      <c r="D55" s="333">
        <v>4607111039354</v>
      </c>
      <c r="E55" s="333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5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5"/>
      <c r="R55" s="335"/>
      <c r="S55" s="335"/>
      <c r="T55" s="336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129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140</v>
      </c>
      <c r="B56" s="63" t="s">
        <v>141</v>
      </c>
      <c r="C56" s="36">
        <v>4301070968</v>
      </c>
      <c r="D56" s="333">
        <v>4607111036889</v>
      </c>
      <c r="E56" s="333"/>
      <c r="F56" s="62">
        <v>0.9</v>
      </c>
      <c r="G56" s="37">
        <v>8</v>
      </c>
      <c r="H56" s="62">
        <v>7.2</v>
      </c>
      <c r="I56" s="62">
        <v>7.4859999999999998</v>
      </c>
      <c r="J56" s="37">
        <v>84</v>
      </c>
      <c r="K56" s="37" t="s">
        <v>87</v>
      </c>
      <c r="L56" s="37" t="s">
        <v>97</v>
      </c>
      <c r="M56" s="38" t="s">
        <v>86</v>
      </c>
      <c r="N56" s="38"/>
      <c r="O56" s="37">
        <v>180</v>
      </c>
      <c r="P56" s="44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5"/>
      <c r="R56" s="335"/>
      <c r="S56" s="335"/>
      <c r="T56" s="336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129</v>
      </c>
      <c r="AG56" s="81"/>
      <c r="AJ56" s="87" t="s">
        <v>98</v>
      </c>
      <c r="AK56" s="87">
        <v>12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4301071047</v>
      </c>
      <c r="D57" s="333">
        <v>4607111039330</v>
      </c>
      <c r="E57" s="333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87</v>
      </c>
      <c r="L57" s="37" t="s">
        <v>88</v>
      </c>
      <c r="M57" s="38" t="s">
        <v>86</v>
      </c>
      <c r="N57" s="38"/>
      <c r="O57" s="37">
        <v>180</v>
      </c>
      <c r="P57" s="4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5"/>
      <c r="R57" s="335"/>
      <c r="S57" s="335"/>
      <c r="T57" s="336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129</v>
      </c>
      <c r="AG57" s="81"/>
      <c r="AJ57" s="87" t="s">
        <v>89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x14ac:dyDescent="0.2">
      <c r="A58" s="341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42"/>
      <c r="P58" s="338" t="s">
        <v>40</v>
      </c>
      <c r="Q58" s="339"/>
      <c r="R58" s="339"/>
      <c r="S58" s="339"/>
      <c r="T58" s="339"/>
      <c r="U58" s="339"/>
      <c r="V58" s="340"/>
      <c r="W58" s="42" t="s">
        <v>39</v>
      </c>
      <c r="X58" s="43">
        <f>IFERROR(SUM(X46:X57),"0")</f>
        <v>0</v>
      </c>
      <c r="Y58" s="43">
        <f>IFERROR(SUM(Y46:Y57),"0")</f>
        <v>0</v>
      </c>
      <c r="Z58" s="43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341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42"/>
      <c r="P59" s="338" t="s">
        <v>40</v>
      </c>
      <c r="Q59" s="339"/>
      <c r="R59" s="339"/>
      <c r="S59" s="339"/>
      <c r="T59" s="339"/>
      <c r="U59" s="339"/>
      <c r="V59" s="340"/>
      <c r="W59" s="42" t="s">
        <v>0</v>
      </c>
      <c r="X59" s="43">
        <f>IFERROR(SUMPRODUCT(X46:X57*H46:H57),"0")</f>
        <v>0</v>
      </c>
      <c r="Y59" s="43">
        <f>IFERROR(SUMPRODUCT(Y46:Y57*H46:H57),"0")</f>
        <v>0</v>
      </c>
      <c r="Z59" s="42"/>
      <c r="AA59" s="67"/>
      <c r="AB59" s="67"/>
      <c r="AC59" s="67"/>
    </row>
    <row r="60" spans="1:68" ht="16.5" customHeight="1" x14ac:dyDescent="0.25">
      <c r="A60" s="377" t="s">
        <v>144</v>
      </c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377"/>
      <c r="M60" s="377"/>
      <c r="N60" s="377"/>
      <c r="O60" s="377"/>
      <c r="P60" s="377"/>
      <c r="Q60" s="377"/>
      <c r="R60" s="377"/>
      <c r="S60" s="377"/>
      <c r="T60" s="377"/>
      <c r="U60" s="377"/>
      <c r="V60" s="377"/>
      <c r="W60" s="377"/>
      <c r="X60" s="377"/>
      <c r="Y60" s="377"/>
      <c r="Z60" s="377"/>
      <c r="AA60" s="65"/>
      <c r="AB60" s="65"/>
      <c r="AC60" s="82"/>
    </row>
    <row r="61" spans="1:68" ht="14.25" customHeight="1" x14ac:dyDescent="0.25">
      <c r="A61" s="362" t="s">
        <v>82</v>
      </c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2"/>
      <c r="N61" s="362"/>
      <c r="O61" s="362"/>
      <c r="P61" s="362"/>
      <c r="Q61" s="362"/>
      <c r="R61" s="362"/>
      <c r="S61" s="362"/>
      <c r="T61" s="362"/>
      <c r="U61" s="362"/>
      <c r="V61" s="362"/>
      <c r="W61" s="362"/>
      <c r="X61" s="362"/>
      <c r="Y61" s="362"/>
      <c r="Z61" s="362"/>
      <c r="AA61" s="66"/>
      <c r="AB61" s="66"/>
      <c r="AC61" s="83"/>
    </row>
    <row r="62" spans="1:68" ht="27" customHeight="1" x14ac:dyDescent="0.25">
      <c r="A62" s="63" t="s">
        <v>145</v>
      </c>
      <c r="B62" s="63" t="s">
        <v>146</v>
      </c>
      <c r="C62" s="36">
        <v>4301070977</v>
      </c>
      <c r="D62" s="333">
        <v>4607111037411</v>
      </c>
      <c r="E62" s="333"/>
      <c r="F62" s="62">
        <v>2.7</v>
      </c>
      <c r="G62" s="37">
        <v>1</v>
      </c>
      <c r="H62" s="62">
        <v>2.7</v>
      </c>
      <c r="I62" s="62">
        <v>2.8132000000000001</v>
      </c>
      <c r="J62" s="37">
        <v>234</v>
      </c>
      <c r="K62" s="37" t="s">
        <v>148</v>
      </c>
      <c r="L62" s="37" t="s">
        <v>88</v>
      </c>
      <c r="M62" s="38" t="s">
        <v>86</v>
      </c>
      <c r="N62" s="38"/>
      <c r="O62" s="37">
        <v>180</v>
      </c>
      <c r="P62" s="4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5"/>
      <c r="R62" s="335"/>
      <c r="S62" s="335"/>
      <c r="T62" s="336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IFERROR(IF(X62="","",X62*0.00502),"")</f>
        <v>0</v>
      </c>
      <c r="AA62" s="68" t="s">
        <v>46</v>
      </c>
      <c r="AB62" s="69" t="s">
        <v>46</v>
      </c>
      <c r="AC62" s="127" t="s">
        <v>147</v>
      </c>
      <c r="AG62" s="81"/>
      <c r="AJ62" s="87" t="s">
        <v>89</v>
      </c>
      <c r="AK62" s="87">
        <v>1</v>
      </c>
      <c r="BB62" s="128" t="s">
        <v>70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149</v>
      </c>
      <c r="B63" s="63" t="s">
        <v>150</v>
      </c>
      <c r="C63" s="36">
        <v>4301070981</v>
      </c>
      <c r="D63" s="333">
        <v>4607111036728</v>
      </c>
      <c r="E63" s="333"/>
      <c r="F63" s="62">
        <v>5</v>
      </c>
      <c r="G63" s="37">
        <v>1</v>
      </c>
      <c r="H63" s="62">
        <v>5</v>
      </c>
      <c r="I63" s="62">
        <v>5.2131999999999996</v>
      </c>
      <c r="J63" s="37">
        <v>144</v>
      </c>
      <c r="K63" s="37" t="s">
        <v>87</v>
      </c>
      <c r="L63" s="37" t="s">
        <v>151</v>
      </c>
      <c r="M63" s="38" t="s">
        <v>86</v>
      </c>
      <c r="N63" s="38"/>
      <c r="O63" s="37">
        <v>180</v>
      </c>
      <c r="P63" s="4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5"/>
      <c r="R63" s="335"/>
      <c r="S63" s="335"/>
      <c r="T63" s="336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IFERROR(IF(X63="","",X63*0.00866),"")</f>
        <v>0</v>
      </c>
      <c r="AA63" s="68" t="s">
        <v>46</v>
      </c>
      <c r="AB63" s="69" t="s">
        <v>46</v>
      </c>
      <c r="AC63" s="129" t="s">
        <v>147</v>
      </c>
      <c r="AG63" s="81"/>
      <c r="AJ63" s="87" t="s">
        <v>152</v>
      </c>
      <c r="AK63" s="87">
        <v>144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2"/>
      <c r="P64" s="338" t="s">
        <v>40</v>
      </c>
      <c r="Q64" s="339"/>
      <c r="R64" s="339"/>
      <c r="S64" s="339"/>
      <c r="T64" s="339"/>
      <c r="U64" s="339"/>
      <c r="V64" s="340"/>
      <c r="W64" s="42" t="s">
        <v>39</v>
      </c>
      <c r="X64" s="43">
        <f>IFERROR(SUM(X62:X63),"0")</f>
        <v>0</v>
      </c>
      <c r="Y64" s="43">
        <f>IFERROR(SUM(Y62:Y63),"0")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341"/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2"/>
      <c r="P65" s="338" t="s">
        <v>40</v>
      </c>
      <c r="Q65" s="339"/>
      <c r="R65" s="339"/>
      <c r="S65" s="339"/>
      <c r="T65" s="339"/>
      <c r="U65" s="339"/>
      <c r="V65" s="340"/>
      <c r="W65" s="42" t="s">
        <v>0</v>
      </c>
      <c r="X65" s="43">
        <f>IFERROR(SUMPRODUCT(X62:X63*H62:H63),"0")</f>
        <v>0</v>
      </c>
      <c r="Y65" s="43">
        <f>IFERROR(SUMPRODUCT(Y62:Y63*H62:H63),"0")</f>
        <v>0</v>
      </c>
      <c r="Z65" s="42"/>
      <c r="AA65" s="67"/>
      <c r="AB65" s="67"/>
      <c r="AC65" s="67"/>
    </row>
    <row r="66" spans="1:68" ht="16.5" customHeight="1" x14ac:dyDescent="0.25">
      <c r="A66" s="377" t="s">
        <v>153</v>
      </c>
      <c r="B66" s="377"/>
      <c r="C66" s="377"/>
      <c r="D66" s="377"/>
      <c r="E66" s="377"/>
      <c r="F66" s="377"/>
      <c r="G66" s="377"/>
      <c r="H66" s="377"/>
      <c r="I66" s="377"/>
      <c r="J66" s="377"/>
      <c r="K66" s="377"/>
      <c r="L66" s="377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7"/>
      <c r="Y66" s="377"/>
      <c r="Z66" s="377"/>
      <c r="AA66" s="65"/>
      <c r="AB66" s="65"/>
      <c r="AC66" s="82"/>
    </row>
    <row r="67" spans="1:68" ht="14.25" customHeight="1" x14ac:dyDescent="0.25">
      <c r="A67" s="362" t="s">
        <v>154</v>
      </c>
      <c r="B67" s="362"/>
      <c r="C67" s="362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66"/>
      <c r="AB67" s="66"/>
      <c r="AC67" s="83"/>
    </row>
    <row r="68" spans="1:68" ht="27" customHeight="1" x14ac:dyDescent="0.25">
      <c r="A68" s="63" t="s">
        <v>155</v>
      </c>
      <c r="B68" s="63" t="s">
        <v>156</v>
      </c>
      <c r="C68" s="36">
        <v>4301135584</v>
      </c>
      <c r="D68" s="333">
        <v>4607111033659</v>
      </c>
      <c r="E68" s="333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96</v>
      </c>
      <c r="L68" s="37" t="s">
        <v>88</v>
      </c>
      <c r="M68" s="38" t="s">
        <v>86</v>
      </c>
      <c r="N68" s="38"/>
      <c r="O68" s="37">
        <v>180</v>
      </c>
      <c r="P68" s="445" t="s">
        <v>157</v>
      </c>
      <c r="Q68" s="335"/>
      <c r="R68" s="335"/>
      <c r="S68" s="335"/>
      <c r="T68" s="336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158</v>
      </c>
      <c r="AG68" s="81"/>
      <c r="AJ68" s="87" t="s">
        <v>89</v>
      </c>
      <c r="AK68" s="87">
        <v>1</v>
      </c>
      <c r="BB68" s="132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41"/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2"/>
      <c r="P69" s="338" t="s">
        <v>40</v>
      </c>
      <c r="Q69" s="339"/>
      <c r="R69" s="339"/>
      <c r="S69" s="339"/>
      <c r="T69" s="339"/>
      <c r="U69" s="339"/>
      <c r="V69" s="340"/>
      <c r="W69" s="42" t="s">
        <v>39</v>
      </c>
      <c r="X69" s="43">
        <f>IFERROR(SUM(X68:X68),"0")</f>
        <v>0</v>
      </c>
      <c r="Y69" s="43">
        <f>IFERROR(SUM(Y68:Y68),"0")</f>
        <v>0</v>
      </c>
      <c r="Z69" s="43">
        <f>IFERROR(IF(Z68="",0,Z68),"0")</f>
        <v>0</v>
      </c>
      <c r="AA69" s="67"/>
      <c r="AB69" s="67"/>
      <c r="AC69" s="67"/>
    </row>
    <row r="70" spans="1:68" x14ac:dyDescent="0.2">
      <c r="A70" s="341"/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2"/>
      <c r="P70" s="338" t="s">
        <v>40</v>
      </c>
      <c r="Q70" s="339"/>
      <c r="R70" s="339"/>
      <c r="S70" s="339"/>
      <c r="T70" s="339"/>
      <c r="U70" s="339"/>
      <c r="V70" s="340"/>
      <c r="W70" s="42" t="s">
        <v>0</v>
      </c>
      <c r="X70" s="43">
        <f>IFERROR(SUMPRODUCT(X68:X68*H68:H68),"0")</f>
        <v>0</v>
      </c>
      <c r="Y70" s="43">
        <f>IFERROR(SUMPRODUCT(Y68:Y68*H68:H68),"0")</f>
        <v>0</v>
      </c>
      <c r="Z70" s="42"/>
      <c r="AA70" s="67"/>
      <c r="AB70" s="67"/>
      <c r="AC70" s="67"/>
    </row>
    <row r="71" spans="1:68" ht="16.5" customHeight="1" x14ac:dyDescent="0.25">
      <c r="A71" s="377" t="s">
        <v>159</v>
      </c>
      <c r="B71" s="377"/>
      <c r="C71" s="377"/>
      <c r="D71" s="377"/>
      <c r="E71" s="377"/>
      <c r="F71" s="377"/>
      <c r="G71" s="377"/>
      <c r="H71" s="377"/>
      <c r="I71" s="377"/>
      <c r="J71" s="377"/>
      <c r="K71" s="377"/>
      <c r="L71" s="377"/>
      <c r="M71" s="377"/>
      <c r="N71" s="377"/>
      <c r="O71" s="377"/>
      <c r="P71" s="377"/>
      <c r="Q71" s="377"/>
      <c r="R71" s="377"/>
      <c r="S71" s="377"/>
      <c r="T71" s="377"/>
      <c r="U71" s="377"/>
      <c r="V71" s="377"/>
      <c r="W71" s="377"/>
      <c r="X71" s="377"/>
      <c r="Y71" s="377"/>
      <c r="Z71" s="377"/>
      <c r="AA71" s="65"/>
      <c r="AB71" s="65"/>
      <c r="AC71" s="82"/>
    </row>
    <row r="72" spans="1:68" ht="14.25" customHeight="1" x14ac:dyDescent="0.25">
      <c r="A72" s="362" t="s">
        <v>160</v>
      </c>
      <c r="B72" s="362"/>
      <c r="C72" s="362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66"/>
      <c r="AB72" s="66"/>
      <c r="AC72" s="83"/>
    </row>
    <row r="73" spans="1:68" ht="27" customHeight="1" x14ac:dyDescent="0.25">
      <c r="A73" s="63" t="s">
        <v>161</v>
      </c>
      <c r="B73" s="63" t="s">
        <v>162</v>
      </c>
      <c r="C73" s="36">
        <v>4301131021</v>
      </c>
      <c r="D73" s="333">
        <v>4607111034137</v>
      </c>
      <c r="E73" s="333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96</v>
      </c>
      <c r="L73" s="37" t="s">
        <v>97</v>
      </c>
      <c r="M73" s="38" t="s">
        <v>86</v>
      </c>
      <c r="N73" s="38"/>
      <c r="O73" s="37">
        <v>180</v>
      </c>
      <c r="P73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5"/>
      <c r="R73" s="335"/>
      <c r="S73" s="335"/>
      <c r="T73" s="336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IFERROR(IF(X73="","",X73*0.01788),"")</f>
        <v>0</v>
      </c>
      <c r="AA73" s="68" t="s">
        <v>46</v>
      </c>
      <c r="AB73" s="69" t="s">
        <v>46</v>
      </c>
      <c r="AC73" s="133" t="s">
        <v>163</v>
      </c>
      <c r="AG73" s="81"/>
      <c r="AJ73" s="87" t="s">
        <v>98</v>
      </c>
      <c r="AK73" s="87">
        <v>14</v>
      </c>
      <c r="BB73" s="134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4301131022</v>
      </c>
      <c r="D74" s="333">
        <v>4607111034120</v>
      </c>
      <c r="E74" s="333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97</v>
      </c>
      <c r="M74" s="38" t="s">
        <v>86</v>
      </c>
      <c r="N74" s="38"/>
      <c r="O74" s="37">
        <v>180</v>
      </c>
      <c r="P74" s="4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5"/>
      <c r="R74" s="335"/>
      <c r="S74" s="335"/>
      <c r="T74" s="336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166</v>
      </c>
      <c r="AG74" s="81"/>
      <c r="AJ74" s="87" t="s">
        <v>98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41"/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2"/>
      <c r="P75" s="338" t="s">
        <v>40</v>
      </c>
      <c r="Q75" s="339"/>
      <c r="R75" s="339"/>
      <c r="S75" s="339"/>
      <c r="T75" s="339"/>
      <c r="U75" s="339"/>
      <c r="V75" s="340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41"/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2"/>
      <c r="P76" s="338" t="s">
        <v>40</v>
      </c>
      <c r="Q76" s="339"/>
      <c r="R76" s="339"/>
      <c r="S76" s="339"/>
      <c r="T76" s="339"/>
      <c r="U76" s="339"/>
      <c r="V76" s="340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77" t="s">
        <v>167</v>
      </c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7"/>
      <c r="X77" s="377"/>
      <c r="Y77" s="377"/>
      <c r="Z77" s="377"/>
      <c r="AA77" s="65"/>
      <c r="AB77" s="65"/>
      <c r="AC77" s="82"/>
    </row>
    <row r="78" spans="1:68" ht="14.25" customHeight="1" x14ac:dyDescent="0.25">
      <c r="A78" s="362" t="s">
        <v>154</v>
      </c>
      <c r="B78" s="362"/>
      <c r="C78" s="362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66"/>
      <c r="AB78" s="66"/>
      <c r="AC78" s="83"/>
    </row>
    <row r="79" spans="1:68" ht="27" customHeight="1" x14ac:dyDescent="0.25">
      <c r="A79" s="63" t="s">
        <v>168</v>
      </c>
      <c r="B79" s="63" t="s">
        <v>169</v>
      </c>
      <c r="C79" s="36">
        <v>4301135575</v>
      </c>
      <c r="D79" s="333">
        <v>4607111035141</v>
      </c>
      <c r="E79" s="333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444" t="s">
        <v>170</v>
      </c>
      <c r="Q79" s="335"/>
      <c r="R79" s="335"/>
      <c r="S79" s="335"/>
      <c r="T79" s="336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ref="Y79:Y84" si="6">IFERROR(IF(X79="","",X79),"")</f>
        <v>0</v>
      </c>
      <c r="Z79" s="41">
        <f t="shared" ref="Z79:Z84" si="7">IFERROR(IF(X79="","",X79*0.01788),"")</f>
        <v>0</v>
      </c>
      <c r="AA79" s="68" t="s">
        <v>46</v>
      </c>
      <c r="AB79" s="69" t="s">
        <v>46</v>
      </c>
      <c r="AC79" s="137" t="s">
        <v>171</v>
      </c>
      <c r="AG79" s="81"/>
      <c r="AJ79" s="87" t="s">
        <v>89</v>
      </c>
      <c r="AK79" s="87">
        <v>1</v>
      </c>
      <c r="BB79" s="138" t="s">
        <v>95</v>
      </c>
      <c r="BM79" s="81">
        <f t="shared" ref="BM79:BM84" si="8">IFERROR(X79*I79,"0")</f>
        <v>0</v>
      </c>
      <c r="BN79" s="81">
        <f t="shared" ref="BN79:BN84" si="9">IFERROR(Y79*I79,"0")</f>
        <v>0</v>
      </c>
      <c r="BO79" s="81">
        <f t="shared" ref="BO79:BO84" si="10">IFERROR(X79/J79,"0")</f>
        <v>0</v>
      </c>
      <c r="BP79" s="81">
        <f t="shared" ref="BP79:BP84" si="11">IFERROR(Y79/J79,"0")</f>
        <v>0</v>
      </c>
    </row>
    <row r="80" spans="1:68" ht="27" customHeight="1" x14ac:dyDescent="0.25">
      <c r="A80" s="63" t="s">
        <v>172</v>
      </c>
      <c r="B80" s="63" t="s">
        <v>173</v>
      </c>
      <c r="C80" s="36">
        <v>4301135285</v>
      </c>
      <c r="D80" s="333">
        <v>4607111036407</v>
      </c>
      <c r="E80" s="333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96</v>
      </c>
      <c r="L80" s="37" t="s">
        <v>97</v>
      </c>
      <c r="M80" s="38" t="s">
        <v>86</v>
      </c>
      <c r="N80" s="38"/>
      <c r="O80" s="37">
        <v>180</v>
      </c>
      <c r="P80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5"/>
      <c r="R80" s="335"/>
      <c r="S80" s="335"/>
      <c r="T80" s="336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39" t="s">
        <v>174</v>
      </c>
      <c r="AG80" s="81"/>
      <c r="AJ80" s="87" t="s">
        <v>98</v>
      </c>
      <c r="AK80" s="87">
        <v>14</v>
      </c>
      <c r="BB80" s="140" t="s">
        <v>95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ht="27" customHeight="1" x14ac:dyDescent="0.25">
      <c r="A81" s="63" t="s">
        <v>175</v>
      </c>
      <c r="B81" s="63" t="s">
        <v>176</v>
      </c>
      <c r="C81" s="36">
        <v>4301135569</v>
      </c>
      <c r="D81" s="333">
        <v>4607111033628</v>
      </c>
      <c r="E81" s="333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39" t="s">
        <v>177</v>
      </c>
      <c r="Q81" s="335"/>
      <c r="R81" s="335"/>
      <c r="S81" s="335"/>
      <c r="T81" s="336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158</v>
      </c>
      <c r="AG81" s="81"/>
      <c r="AJ81" s="87" t="s">
        <v>89</v>
      </c>
      <c r="AK81" s="87">
        <v>1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4301135565</v>
      </c>
      <c r="D82" s="333">
        <v>4607111033451</v>
      </c>
      <c r="E82" s="333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5"/>
      <c r="R82" s="335"/>
      <c r="S82" s="335"/>
      <c r="T82" s="336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158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180</v>
      </c>
      <c r="B83" s="63" t="s">
        <v>181</v>
      </c>
      <c r="C83" s="36">
        <v>4301135578</v>
      </c>
      <c r="D83" s="333">
        <v>4607111033444</v>
      </c>
      <c r="E83" s="333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5"/>
      <c r="R83" s="335"/>
      <c r="S83" s="335"/>
      <c r="T83" s="336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158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182</v>
      </c>
      <c r="B84" s="63" t="s">
        <v>183</v>
      </c>
      <c r="C84" s="36">
        <v>4301135290</v>
      </c>
      <c r="D84" s="333">
        <v>4607111035028</v>
      </c>
      <c r="E84" s="333"/>
      <c r="F84" s="62">
        <v>0.48</v>
      </c>
      <c r="G84" s="37">
        <v>8</v>
      </c>
      <c r="H84" s="62">
        <v>3.84</v>
      </c>
      <c r="I84" s="62">
        <v>4.4488000000000003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44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5"/>
      <c r="R84" s="335"/>
      <c r="S84" s="335"/>
      <c r="T84" s="336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171</v>
      </c>
      <c r="AG84" s="81"/>
      <c r="AJ84" s="87" t="s">
        <v>98</v>
      </c>
      <c r="AK84" s="87">
        <v>14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x14ac:dyDescent="0.2">
      <c r="A85" s="341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42"/>
      <c r="P85" s="338" t="s">
        <v>40</v>
      </c>
      <c r="Q85" s="339"/>
      <c r="R85" s="339"/>
      <c r="S85" s="339"/>
      <c r="T85" s="339"/>
      <c r="U85" s="339"/>
      <c r="V85" s="340"/>
      <c r="W85" s="42" t="s">
        <v>39</v>
      </c>
      <c r="X85" s="43">
        <f>IFERROR(SUM(X79:X84),"0")</f>
        <v>0</v>
      </c>
      <c r="Y85" s="43">
        <f>IFERROR(SUM(Y79:Y84),"0")</f>
        <v>0</v>
      </c>
      <c r="Z85" s="43">
        <f>IFERROR(IF(Z79="",0,Z79),"0")+IFERROR(IF(Z80="",0,Z80),"0")+IFERROR(IF(Z81="",0,Z81),"0")+IFERROR(IF(Z82="",0,Z82),"0")+IFERROR(IF(Z83="",0,Z83),"0")+IFERROR(IF(Z84="",0,Z84),"0")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2"/>
      <c r="P86" s="338" t="s">
        <v>40</v>
      </c>
      <c r="Q86" s="339"/>
      <c r="R86" s="339"/>
      <c r="S86" s="339"/>
      <c r="T86" s="339"/>
      <c r="U86" s="339"/>
      <c r="V86" s="340"/>
      <c r="W86" s="42" t="s">
        <v>0</v>
      </c>
      <c r="X86" s="43">
        <f>IFERROR(SUMPRODUCT(X79:X84*H79:H84),"0")</f>
        <v>0</v>
      </c>
      <c r="Y86" s="43">
        <f>IFERROR(SUMPRODUCT(Y79:Y84*H79:H84),"0")</f>
        <v>0</v>
      </c>
      <c r="Z86" s="42"/>
      <c r="AA86" s="67"/>
      <c r="AB86" s="67"/>
      <c r="AC86" s="67"/>
    </row>
    <row r="87" spans="1:68" ht="16.5" customHeight="1" x14ac:dyDescent="0.25">
      <c r="A87" s="377" t="s">
        <v>184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77"/>
      <c r="Z87" s="377"/>
      <c r="AA87" s="65"/>
      <c r="AB87" s="65"/>
      <c r="AC87" s="82"/>
    </row>
    <row r="88" spans="1:68" ht="14.25" customHeight="1" x14ac:dyDescent="0.25">
      <c r="A88" s="362" t="s">
        <v>112</v>
      </c>
      <c r="B88" s="362"/>
      <c r="C88" s="362"/>
      <c r="D88" s="362"/>
      <c r="E88" s="362"/>
      <c r="F88" s="362"/>
      <c r="G88" s="362"/>
      <c r="H88" s="362"/>
      <c r="I88" s="362"/>
      <c r="J88" s="362"/>
      <c r="K88" s="362"/>
      <c r="L88" s="362"/>
      <c r="M88" s="362"/>
      <c r="N88" s="362"/>
      <c r="O88" s="362"/>
      <c r="P88" s="362"/>
      <c r="Q88" s="362"/>
      <c r="R88" s="362"/>
      <c r="S88" s="362"/>
      <c r="T88" s="362"/>
      <c r="U88" s="362"/>
      <c r="V88" s="362"/>
      <c r="W88" s="362"/>
      <c r="X88" s="362"/>
      <c r="Y88" s="362"/>
      <c r="Z88" s="362"/>
      <c r="AA88" s="66"/>
      <c r="AB88" s="66"/>
      <c r="AC88" s="83"/>
    </row>
    <row r="89" spans="1:68" ht="27" customHeight="1" x14ac:dyDescent="0.25">
      <c r="A89" s="63" t="s">
        <v>185</v>
      </c>
      <c r="B89" s="63" t="s">
        <v>186</v>
      </c>
      <c r="C89" s="36">
        <v>4301190068</v>
      </c>
      <c r="D89" s="333">
        <v>4620207490365</v>
      </c>
      <c r="E89" s="333"/>
      <c r="F89" s="62">
        <v>7.0000000000000007E-2</v>
      </c>
      <c r="G89" s="37">
        <v>30</v>
      </c>
      <c r="H89" s="62">
        <v>2.1</v>
      </c>
      <c r="I89" s="62">
        <v>2.25</v>
      </c>
      <c r="J89" s="37">
        <v>100</v>
      </c>
      <c r="K89" s="37" t="s">
        <v>116</v>
      </c>
      <c r="L89" s="37" t="s">
        <v>88</v>
      </c>
      <c r="M89" s="38" t="s">
        <v>86</v>
      </c>
      <c r="N89" s="38"/>
      <c r="O89" s="37">
        <v>180</v>
      </c>
      <c r="P89" s="437" t="s">
        <v>187</v>
      </c>
      <c r="Q89" s="335"/>
      <c r="R89" s="335"/>
      <c r="S89" s="335"/>
      <c r="T89" s="336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IFERROR(IF(X89="","",X89*0.0095),"")</f>
        <v>0</v>
      </c>
      <c r="AA89" s="68" t="s">
        <v>46</v>
      </c>
      <c r="AB89" s="69" t="s">
        <v>46</v>
      </c>
      <c r="AC89" s="149" t="s">
        <v>188</v>
      </c>
      <c r="AG89" s="81"/>
      <c r="AJ89" s="87" t="s">
        <v>89</v>
      </c>
      <c r="AK89" s="87">
        <v>1</v>
      </c>
      <c r="BB89" s="150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341"/>
      <c r="B90" s="341"/>
      <c r="C90" s="341"/>
      <c r="D90" s="341"/>
      <c r="E90" s="341"/>
      <c r="F90" s="341"/>
      <c r="G90" s="341"/>
      <c r="H90" s="341"/>
      <c r="I90" s="341"/>
      <c r="J90" s="341"/>
      <c r="K90" s="341"/>
      <c r="L90" s="341"/>
      <c r="M90" s="341"/>
      <c r="N90" s="341"/>
      <c r="O90" s="342"/>
      <c r="P90" s="338" t="s">
        <v>40</v>
      </c>
      <c r="Q90" s="339"/>
      <c r="R90" s="339"/>
      <c r="S90" s="339"/>
      <c r="T90" s="339"/>
      <c r="U90" s="339"/>
      <c r="V90" s="340"/>
      <c r="W90" s="42" t="s">
        <v>39</v>
      </c>
      <c r="X90" s="43">
        <f>IFERROR(SUM(X89:X89),"0")</f>
        <v>0</v>
      </c>
      <c r="Y90" s="43">
        <f>IFERROR(SUM(Y89:Y89),"0")</f>
        <v>0</v>
      </c>
      <c r="Z90" s="43">
        <f>IFERROR(IF(Z89="",0,Z89),"0")</f>
        <v>0</v>
      </c>
      <c r="AA90" s="67"/>
      <c r="AB90" s="67"/>
      <c r="AC90" s="67"/>
    </row>
    <row r="91" spans="1:68" x14ac:dyDescent="0.2">
      <c r="A91" s="341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2"/>
      <c r="P91" s="338" t="s">
        <v>40</v>
      </c>
      <c r="Q91" s="339"/>
      <c r="R91" s="339"/>
      <c r="S91" s="339"/>
      <c r="T91" s="339"/>
      <c r="U91" s="339"/>
      <c r="V91" s="340"/>
      <c r="W91" s="42" t="s">
        <v>0</v>
      </c>
      <c r="X91" s="43">
        <f>IFERROR(SUMPRODUCT(X89:X89*H89:H89),"0")</f>
        <v>0</v>
      </c>
      <c r="Y91" s="43">
        <f>IFERROR(SUMPRODUCT(Y89:Y89*H89:H89),"0")</f>
        <v>0</v>
      </c>
      <c r="Z91" s="42"/>
      <c r="AA91" s="67"/>
      <c r="AB91" s="67"/>
      <c r="AC91" s="67"/>
    </row>
    <row r="92" spans="1:68" ht="16.5" customHeight="1" x14ac:dyDescent="0.25">
      <c r="A92" s="377" t="s">
        <v>189</v>
      </c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7"/>
      <c r="O92" s="377"/>
      <c r="P92" s="377"/>
      <c r="Q92" s="377"/>
      <c r="R92" s="377"/>
      <c r="S92" s="377"/>
      <c r="T92" s="377"/>
      <c r="U92" s="377"/>
      <c r="V92" s="377"/>
      <c r="W92" s="377"/>
      <c r="X92" s="377"/>
      <c r="Y92" s="377"/>
      <c r="Z92" s="377"/>
      <c r="AA92" s="65"/>
      <c r="AB92" s="65"/>
      <c r="AC92" s="82"/>
    </row>
    <row r="93" spans="1:68" ht="14.25" customHeight="1" x14ac:dyDescent="0.25">
      <c r="A93" s="362" t="s">
        <v>190</v>
      </c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66"/>
      <c r="AB93" s="66"/>
      <c r="AC93" s="83"/>
    </row>
    <row r="94" spans="1:68" ht="27" customHeight="1" x14ac:dyDescent="0.25">
      <c r="A94" s="63" t="s">
        <v>191</v>
      </c>
      <c r="B94" s="63" t="s">
        <v>192</v>
      </c>
      <c r="C94" s="36">
        <v>4301136042</v>
      </c>
      <c r="D94" s="333">
        <v>4607025784012</v>
      </c>
      <c r="E94" s="333"/>
      <c r="F94" s="62">
        <v>0.09</v>
      </c>
      <c r="G94" s="37">
        <v>24</v>
      </c>
      <c r="H94" s="62">
        <v>2.16</v>
      </c>
      <c r="I94" s="62">
        <v>2.4912000000000001</v>
      </c>
      <c r="J94" s="37">
        <v>126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4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5"/>
      <c r="R94" s="335"/>
      <c r="S94" s="335"/>
      <c r="T94" s="336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IFERROR(IF(X94="","",X94*0.00936),"")</f>
        <v>0</v>
      </c>
      <c r="AA94" s="68" t="s">
        <v>46</v>
      </c>
      <c r="AB94" s="69" t="s">
        <v>46</v>
      </c>
      <c r="AC94" s="151" t="s">
        <v>193</v>
      </c>
      <c r="AG94" s="81"/>
      <c r="AJ94" s="87" t="s">
        <v>98</v>
      </c>
      <c r="AK94" s="87">
        <v>14</v>
      </c>
      <c r="BB94" s="152" t="s">
        <v>95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194</v>
      </c>
      <c r="B95" s="63" t="s">
        <v>195</v>
      </c>
      <c r="C95" s="36">
        <v>4301136040</v>
      </c>
      <c r="D95" s="333">
        <v>4607025784319</v>
      </c>
      <c r="E95" s="333"/>
      <c r="F95" s="62">
        <v>0.36</v>
      </c>
      <c r="G95" s="37">
        <v>10</v>
      </c>
      <c r="H95" s="62">
        <v>3.6</v>
      </c>
      <c r="I95" s="62">
        <v>4.2439999999999998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43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5"/>
      <c r="R95" s="335"/>
      <c r="S95" s="335"/>
      <c r="T95" s="336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53" t="s">
        <v>196</v>
      </c>
      <c r="AG95" s="81"/>
      <c r="AJ95" s="87" t="s">
        <v>98</v>
      </c>
      <c r="AK95" s="87">
        <v>14</v>
      </c>
      <c r="BB95" s="154" t="s">
        <v>95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16.5" customHeight="1" x14ac:dyDescent="0.25">
      <c r="A96" s="63" t="s">
        <v>197</v>
      </c>
      <c r="B96" s="63" t="s">
        <v>198</v>
      </c>
      <c r="C96" s="36">
        <v>4301136039</v>
      </c>
      <c r="D96" s="333">
        <v>4607111035370</v>
      </c>
      <c r="E96" s="333"/>
      <c r="F96" s="62">
        <v>0.14000000000000001</v>
      </c>
      <c r="G96" s="37">
        <v>22</v>
      </c>
      <c r="H96" s="62">
        <v>3.08</v>
      </c>
      <c r="I96" s="62">
        <v>3.464</v>
      </c>
      <c r="J96" s="37">
        <v>84</v>
      </c>
      <c r="K96" s="37" t="s">
        <v>87</v>
      </c>
      <c r="L96" s="37" t="s">
        <v>97</v>
      </c>
      <c r="M96" s="38" t="s">
        <v>86</v>
      </c>
      <c r="N96" s="38"/>
      <c r="O96" s="37">
        <v>180</v>
      </c>
      <c r="P96" s="43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5"/>
      <c r="R96" s="335"/>
      <c r="S96" s="335"/>
      <c r="T96" s="336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55" t="s">
        <v>199</v>
      </c>
      <c r="AG96" s="81"/>
      <c r="AJ96" s="87" t="s">
        <v>98</v>
      </c>
      <c r="AK96" s="87">
        <v>12</v>
      </c>
      <c r="BB96" s="15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341"/>
      <c r="B97" s="341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1"/>
      <c r="N97" s="341"/>
      <c r="O97" s="342"/>
      <c r="P97" s="338" t="s">
        <v>40</v>
      </c>
      <c r="Q97" s="339"/>
      <c r="R97" s="339"/>
      <c r="S97" s="339"/>
      <c r="T97" s="339"/>
      <c r="U97" s="339"/>
      <c r="V97" s="340"/>
      <c r="W97" s="42" t="s">
        <v>39</v>
      </c>
      <c r="X97" s="43">
        <f>IFERROR(SUM(X94:X96),"0")</f>
        <v>0</v>
      </c>
      <c r="Y97" s="43">
        <f>IFERROR(SUM(Y94:Y96),"0")</f>
        <v>0</v>
      </c>
      <c r="Z97" s="43">
        <f>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41"/>
      <c r="B98" s="341"/>
      <c r="C98" s="341"/>
      <c r="D98" s="341"/>
      <c r="E98" s="341"/>
      <c r="F98" s="341"/>
      <c r="G98" s="341"/>
      <c r="H98" s="341"/>
      <c r="I98" s="341"/>
      <c r="J98" s="341"/>
      <c r="K98" s="341"/>
      <c r="L98" s="341"/>
      <c r="M98" s="341"/>
      <c r="N98" s="341"/>
      <c r="O98" s="342"/>
      <c r="P98" s="338" t="s">
        <v>40</v>
      </c>
      <c r="Q98" s="339"/>
      <c r="R98" s="339"/>
      <c r="S98" s="339"/>
      <c r="T98" s="339"/>
      <c r="U98" s="339"/>
      <c r="V98" s="340"/>
      <c r="W98" s="42" t="s">
        <v>0</v>
      </c>
      <c r="X98" s="43">
        <f>IFERROR(SUMPRODUCT(X94:X96*H94:H96),"0")</f>
        <v>0</v>
      </c>
      <c r="Y98" s="43">
        <f>IFERROR(SUMPRODUCT(Y94:Y96*H94:H96),"0")</f>
        <v>0</v>
      </c>
      <c r="Z98" s="42"/>
      <c r="AA98" s="67"/>
      <c r="AB98" s="67"/>
      <c r="AC98" s="67"/>
    </row>
    <row r="99" spans="1:68" ht="16.5" customHeight="1" x14ac:dyDescent="0.25">
      <c r="A99" s="377" t="s">
        <v>200</v>
      </c>
      <c r="B99" s="377"/>
      <c r="C99" s="377"/>
      <c r="D99" s="377"/>
      <c r="E99" s="377"/>
      <c r="F99" s="377"/>
      <c r="G99" s="377"/>
      <c r="H99" s="377"/>
      <c r="I99" s="377"/>
      <c r="J99" s="377"/>
      <c r="K99" s="377"/>
      <c r="L99" s="377"/>
      <c r="M99" s="377"/>
      <c r="N99" s="377"/>
      <c r="O99" s="377"/>
      <c r="P99" s="377"/>
      <c r="Q99" s="377"/>
      <c r="R99" s="377"/>
      <c r="S99" s="377"/>
      <c r="T99" s="377"/>
      <c r="U99" s="377"/>
      <c r="V99" s="377"/>
      <c r="W99" s="377"/>
      <c r="X99" s="377"/>
      <c r="Y99" s="377"/>
      <c r="Z99" s="377"/>
      <c r="AA99" s="65"/>
      <c r="AB99" s="65"/>
      <c r="AC99" s="82"/>
    </row>
    <row r="100" spans="1:68" ht="14.25" customHeight="1" x14ac:dyDescent="0.25">
      <c r="A100" s="362" t="s">
        <v>82</v>
      </c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  <c r="Z100" s="362"/>
      <c r="AA100" s="66"/>
      <c r="AB100" s="66"/>
      <c r="AC100" s="83"/>
    </row>
    <row r="101" spans="1:68" ht="27" customHeight="1" x14ac:dyDescent="0.25">
      <c r="A101" s="63" t="s">
        <v>201</v>
      </c>
      <c r="B101" s="63" t="s">
        <v>202</v>
      </c>
      <c r="C101" s="36">
        <v>4301071051</v>
      </c>
      <c r="D101" s="333">
        <v>4607111039262</v>
      </c>
      <c r="E101" s="333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97</v>
      </c>
      <c r="M101" s="38" t="s">
        <v>86</v>
      </c>
      <c r="N101" s="38"/>
      <c r="O101" s="37">
        <v>180</v>
      </c>
      <c r="P101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5"/>
      <c r="R101" s="335"/>
      <c r="S101" s="335"/>
      <c r="T101" s="336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ref="Y101:Y106" si="12">IFERROR(IF(X101="","",X101),"")</f>
        <v>0</v>
      </c>
      <c r="Z101" s="41">
        <f t="shared" ref="Z101:Z106" si="13">IFERROR(IF(X101="","",X101*0.0155),"")</f>
        <v>0</v>
      </c>
      <c r="AA101" s="68" t="s">
        <v>46</v>
      </c>
      <c r="AB101" s="69" t="s">
        <v>46</v>
      </c>
      <c r="AC101" s="157" t="s">
        <v>147</v>
      </c>
      <c r="AG101" s="81"/>
      <c r="AJ101" s="87" t="s">
        <v>98</v>
      </c>
      <c r="AK101" s="87">
        <v>12</v>
      </c>
      <c r="BB101" s="158" t="s">
        <v>70</v>
      </c>
      <c r="BM101" s="81">
        <f t="shared" ref="BM101:BM106" si="14">IFERROR(X101*I101,"0")</f>
        <v>0</v>
      </c>
      <c r="BN101" s="81">
        <f t="shared" ref="BN101:BN106" si="15">IFERROR(Y101*I101,"0")</f>
        <v>0</v>
      </c>
      <c r="BO101" s="81">
        <f t="shared" ref="BO101:BO106" si="16">IFERROR(X101/J101,"0")</f>
        <v>0</v>
      </c>
      <c r="BP101" s="81">
        <f t="shared" ref="BP101:BP106" si="17">IFERROR(Y101/J101,"0")</f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4301070976</v>
      </c>
      <c r="D102" s="333">
        <v>4607111034144</v>
      </c>
      <c r="E102" s="333"/>
      <c r="F102" s="62">
        <v>0.9</v>
      </c>
      <c r="G102" s="37">
        <v>8</v>
      </c>
      <c r="H102" s="62">
        <v>7.2</v>
      </c>
      <c r="I102" s="62">
        <v>7.4859999999999998</v>
      </c>
      <c r="J102" s="37">
        <v>84</v>
      </c>
      <c r="K102" s="37" t="s">
        <v>87</v>
      </c>
      <c r="L102" s="37" t="s">
        <v>151</v>
      </c>
      <c r="M102" s="38" t="s">
        <v>86</v>
      </c>
      <c r="N102" s="38"/>
      <c r="O102" s="37">
        <v>180</v>
      </c>
      <c r="P102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5"/>
      <c r="R102" s="335"/>
      <c r="S102" s="335"/>
      <c r="T102" s="336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59" t="s">
        <v>147</v>
      </c>
      <c r="AG102" s="81"/>
      <c r="AJ102" s="87" t="s">
        <v>152</v>
      </c>
      <c r="AK102" s="87">
        <v>84</v>
      </c>
      <c r="BB102" s="160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4301071038</v>
      </c>
      <c r="D103" s="333">
        <v>4607111039248</v>
      </c>
      <c r="E103" s="333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87</v>
      </c>
      <c r="L103" s="37" t="s">
        <v>151</v>
      </c>
      <c r="M103" s="38" t="s">
        <v>86</v>
      </c>
      <c r="N103" s="38"/>
      <c r="O103" s="37">
        <v>180</v>
      </c>
      <c r="P103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5"/>
      <c r="R103" s="335"/>
      <c r="S103" s="335"/>
      <c r="T103" s="336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1" t="s">
        <v>147</v>
      </c>
      <c r="AG103" s="81"/>
      <c r="AJ103" s="87" t="s">
        <v>152</v>
      </c>
      <c r="AK103" s="87">
        <v>84</v>
      </c>
      <c r="BB103" s="162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207</v>
      </c>
      <c r="B104" s="63" t="s">
        <v>208</v>
      </c>
      <c r="C104" s="36">
        <v>4301070973</v>
      </c>
      <c r="D104" s="333">
        <v>4607111033987</v>
      </c>
      <c r="E104" s="333"/>
      <c r="F104" s="62">
        <v>0.43</v>
      </c>
      <c r="G104" s="37">
        <v>16</v>
      </c>
      <c r="H104" s="62">
        <v>6.88</v>
      </c>
      <c r="I104" s="62">
        <v>7.1996000000000002</v>
      </c>
      <c r="J104" s="37">
        <v>84</v>
      </c>
      <c r="K104" s="37" t="s">
        <v>87</v>
      </c>
      <c r="L104" s="37" t="s">
        <v>97</v>
      </c>
      <c r="M104" s="38" t="s">
        <v>86</v>
      </c>
      <c r="N104" s="38"/>
      <c r="O104" s="37">
        <v>180</v>
      </c>
      <c r="P104" s="43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35"/>
      <c r="R104" s="335"/>
      <c r="S104" s="335"/>
      <c r="T104" s="336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209</v>
      </c>
      <c r="AG104" s="81"/>
      <c r="AJ104" s="87" t="s">
        <v>98</v>
      </c>
      <c r="AK104" s="87">
        <v>12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210</v>
      </c>
      <c r="B105" s="63" t="s">
        <v>211</v>
      </c>
      <c r="C105" s="36">
        <v>4301071049</v>
      </c>
      <c r="D105" s="333">
        <v>4607111039293</v>
      </c>
      <c r="E105" s="333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151</v>
      </c>
      <c r="M105" s="38" t="s">
        <v>86</v>
      </c>
      <c r="N105" s="38"/>
      <c r="O105" s="37">
        <v>180</v>
      </c>
      <c r="P105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35"/>
      <c r="R105" s="335"/>
      <c r="S105" s="335"/>
      <c r="T105" s="336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147</v>
      </c>
      <c r="AG105" s="81"/>
      <c r="AJ105" s="87" t="s">
        <v>152</v>
      </c>
      <c r="AK105" s="87">
        <v>84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212</v>
      </c>
      <c r="B106" s="63" t="s">
        <v>213</v>
      </c>
      <c r="C106" s="36">
        <v>4301071039</v>
      </c>
      <c r="D106" s="333">
        <v>4607111039279</v>
      </c>
      <c r="E106" s="333"/>
      <c r="F106" s="62">
        <v>0.7</v>
      </c>
      <c r="G106" s="37">
        <v>10</v>
      </c>
      <c r="H106" s="62">
        <v>7</v>
      </c>
      <c r="I106" s="62">
        <v>7.3</v>
      </c>
      <c r="J106" s="37">
        <v>84</v>
      </c>
      <c r="K106" s="37" t="s">
        <v>87</v>
      </c>
      <c r="L106" s="37" t="s">
        <v>151</v>
      </c>
      <c r="M106" s="38" t="s">
        <v>86</v>
      </c>
      <c r="N106" s="38"/>
      <c r="O106" s="37">
        <v>180</v>
      </c>
      <c r="P106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35"/>
      <c r="R106" s="335"/>
      <c r="S106" s="335"/>
      <c r="T106" s="336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147</v>
      </c>
      <c r="AG106" s="81"/>
      <c r="AJ106" s="87" t="s">
        <v>152</v>
      </c>
      <c r="AK106" s="87">
        <v>84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x14ac:dyDescent="0.2">
      <c r="A107" s="341"/>
      <c r="B107" s="341"/>
      <c r="C107" s="341"/>
      <c r="D107" s="341"/>
      <c r="E107" s="341"/>
      <c r="F107" s="341"/>
      <c r="G107" s="341"/>
      <c r="H107" s="341"/>
      <c r="I107" s="341"/>
      <c r="J107" s="341"/>
      <c r="K107" s="341"/>
      <c r="L107" s="341"/>
      <c r="M107" s="341"/>
      <c r="N107" s="341"/>
      <c r="O107" s="342"/>
      <c r="P107" s="338" t="s">
        <v>40</v>
      </c>
      <c r="Q107" s="339"/>
      <c r="R107" s="339"/>
      <c r="S107" s="339"/>
      <c r="T107" s="339"/>
      <c r="U107" s="339"/>
      <c r="V107" s="340"/>
      <c r="W107" s="42" t="s">
        <v>39</v>
      </c>
      <c r="X107" s="43">
        <f>IFERROR(SUM(X101:X106),"0")</f>
        <v>0</v>
      </c>
      <c r="Y107" s="43">
        <f>IFERROR(SUM(Y101:Y106),"0")</f>
        <v>0</v>
      </c>
      <c r="Z107" s="43">
        <f>IFERROR(IF(Z101="",0,Z101),"0")+IFERROR(IF(Z102="",0,Z102),"0")+IFERROR(IF(Z103="",0,Z103),"0")+IFERROR(IF(Z104="",0,Z104),"0")+IFERROR(IF(Z105="",0,Z105),"0")+IFERROR(IF(Z106="",0,Z106),"0")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341"/>
      <c r="B108" s="341"/>
      <c r="C108" s="341"/>
      <c r="D108" s="341"/>
      <c r="E108" s="341"/>
      <c r="F108" s="341"/>
      <c r="G108" s="341"/>
      <c r="H108" s="341"/>
      <c r="I108" s="341"/>
      <c r="J108" s="341"/>
      <c r="K108" s="341"/>
      <c r="L108" s="341"/>
      <c r="M108" s="341"/>
      <c r="N108" s="341"/>
      <c r="O108" s="342"/>
      <c r="P108" s="338" t="s">
        <v>40</v>
      </c>
      <c r="Q108" s="339"/>
      <c r="R108" s="339"/>
      <c r="S108" s="339"/>
      <c r="T108" s="339"/>
      <c r="U108" s="339"/>
      <c r="V108" s="340"/>
      <c r="W108" s="42" t="s">
        <v>0</v>
      </c>
      <c r="X108" s="43">
        <f>IFERROR(SUMPRODUCT(X101:X106*H101:H106),"0")</f>
        <v>0</v>
      </c>
      <c r="Y108" s="43">
        <f>IFERROR(SUMPRODUCT(Y101:Y106*H101:H106),"0")</f>
        <v>0</v>
      </c>
      <c r="Z108" s="42"/>
      <c r="AA108" s="67"/>
      <c r="AB108" s="67"/>
      <c r="AC108" s="67"/>
    </row>
    <row r="109" spans="1:68" ht="16.5" customHeight="1" x14ac:dyDescent="0.25">
      <c r="A109" s="377" t="s">
        <v>214</v>
      </c>
      <c r="B109" s="377"/>
      <c r="C109" s="377"/>
      <c r="D109" s="377"/>
      <c r="E109" s="377"/>
      <c r="F109" s="377"/>
      <c r="G109" s="377"/>
      <c r="H109" s="377"/>
      <c r="I109" s="377"/>
      <c r="J109" s="377"/>
      <c r="K109" s="377"/>
      <c r="L109" s="377"/>
      <c r="M109" s="377"/>
      <c r="N109" s="377"/>
      <c r="O109" s="377"/>
      <c r="P109" s="377"/>
      <c r="Q109" s="377"/>
      <c r="R109" s="377"/>
      <c r="S109" s="377"/>
      <c r="T109" s="377"/>
      <c r="U109" s="377"/>
      <c r="V109" s="377"/>
      <c r="W109" s="377"/>
      <c r="X109" s="377"/>
      <c r="Y109" s="377"/>
      <c r="Z109" s="377"/>
      <c r="AA109" s="65"/>
      <c r="AB109" s="65"/>
      <c r="AC109" s="82"/>
    </row>
    <row r="110" spans="1:68" ht="14.25" customHeight="1" x14ac:dyDescent="0.25">
      <c r="A110" s="362" t="s">
        <v>154</v>
      </c>
      <c r="B110" s="362"/>
      <c r="C110" s="362"/>
      <c r="D110" s="362"/>
      <c r="E110" s="362"/>
      <c r="F110" s="362"/>
      <c r="G110" s="362"/>
      <c r="H110" s="362"/>
      <c r="I110" s="362"/>
      <c r="J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66"/>
      <c r="AB110" s="66"/>
      <c r="AC110" s="83"/>
    </row>
    <row r="111" spans="1:68" ht="27" customHeight="1" x14ac:dyDescent="0.25">
      <c r="A111" s="63" t="s">
        <v>215</v>
      </c>
      <c r="B111" s="63" t="s">
        <v>216</v>
      </c>
      <c r="C111" s="36">
        <v>4301135533</v>
      </c>
      <c r="D111" s="333">
        <v>4607111034014</v>
      </c>
      <c r="E111" s="333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96</v>
      </c>
      <c r="L111" s="37" t="s">
        <v>88</v>
      </c>
      <c r="M111" s="38" t="s">
        <v>86</v>
      </c>
      <c r="N111" s="38"/>
      <c r="O111" s="37">
        <v>180</v>
      </c>
      <c r="P111" s="42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35"/>
      <c r="R111" s="335"/>
      <c r="S111" s="335"/>
      <c r="T111" s="336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217</v>
      </c>
      <c r="AG111" s="81"/>
      <c r="AJ111" s="87" t="s">
        <v>89</v>
      </c>
      <c r="AK111" s="87">
        <v>1</v>
      </c>
      <c r="BB111" s="170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218</v>
      </c>
      <c r="B112" s="63" t="s">
        <v>219</v>
      </c>
      <c r="C112" s="36">
        <v>4301135532</v>
      </c>
      <c r="D112" s="333">
        <v>4607111033994</v>
      </c>
      <c r="E112" s="333"/>
      <c r="F112" s="62">
        <v>0.25</v>
      </c>
      <c r="G112" s="37">
        <v>12</v>
      </c>
      <c r="H112" s="62">
        <v>3</v>
      </c>
      <c r="I112" s="62">
        <v>3.7035999999999998</v>
      </c>
      <c r="J112" s="37">
        <v>70</v>
      </c>
      <c r="K112" s="37" t="s">
        <v>96</v>
      </c>
      <c r="L112" s="37" t="s">
        <v>88</v>
      </c>
      <c r="M112" s="38" t="s">
        <v>86</v>
      </c>
      <c r="N112" s="38"/>
      <c r="O112" s="37">
        <v>180</v>
      </c>
      <c r="P112" s="42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35"/>
      <c r="R112" s="335"/>
      <c r="S112" s="335"/>
      <c r="T112" s="336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158</v>
      </c>
      <c r="AG112" s="81"/>
      <c r="AJ112" s="87" t="s">
        <v>89</v>
      </c>
      <c r="AK112" s="87">
        <v>1</v>
      </c>
      <c r="BB112" s="172" t="s">
        <v>95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341"/>
      <c r="B113" s="341"/>
      <c r="C113" s="341"/>
      <c r="D113" s="341"/>
      <c r="E113" s="341"/>
      <c r="F113" s="341"/>
      <c r="G113" s="341"/>
      <c r="H113" s="341"/>
      <c r="I113" s="341"/>
      <c r="J113" s="341"/>
      <c r="K113" s="341"/>
      <c r="L113" s="341"/>
      <c r="M113" s="341"/>
      <c r="N113" s="341"/>
      <c r="O113" s="342"/>
      <c r="P113" s="338" t="s">
        <v>40</v>
      </c>
      <c r="Q113" s="339"/>
      <c r="R113" s="339"/>
      <c r="S113" s="339"/>
      <c r="T113" s="339"/>
      <c r="U113" s="339"/>
      <c r="V113" s="340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341"/>
      <c r="B114" s="341"/>
      <c r="C114" s="341"/>
      <c r="D114" s="341"/>
      <c r="E114" s="341"/>
      <c r="F114" s="341"/>
      <c r="G114" s="341"/>
      <c r="H114" s="341"/>
      <c r="I114" s="341"/>
      <c r="J114" s="341"/>
      <c r="K114" s="341"/>
      <c r="L114" s="341"/>
      <c r="M114" s="341"/>
      <c r="N114" s="341"/>
      <c r="O114" s="342"/>
      <c r="P114" s="338" t="s">
        <v>40</v>
      </c>
      <c r="Q114" s="339"/>
      <c r="R114" s="339"/>
      <c r="S114" s="339"/>
      <c r="T114" s="339"/>
      <c r="U114" s="339"/>
      <c r="V114" s="340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377" t="s">
        <v>220</v>
      </c>
      <c r="B115" s="377"/>
      <c r="C115" s="377"/>
      <c r="D115" s="377"/>
      <c r="E115" s="377"/>
      <c r="F115" s="377"/>
      <c r="G115" s="377"/>
      <c r="H115" s="377"/>
      <c r="I115" s="377"/>
      <c r="J115" s="377"/>
      <c r="K115" s="377"/>
      <c r="L115" s="377"/>
      <c r="M115" s="377"/>
      <c r="N115" s="377"/>
      <c r="O115" s="377"/>
      <c r="P115" s="377"/>
      <c r="Q115" s="377"/>
      <c r="R115" s="377"/>
      <c r="S115" s="377"/>
      <c r="T115" s="377"/>
      <c r="U115" s="377"/>
      <c r="V115" s="377"/>
      <c r="W115" s="377"/>
      <c r="X115" s="377"/>
      <c r="Y115" s="377"/>
      <c r="Z115" s="377"/>
      <c r="AA115" s="65"/>
      <c r="AB115" s="65"/>
      <c r="AC115" s="82"/>
    </row>
    <row r="116" spans="1:68" ht="14.25" customHeight="1" x14ac:dyDescent="0.25">
      <c r="A116" s="362" t="s">
        <v>154</v>
      </c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2"/>
      <c r="N116" s="362"/>
      <c r="O116" s="362"/>
      <c r="P116" s="362"/>
      <c r="Q116" s="362"/>
      <c r="R116" s="362"/>
      <c r="S116" s="362"/>
      <c r="T116" s="362"/>
      <c r="U116" s="362"/>
      <c r="V116" s="362"/>
      <c r="W116" s="362"/>
      <c r="X116" s="362"/>
      <c r="Y116" s="362"/>
      <c r="Z116" s="362"/>
      <c r="AA116" s="66"/>
      <c r="AB116" s="66"/>
      <c r="AC116" s="83"/>
    </row>
    <row r="117" spans="1:68" ht="27" customHeight="1" x14ac:dyDescent="0.25">
      <c r="A117" s="63" t="s">
        <v>221</v>
      </c>
      <c r="B117" s="63" t="s">
        <v>222</v>
      </c>
      <c r="C117" s="36">
        <v>4301135311</v>
      </c>
      <c r="D117" s="333">
        <v>4607111039095</v>
      </c>
      <c r="E117" s="333"/>
      <c r="F117" s="62">
        <v>0.25</v>
      </c>
      <c r="G117" s="37">
        <v>12</v>
      </c>
      <c r="H117" s="62">
        <v>3</v>
      </c>
      <c r="I117" s="62">
        <v>3.7480000000000002</v>
      </c>
      <c r="J117" s="37">
        <v>70</v>
      </c>
      <c r="K117" s="37" t="s">
        <v>96</v>
      </c>
      <c r="L117" s="37" t="s">
        <v>97</v>
      </c>
      <c r="M117" s="38" t="s">
        <v>86</v>
      </c>
      <c r="N117" s="38"/>
      <c r="O117" s="37">
        <v>180</v>
      </c>
      <c r="P117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35"/>
      <c r="R117" s="335"/>
      <c r="S117" s="335"/>
      <c r="T117" s="336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223</v>
      </c>
      <c r="AG117" s="81"/>
      <c r="AJ117" s="87" t="s">
        <v>98</v>
      </c>
      <c r="AK117" s="87">
        <v>14</v>
      </c>
      <c r="BB117" s="174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27" customHeight="1" x14ac:dyDescent="0.25">
      <c r="A118" s="63" t="s">
        <v>224</v>
      </c>
      <c r="B118" s="63" t="s">
        <v>225</v>
      </c>
      <c r="C118" s="36">
        <v>4301135300</v>
      </c>
      <c r="D118" s="333">
        <v>4607111039101</v>
      </c>
      <c r="E118" s="333"/>
      <c r="F118" s="62">
        <v>0.45</v>
      </c>
      <c r="G118" s="37">
        <v>8</v>
      </c>
      <c r="H118" s="62">
        <v>3.6</v>
      </c>
      <c r="I118" s="62">
        <v>4.26</v>
      </c>
      <c r="J118" s="37">
        <v>70</v>
      </c>
      <c r="K118" s="37" t="s">
        <v>96</v>
      </c>
      <c r="L118" s="37" t="s">
        <v>88</v>
      </c>
      <c r="M118" s="38" t="s">
        <v>86</v>
      </c>
      <c r="N118" s="38"/>
      <c r="O118" s="37">
        <v>180</v>
      </c>
      <c r="P118" s="42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35"/>
      <c r="R118" s="335"/>
      <c r="S118" s="335"/>
      <c r="T118" s="336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223</v>
      </c>
      <c r="AG118" s="81"/>
      <c r="AJ118" s="87" t="s">
        <v>89</v>
      </c>
      <c r="AK118" s="87">
        <v>1</v>
      </c>
      <c r="BB118" s="176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16.5" customHeight="1" x14ac:dyDescent="0.25">
      <c r="A119" s="63" t="s">
        <v>226</v>
      </c>
      <c r="B119" s="63" t="s">
        <v>227</v>
      </c>
      <c r="C119" s="36">
        <v>4301135534</v>
      </c>
      <c r="D119" s="333">
        <v>4607111034199</v>
      </c>
      <c r="E119" s="333"/>
      <c r="F119" s="62">
        <v>0.25</v>
      </c>
      <c r="G119" s="37">
        <v>12</v>
      </c>
      <c r="H119" s="62">
        <v>3</v>
      </c>
      <c r="I119" s="62">
        <v>3.7035999999999998</v>
      </c>
      <c r="J119" s="37">
        <v>70</v>
      </c>
      <c r="K119" s="37" t="s">
        <v>96</v>
      </c>
      <c r="L119" s="37" t="s">
        <v>88</v>
      </c>
      <c r="M119" s="38" t="s">
        <v>86</v>
      </c>
      <c r="N119" s="38"/>
      <c r="O119" s="37">
        <v>180</v>
      </c>
      <c r="P119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35"/>
      <c r="R119" s="335"/>
      <c r="S119" s="335"/>
      <c r="T119" s="336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228</v>
      </c>
      <c r="AG119" s="81"/>
      <c r="AJ119" s="87" t="s">
        <v>89</v>
      </c>
      <c r="AK119" s="87">
        <v>1</v>
      </c>
      <c r="BB119" s="178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41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2"/>
      <c r="P120" s="338" t="s">
        <v>40</v>
      </c>
      <c r="Q120" s="339"/>
      <c r="R120" s="339"/>
      <c r="S120" s="339"/>
      <c r="T120" s="339"/>
      <c r="U120" s="339"/>
      <c r="V120" s="340"/>
      <c r="W120" s="42" t="s">
        <v>39</v>
      </c>
      <c r="X120" s="43">
        <f>IFERROR(SUM(X117:X119),"0")</f>
        <v>0</v>
      </c>
      <c r="Y120" s="43">
        <f>IFERROR(SUM(Y117:Y119),"0")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341"/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2"/>
      <c r="P121" s="338" t="s">
        <v>40</v>
      </c>
      <c r="Q121" s="339"/>
      <c r="R121" s="339"/>
      <c r="S121" s="339"/>
      <c r="T121" s="339"/>
      <c r="U121" s="339"/>
      <c r="V121" s="340"/>
      <c r="W121" s="42" t="s">
        <v>0</v>
      </c>
      <c r="X121" s="43">
        <f>IFERROR(SUMPRODUCT(X117:X119*H117:H119),"0")</f>
        <v>0</v>
      </c>
      <c r="Y121" s="43">
        <f>IFERROR(SUMPRODUCT(Y117:Y119*H117:H119),"0")</f>
        <v>0</v>
      </c>
      <c r="Z121" s="42"/>
      <c r="AA121" s="67"/>
      <c r="AB121" s="67"/>
      <c r="AC121" s="67"/>
    </row>
    <row r="122" spans="1:68" ht="16.5" customHeight="1" x14ac:dyDescent="0.25">
      <c r="A122" s="377" t="s">
        <v>229</v>
      </c>
      <c r="B122" s="377"/>
      <c r="C122" s="377"/>
      <c r="D122" s="377"/>
      <c r="E122" s="377"/>
      <c r="F122" s="377"/>
      <c r="G122" s="377"/>
      <c r="H122" s="377"/>
      <c r="I122" s="377"/>
      <c r="J122" s="377"/>
      <c r="K122" s="377"/>
      <c r="L122" s="377"/>
      <c r="M122" s="377"/>
      <c r="N122" s="377"/>
      <c r="O122" s="377"/>
      <c r="P122" s="377"/>
      <c r="Q122" s="377"/>
      <c r="R122" s="377"/>
      <c r="S122" s="377"/>
      <c r="T122" s="377"/>
      <c r="U122" s="377"/>
      <c r="V122" s="377"/>
      <c r="W122" s="377"/>
      <c r="X122" s="377"/>
      <c r="Y122" s="377"/>
      <c r="Z122" s="377"/>
      <c r="AA122" s="65"/>
      <c r="AB122" s="65"/>
      <c r="AC122" s="82"/>
    </row>
    <row r="123" spans="1:68" ht="14.25" customHeight="1" x14ac:dyDescent="0.25">
      <c r="A123" s="362" t="s">
        <v>154</v>
      </c>
      <c r="B123" s="362"/>
      <c r="C123" s="362"/>
      <c r="D123" s="362"/>
      <c r="E123" s="362"/>
      <c r="F123" s="362"/>
      <c r="G123" s="362"/>
      <c r="H123" s="362"/>
      <c r="I123" s="362"/>
      <c r="J123" s="362"/>
      <c r="K123" s="362"/>
      <c r="L123" s="36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  <c r="X123" s="362"/>
      <c r="Y123" s="362"/>
      <c r="Z123" s="362"/>
      <c r="AA123" s="66"/>
      <c r="AB123" s="66"/>
      <c r="AC123" s="83"/>
    </row>
    <row r="124" spans="1:68" ht="27" customHeight="1" x14ac:dyDescent="0.25">
      <c r="A124" s="63" t="s">
        <v>230</v>
      </c>
      <c r="B124" s="63" t="s">
        <v>231</v>
      </c>
      <c r="C124" s="36">
        <v>4301135275</v>
      </c>
      <c r="D124" s="333">
        <v>4607111034380</v>
      </c>
      <c r="E124" s="333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42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5"/>
      <c r="R124" s="335"/>
      <c r="S124" s="335"/>
      <c r="T124" s="336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9" t="s">
        <v>232</v>
      </c>
      <c r="AG124" s="81"/>
      <c r="AJ124" s="87" t="s">
        <v>98</v>
      </c>
      <c r="AK124" s="87">
        <v>14</v>
      </c>
      <c r="BB124" s="180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233</v>
      </c>
      <c r="B125" s="63" t="s">
        <v>234</v>
      </c>
      <c r="C125" s="36">
        <v>4301135277</v>
      </c>
      <c r="D125" s="333">
        <v>4607111034397</v>
      </c>
      <c r="E125" s="333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42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5"/>
      <c r="R125" s="335"/>
      <c r="S125" s="335"/>
      <c r="T125" s="336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1" t="s">
        <v>217</v>
      </c>
      <c r="AG125" s="81"/>
      <c r="AJ125" s="87" t="s">
        <v>98</v>
      </c>
      <c r="AK125" s="87">
        <v>14</v>
      </c>
      <c r="BB125" s="182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41"/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2"/>
      <c r="P126" s="338" t="s">
        <v>40</v>
      </c>
      <c r="Q126" s="339"/>
      <c r="R126" s="339"/>
      <c r="S126" s="339"/>
      <c r="T126" s="339"/>
      <c r="U126" s="339"/>
      <c r="V126" s="340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41"/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2"/>
      <c r="P127" s="338" t="s">
        <v>40</v>
      </c>
      <c r="Q127" s="339"/>
      <c r="R127" s="339"/>
      <c r="S127" s="339"/>
      <c r="T127" s="339"/>
      <c r="U127" s="339"/>
      <c r="V127" s="340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77" t="s">
        <v>235</v>
      </c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7"/>
      <c r="O128" s="377"/>
      <c r="P128" s="377"/>
      <c r="Q128" s="377"/>
      <c r="R128" s="377"/>
      <c r="S128" s="377"/>
      <c r="T128" s="377"/>
      <c r="U128" s="377"/>
      <c r="V128" s="377"/>
      <c r="W128" s="377"/>
      <c r="X128" s="377"/>
      <c r="Y128" s="377"/>
      <c r="Z128" s="377"/>
      <c r="AA128" s="65"/>
      <c r="AB128" s="65"/>
      <c r="AC128" s="82"/>
    </row>
    <row r="129" spans="1:68" ht="14.25" customHeight="1" x14ac:dyDescent="0.25">
      <c r="A129" s="362" t="s">
        <v>154</v>
      </c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66"/>
      <c r="AB129" s="66"/>
      <c r="AC129" s="83"/>
    </row>
    <row r="130" spans="1:68" ht="27" customHeight="1" x14ac:dyDescent="0.25">
      <c r="A130" s="63" t="s">
        <v>236</v>
      </c>
      <c r="B130" s="63" t="s">
        <v>237</v>
      </c>
      <c r="C130" s="36">
        <v>4301135570</v>
      </c>
      <c r="D130" s="333">
        <v>4607111035806</v>
      </c>
      <c r="E130" s="333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20" t="s">
        <v>238</v>
      </c>
      <c r="Q130" s="335"/>
      <c r="R130" s="335"/>
      <c r="S130" s="335"/>
      <c r="T130" s="336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3" t="s">
        <v>239</v>
      </c>
      <c r="AG130" s="81"/>
      <c r="AJ130" s="87" t="s">
        <v>89</v>
      </c>
      <c r="AK130" s="87">
        <v>1</v>
      </c>
      <c r="BB130" s="184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41"/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2"/>
      <c r="P131" s="338" t="s">
        <v>40</v>
      </c>
      <c r="Q131" s="339"/>
      <c r="R131" s="339"/>
      <c r="S131" s="339"/>
      <c r="T131" s="339"/>
      <c r="U131" s="339"/>
      <c r="V131" s="340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341"/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2"/>
      <c r="P132" s="338" t="s">
        <v>40</v>
      </c>
      <c r="Q132" s="339"/>
      <c r="R132" s="339"/>
      <c r="S132" s="339"/>
      <c r="T132" s="339"/>
      <c r="U132" s="339"/>
      <c r="V132" s="340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77" t="s">
        <v>240</v>
      </c>
      <c r="B133" s="377"/>
      <c r="C133" s="377"/>
      <c r="D133" s="377"/>
      <c r="E133" s="377"/>
      <c r="F133" s="377"/>
      <c r="G133" s="377"/>
      <c r="H133" s="377"/>
      <c r="I133" s="377"/>
      <c r="J133" s="377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  <c r="X133" s="377"/>
      <c r="Y133" s="377"/>
      <c r="Z133" s="377"/>
      <c r="AA133" s="65"/>
      <c r="AB133" s="65"/>
      <c r="AC133" s="82"/>
    </row>
    <row r="134" spans="1:68" ht="14.25" customHeight="1" x14ac:dyDescent="0.25">
      <c r="A134" s="362" t="s">
        <v>154</v>
      </c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66"/>
      <c r="AB134" s="66"/>
      <c r="AC134" s="83"/>
    </row>
    <row r="135" spans="1:68" ht="16.5" customHeight="1" x14ac:dyDescent="0.25">
      <c r="A135" s="63" t="s">
        <v>241</v>
      </c>
      <c r="B135" s="63" t="s">
        <v>242</v>
      </c>
      <c r="C135" s="36">
        <v>4301135596</v>
      </c>
      <c r="D135" s="333">
        <v>4607111039613</v>
      </c>
      <c r="E135" s="333"/>
      <c r="F135" s="62">
        <v>0.09</v>
      </c>
      <c r="G135" s="37">
        <v>30</v>
      </c>
      <c r="H135" s="62">
        <v>2.7</v>
      </c>
      <c r="I135" s="62">
        <v>3.09</v>
      </c>
      <c r="J135" s="37">
        <v>126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18" t="s">
        <v>243</v>
      </c>
      <c r="Q135" s="335"/>
      <c r="R135" s="335"/>
      <c r="S135" s="335"/>
      <c r="T135" s="336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IFERROR(IF(X135="","",X135*0.00936),"")</f>
        <v>0</v>
      </c>
      <c r="AA135" s="68" t="s">
        <v>46</v>
      </c>
      <c r="AB135" s="69" t="s">
        <v>46</v>
      </c>
      <c r="AC135" s="185" t="s">
        <v>223</v>
      </c>
      <c r="AG135" s="81"/>
      <c r="AJ135" s="87" t="s">
        <v>89</v>
      </c>
      <c r="AK135" s="87">
        <v>1</v>
      </c>
      <c r="BB135" s="186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41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2"/>
      <c r="P136" s="338" t="s">
        <v>40</v>
      </c>
      <c r="Q136" s="339"/>
      <c r="R136" s="339"/>
      <c r="S136" s="339"/>
      <c r="T136" s="339"/>
      <c r="U136" s="339"/>
      <c r="V136" s="340"/>
      <c r="W136" s="42" t="s">
        <v>39</v>
      </c>
      <c r="X136" s="43">
        <f>IFERROR(SUM(X135:X135),"0")</f>
        <v>0</v>
      </c>
      <c r="Y136" s="43">
        <f>IFERROR(SUM(Y135:Y135),"0")</f>
        <v>0</v>
      </c>
      <c r="Z136" s="43">
        <f>IFERROR(IF(Z135="",0,Z135),"0")</f>
        <v>0</v>
      </c>
      <c r="AA136" s="67"/>
      <c r="AB136" s="67"/>
      <c r="AC136" s="67"/>
    </row>
    <row r="137" spans="1:68" x14ac:dyDescent="0.2">
      <c r="A137" s="341"/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2"/>
      <c r="P137" s="338" t="s">
        <v>40</v>
      </c>
      <c r="Q137" s="339"/>
      <c r="R137" s="339"/>
      <c r="S137" s="339"/>
      <c r="T137" s="339"/>
      <c r="U137" s="339"/>
      <c r="V137" s="340"/>
      <c r="W137" s="42" t="s">
        <v>0</v>
      </c>
      <c r="X137" s="43">
        <f>IFERROR(SUMPRODUCT(X135:X135*H135:H135),"0")</f>
        <v>0</v>
      </c>
      <c r="Y137" s="43">
        <f>IFERROR(SUMPRODUCT(Y135:Y135*H135:H135),"0")</f>
        <v>0</v>
      </c>
      <c r="Z137" s="42"/>
      <c r="AA137" s="67"/>
      <c r="AB137" s="67"/>
      <c r="AC137" s="67"/>
    </row>
    <row r="138" spans="1:68" ht="16.5" customHeight="1" x14ac:dyDescent="0.25">
      <c r="A138" s="377" t="s">
        <v>244</v>
      </c>
      <c r="B138" s="377"/>
      <c r="C138" s="377"/>
      <c r="D138" s="377"/>
      <c r="E138" s="377"/>
      <c r="F138" s="377"/>
      <c r="G138" s="377"/>
      <c r="H138" s="377"/>
      <c r="I138" s="377"/>
      <c r="J138" s="377"/>
      <c r="K138" s="377"/>
      <c r="L138" s="377"/>
      <c r="M138" s="377"/>
      <c r="N138" s="377"/>
      <c r="O138" s="377"/>
      <c r="P138" s="377"/>
      <c r="Q138" s="377"/>
      <c r="R138" s="377"/>
      <c r="S138" s="377"/>
      <c r="T138" s="377"/>
      <c r="U138" s="377"/>
      <c r="V138" s="377"/>
      <c r="W138" s="377"/>
      <c r="X138" s="377"/>
      <c r="Y138" s="377"/>
      <c r="Z138" s="377"/>
      <c r="AA138" s="65"/>
      <c r="AB138" s="65"/>
      <c r="AC138" s="82"/>
    </row>
    <row r="139" spans="1:68" ht="14.25" customHeight="1" x14ac:dyDescent="0.25">
      <c r="A139" s="362" t="s">
        <v>245</v>
      </c>
      <c r="B139" s="362"/>
      <c r="C139" s="362"/>
      <c r="D139" s="362"/>
      <c r="E139" s="362"/>
      <c r="F139" s="362"/>
      <c r="G139" s="362"/>
      <c r="H139" s="362"/>
      <c r="I139" s="362"/>
      <c r="J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  <c r="Z139" s="362"/>
      <c r="AA139" s="66"/>
      <c r="AB139" s="66"/>
      <c r="AC139" s="83"/>
    </row>
    <row r="140" spans="1:68" ht="27" customHeight="1" x14ac:dyDescent="0.25">
      <c r="A140" s="63" t="s">
        <v>246</v>
      </c>
      <c r="B140" s="63" t="s">
        <v>247</v>
      </c>
      <c r="C140" s="36">
        <v>4301071054</v>
      </c>
      <c r="D140" s="333">
        <v>4607111035639</v>
      </c>
      <c r="E140" s="333"/>
      <c r="F140" s="62">
        <v>0.2</v>
      </c>
      <c r="G140" s="37">
        <v>8</v>
      </c>
      <c r="H140" s="62">
        <v>1.6</v>
      </c>
      <c r="I140" s="62">
        <v>2.12</v>
      </c>
      <c r="J140" s="37">
        <v>72</v>
      </c>
      <c r="K140" s="37" t="s">
        <v>249</v>
      </c>
      <c r="L140" s="37" t="s">
        <v>97</v>
      </c>
      <c r="M140" s="38" t="s">
        <v>86</v>
      </c>
      <c r="N140" s="38"/>
      <c r="O140" s="37">
        <v>180</v>
      </c>
      <c r="P140" s="4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35"/>
      <c r="R140" s="335"/>
      <c r="S140" s="335"/>
      <c r="T140" s="336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IFERROR(IF(X140="","",X140*0.01157),"")</f>
        <v>0</v>
      </c>
      <c r="AA140" s="68" t="s">
        <v>46</v>
      </c>
      <c r="AB140" s="69" t="s">
        <v>46</v>
      </c>
      <c r="AC140" s="187" t="s">
        <v>248</v>
      </c>
      <c r="AG140" s="81"/>
      <c r="AJ140" s="87" t="s">
        <v>98</v>
      </c>
      <c r="AK140" s="87">
        <v>6</v>
      </c>
      <c r="BB140" s="188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25">
      <c r="A141" s="63" t="s">
        <v>250</v>
      </c>
      <c r="B141" s="63" t="s">
        <v>251</v>
      </c>
      <c r="C141" s="36">
        <v>4301135540</v>
      </c>
      <c r="D141" s="333">
        <v>4607111035646</v>
      </c>
      <c r="E141" s="333"/>
      <c r="F141" s="62">
        <v>0.2</v>
      </c>
      <c r="G141" s="37">
        <v>8</v>
      </c>
      <c r="H141" s="62">
        <v>1.6</v>
      </c>
      <c r="I141" s="62">
        <v>2.12</v>
      </c>
      <c r="J141" s="37">
        <v>72</v>
      </c>
      <c r="K141" s="37" t="s">
        <v>249</v>
      </c>
      <c r="L141" s="37" t="s">
        <v>97</v>
      </c>
      <c r="M141" s="38" t="s">
        <v>86</v>
      </c>
      <c r="N141" s="38"/>
      <c r="O141" s="37">
        <v>180</v>
      </c>
      <c r="P141" s="4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35"/>
      <c r="R141" s="335"/>
      <c r="S141" s="335"/>
      <c r="T141" s="336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IFERROR(IF(X141="","",X141*0.01157),"")</f>
        <v>0</v>
      </c>
      <c r="AA141" s="68" t="s">
        <v>46</v>
      </c>
      <c r="AB141" s="69" t="s">
        <v>46</v>
      </c>
      <c r="AC141" s="189" t="s">
        <v>248</v>
      </c>
      <c r="AG141" s="81"/>
      <c r="AJ141" s="87" t="s">
        <v>98</v>
      </c>
      <c r="AK141" s="87">
        <v>6</v>
      </c>
      <c r="BB141" s="190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41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42"/>
      <c r="P142" s="338" t="s">
        <v>40</v>
      </c>
      <c r="Q142" s="339"/>
      <c r="R142" s="339"/>
      <c r="S142" s="339"/>
      <c r="T142" s="339"/>
      <c r="U142" s="339"/>
      <c r="V142" s="340"/>
      <c r="W142" s="42" t="s">
        <v>39</v>
      </c>
      <c r="X142" s="43">
        <f>IFERROR(SUM(X140:X141),"0")</f>
        <v>0</v>
      </c>
      <c r="Y142" s="43">
        <f>IFERROR(SUM(Y140:Y141),"0")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341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2"/>
      <c r="P143" s="338" t="s">
        <v>40</v>
      </c>
      <c r="Q143" s="339"/>
      <c r="R143" s="339"/>
      <c r="S143" s="339"/>
      <c r="T143" s="339"/>
      <c r="U143" s="339"/>
      <c r="V143" s="340"/>
      <c r="W143" s="42" t="s">
        <v>0</v>
      </c>
      <c r="X143" s="43">
        <f>IFERROR(SUMPRODUCT(X140:X141*H140:H141),"0")</f>
        <v>0</v>
      </c>
      <c r="Y143" s="43">
        <f>IFERROR(SUMPRODUCT(Y140:Y141*H140:H141),"0")</f>
        <v>0</v>
      </c>
      <c r="Z143" s="42"/>
      <c r="AA143" s="67"/>
      <c r="AB143" s="67"/>
      <c r="AC143" s="67"/>
    </row>
    <row r="144" spans="1:68" ht="16.5" customHeight="1" x14ac:dyDescent="0.25">
      <c r="A144" s="377" t="s">
        <v>252</v>
      </c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7"/>
      <c r="O144" s="377"/>
      <c r="P144" s="377"/>
      <c r="Q144" s="377"/>
      <c r="R144" s="377"/>
      <c r="S144" s="377"/>
      <c r="T144" s="377"/>
      <c r="U144" s="377"/>
      <c r="V144" s="377"/>
      <c r="W144" s="377"/>
      <c r="X144" s="377"/>
      <c r="Y144" s="377"/>
      <c r="Z144" s="377"/>
      <c r="AA144" s="65"/>
      <c r="AB144" s="65"/>
      <c r="AC144" s="82"/>
    </row>
    <row r="145" spans="1:68" ht="14.25" customHeight="1" x14ac:dyDescent="0.25">
      <c r="A145" s="362" t="s">
        <v>154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66"/>
      <c r="AB145" s="66"/>
      <c r="AC145" s="83"/>
    </row>
    <row r="146" spans="1:68" ht="27" customHeight="1" x14ac:dyDescent="0.25">
      <c r="A146" s="63" t="s">
        <v>253</v>
      </c>
      <c r="B146" s="63" t="s">
        <v>254</v>
      </c>
      <c r="C146" s="36">
        <v>4301135281</v>
      </c>
      <c r="D146" s="333">
        <v>4607111036568</v>
      </c>
      <c r="E146" s="333"/>
      <c r="F146" s="62">
        <v>0.28000000000000003</v>
      </c>
      <c r="G146" s="37">
        <v>6</v>
      </c>
      <c r="H146" s="62">
        <v>1.68</v>
      </c>
      <c r="I146" s="62">
        <v>2.1017999999999999</v>
      </c>
      <c r="J146" s="37">
        <v>140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35"/>
      <c r="R146" s="335"/>
      <c r="S146" s="335"/>
      <c r="T146" s="336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IFERROR(IF(X146="","",X146*0.00941),"")</f>
        <v>0</v>
      </c>
      <c r="AA146" s="68" t="s">
        <v>46</v>
      </c>
      <c r="AB146" s="69" t="s">
        <v>46</v>
      </c>
      <c r="AC146" s="191" t="s">
        <v>255</v>
      </c>
      <c r="AG146" s="81"/>
      <c r="AJ146" s="87" t="s">
        <v>89</v>
      </c>
      <c r="AK146" s="87">
        <v>1</v>
      </c>
      <c r="BB146" s="192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41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2"/>
      <c r="P147" s="338" t="s">
        <v>40</v>
      </c>
      <c r="Q147" s="339"/>
      <c r="R147" s="339"/>
      <c r="S147" s="339"/>
      <c r="T147" s="339"/>
      <c r="U147" s="339"/>
      <c r="V147" s="340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41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2"/>
      <c r="P148" s="338" t="s">
        <v>40</v>
      </c>
      <c r="Q148" s="339"/>
      <c r="R148" s="339"/>
      <c r="S148" s="339"/>
      <c r="T148" s="339"/>
      <c r="U148" s="339"/>
      <c r="V148" s="340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27.75" customHeight="1" x14ac:dyDescent="0.2">
      <c r="A149" s="376" t="s">
        <v>256</v>
      </c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6"/>
      <c r="U149" s="376"/>
      <c r="V149" s="376"/>
      <c r="W149" s="376"/>
      <c r="X149" s="376"/>
      <c r="Y149" s="376"/>
      <c r="Z149" s="376"/>
      <c r="AA149" s="54"/>
      <c r="AB149" s="54"/>
      <c r="AC149" s="54"/>
    </row>
    <row r="150" spans="1:68" ht="16.5" customHeight="1" x14ac:dyDescent="0.25">
      <c r="A150" s="377" t="s">
        <v>257</v>
      </c>
      <c r="B150" s="377"/>
      <c r="C150" s="377"/>
      <c r="D150" s="377"/>
      <c r="E150" s="377"/>
      <c r="F150" s="377"/>
      <c r="G150" s="377"/>
      <c r="H150" s="377"/>
      <c r="I150" s="377"/>
      <c r="J150" s="377"/>
      <c r="K150" s="377"/>
      <c r="L150" s="377"/>
      <c r="M150" s="377"/>
      <c r="N150" s="377"/>
      <c r="O150" s="377"/>
      <c r="P150" s="377"/>
      <c r="Q150" s="377"/>
      <c r="R150" s="377"/>
      <c r="S150" s="377"/>
      <c r="T150" s="377"/>
      <c r="U150" s="377"/>
      <c r="V150" s="377"/>
      <c r="W150" s="377"/>
      <c r="X150" s="377"/>
      <c r="Y150" s="377"/>
      <c r="Z150" s="377"/>
      <c r="AA150" s="65"/>
      <c r="AB150" s="65"/>
      <c r="AC150" s="82"/>
    </row>
    <row r="151" spans="1:68" ht="14.25" customHeight="1" x14ac:dyDescent="0.25">
      <c r="A151" s="362" t="s">
        <v>154</v>
      </c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66"/>
      <c r="AB151" s="66"/>
      <c r="AC151" s="83"/>
    </row>
    <row r="152" spans="1:68" ht="27" customHeight="1" x14ac:dyDescent="0.25">
      <c r="A152" s="63" t="s">
        <v>258</v>
      </c>
      <c r="B152" s="63" t="s">
        <v>259</v>
      </c>
      <c r="C152" s="36">
        <v>4301135317</v>
      </c>
      <c r="D152" s="333">
        <v>4607111039057</v>
      </c>
      <c r="E152" s="333"/>
      <c r="F152" s="62">
        <v>1.8</v>
      </c>
      <c r="G152" s="37">
        <v>1</v>
      </c>
      <c r="H152" s="62">
        <v>1.8</v>
      </c>
      <c r="I152" s="62">
        <v>1.9</v>
      </c>
      <c r="J152" s="37">
        <v>234</v>
      </c>
      <c r="K152" s="37" t="s">
        <v>148</v>
      </c>
      <c r="L152" s="37" t="s">
        <v>88</v>
      </c>
      <c r="M152" s="38" t="s">
        <v>86</v>
      </c>
      <c r="N152" s="38"/>
      <c r="O152" s="37">
        <v>180</v>
      </c>
      <c r="P152" s="415" t="s">
        <v>260</v>
      </c>
      <c r="Q152" s="335"/>
      <c r="R152" s="335"/>
      <c r="S152" s="335"/>
      <c r="T152" s="336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IFERROR(IF(X152="","",X152*0.00502),"")</f>
        <v>0</v>
      </c>
      <c r="AA152" s="68" t="s">
        <v>46</v>
      </c>
      <c r="AB152" s="69" t="s">
        <v>46</v>
      </c>
      <c r="AC152" s="193" t="s">
        <v>223</v>
      </c>
      <c r="AG152" s="81"/>
      <c r="AJ152" s="87" t="s">
        <v>89</v>
      </c>
      <c r="AK152" s="87">
        <v>1</v>
      </c>
      <c r="BB152" s="19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41"/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42"/>
      <c r="P153" s="338" t="s">
        <v>40</v>
      </c>
      <c r="Q153" s="339"/>
      <c r="R153" s="339"/>
      <c r="S153" s="339"/>
      <c r="T153" s="339"/>
      <c r="U153" s="339"/>
      <c r="V153" s="340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41"/>
      <c r="B154" s="341"/>
      <c r="C154" s="341"/>
      <c r="D154" s="341"/>
      <c r="E154" s="341"/>
      <c r="F154" s="341"/>
      <c r="G154" s="341"/>
      <c r="H154" s="341"/>
      <c r="I154" s="341"/>
      <c r="J154" s="341"/>
      <c r="K154" s="341"/>
      <c r="L154" s="341"/>
      <c r="M154" s="341"/>
      <c r="N154" s="341"/>
      <c r="O154" s="342"/>
      <c r="P154" s="338" t="s">
        <v>40</v>
      </c>
      <c r="Q154" s="339"/>
      <c r="R154" s="339"/>
      <c r="S154" s="339"/>
      <c r="T154" s="339"/>
      <c r="U154" s="339"/>
      <c r="V154" s="340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77" t="s">
        <v>261</v>
      </c>
      <c r="B155" s="377"/>
      <c r="C155" s="377"/>
      <c r="D155" s="377"/>
      <c r="E155" s="377"/>
      <c r="F155" s="377"/>
      <c r="G155" s="377"/>
      <c r="H155" s="377"/>
      <c r="I155" s="377"/>
      <c r="J155" s="377"/>
      <c r="K155" s="377"/>
      <c r="L155" s="377"/>
      <c r="M155" s="377"/>
      <c r="N155" s="377"/>
      <c r="O155" s="377"/>
      <c r="P155" s="377"/>
      <c r="Q155" s="377"/>
      <c r="R155" s="377"/>
      <c r="S155" s="377"/>
      <c r="T155" s="377"/>
      <c r="U155" s="377"/>
      <c r="V155" s="377"/>
      <c r="W155" s="377"/>
      <c r="X155" s="377"/>
      <c r="Y155" s="377"/>
      <c r="Z155" s="377"/>
      <c r="AA155" s="65"/>
      <c r="AB155" s="65"/>
      <c r="AC155" s="82"/>
    </row>
    <row r="156" spans="1:68" ht="14.25" customHeight="1" x14ac:dyDescent="0.25">
      <c r="A156" s="362" t="s">
        <v>82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  <c r="Z156" s="362"/>
      <c r="AA156" s="66"/>
      <c r="AB156" s="66"/>
      <c r="AC156" s="83"/>
    </row>
    <row r="157" spans="1:68" ht="16.5" customHeight="1" x14ac:dyDescent="0.25">
      <c r="A157" s="63" t="s">
        <v>262</v>
      </c>
      <c r="B157" s="63" t="s">
        <v>263</v>
      </c>
      <c r="C157" s="36">
        <v>4301071062</v>
      </c>
      <c r="D157" s="333">
        <v>4607111036384</v>
      </c>
      <c r="E157" s="333"/>
      <c r="F157" s="62">
        <v>5</v>
      </c>
      <c r="G157" s="37">
        <v>1</v>
      </c>
      <c r="H157" s="62">
        <v>5</v>
      </c>
      <c r="I157" s="62">
        <v>5.2106000000000003</v>
      </c>
      <c r="J157" s="37">
        <v>144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11" t="s">
        <v>264</v>
      </c>
      <c r="Q157" s="335"/>
      <c r="R157" s="335"/>
      <c r="S157" s="335"/>
      <c r="T157" s="336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195" t="s">
        <v>265</v>
      </c>
      <c r="AG157" s="81"/>
      <c r="AJ157" s="87" t="s">
        <v>89</v>
      </c>
      <c r="AK157" s="87">
        <v>1</v>
      </c>
      <c r="BB157" s="19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16.5" customHeight="1" x14ac:dyDescent="0.25">
      <c r="A158" s="63" t="s">
        <v>266</v>
      </c>
      <c r="B158" s="63" t="s">
        <v>267</v>
      </c>
      <c r="C158" s="36">
        <v>4301071056</v>
      </c>
      <c r="D158" s="333">
        <v>4640242180250</v>
      </c>
      <c r="E158" s="333"/>
      <c r="F158" s="62">
        <v>5</v>
      </c>
      <c r="G158" s="37">
        <v>1</v>
      </c>
      <c r="H158" s="62">
        <v>5</v>
      </c>
      <c r="I158" s="62">
        <v>5.2131999999999996</v>
      </c>
      <c r="J158" s="37">
        <v>144</v>
      </c>
      <c r="K158" s="37" t="s">
        <v>87</v>
      </c>
      <c r="L158" s="37" t="s">
        <v>88</v>
      </c>
      <c r="M158" s="38" t="s">
        <v>86</v>
      </c>
      <c r="N158" s="38"/>
      <c r="O158" s="37">
        <v>180</v>
      </c>
      <c r="P158" s="412" t="s">
        <v>268</v>
      </c>
      <c r="Q158" s="335"/>
      <c r="R158" s="335"/>
      <c r="S158" s="335"/>
      <c r="T158" s="336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197" t="s">
        <v>269</v>
      </c>
      <c r="AG158" s="81"/>
      <c r="AJ158" s="87" t="s">
        <v>89</v>
      </c>
      <c r="AK158" s="87">
        <v>1</v>
      </c>
      <c r="BB158" s="19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270</v>
      </c>
      <c r="B159" s="63" t="s">
        <v>271</v>
      </c>
      <c r="C159" s="36">
        <v>4301071050</v>
      </c>
      <c r="D159" s="333">
        <v>4607111036216</v>
      </c>
      <c r="E159" s="333"/>
      <c r="F159" s="62">
        <v>5</v>
      </c>
      <c r="G159" s="37">
        <v>1</v>
      </c>
      <c r="H159" s="62">
        <v>5</v>
      </c>
      <c r="I159" s="62">
        <v>5.2131999999999996</v>
      </c>
      <c r="J159" s="37">
        <v>144</v>
      </c>
      <c r="K159" s="37" t="s">
        <v>87</v>
      </c>
      <c r="L159" s="37" t="s">
        <v>151</v>
      </c>
      <c r="M159" s="38" t="s">
        <v>86</v>
      </c>
      <c r="N159" s="38"/>
      <c r="O159" s="37">
        <v>180</v>
      </c>
      <c r="P159" s="41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35"/>
      <c r="R159" s="335"/>
      <c r="S159" s="335"/>
      <c r="T159" s="336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99" t="s">
        <v>272</v>
      </c>
      <c r="AG159" s="81"/>
      <c r="AJ159" s="87" t="s">
        <v>152</v>
      </c>
      <c r="AK159" s="87">
        <v>144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273</v>
      </c>
      <c r="B160" s="63" t="s">
        <v>274</v>
      </c>
      <c r="C160" s="36">
        <v>4301071061</v>
      </c>
      <c r="D160" s="333">
        <v>4607111036278</v>
      </c>
      <c r="E160" s="333"/>
      <c r="F160" s="62">
        <v>5</v>
      </c>
      <c r="G160" s="37">
        <v>1</v>
      </c>
      <c r="H160" s="62">
        <v>5</v>
      </c>
      <c r="I160" s="62">
        <v>5.2405999999999997</v>
      </c>
      <c r="J160" s="37">
        <v>84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1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35"/>
      <c r="R160" s="335"/>
      <c r="S160" s="335"/>
      <c r="T160" s="336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IFERROR(IF(X160="","",X160*0.0155),"")</f>
        <v>0</v>
      </c>
      <c r="AA160" s="68" t="s">
        <v>46</v>
      </c>
      <c r="AB160" s="69" t="s">
        <v>46</v>
      </c>
      <c r="AC160" s="201" t="s">
        <v>275</v>
      </c>
      <c r="AG160" s="81"/>
      <c r="AJ160" s="87" t="s">
        <v>89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41"/>
      <c r="B161" s="341"/>
      <c r="C161" s="341"/>
      <c r="D161" s="341"/>
      <c r="E161" s="341"/>
      <c r="F161" s="341"/>
      <c r="G161" s="341"/>
      <c r="H161" s="341"/>
      <c r="I161" s="341"/>
      <c r="J161" s="341"/>
      <c r="K161" s="341"/>
      <c r="L161" s="341"/>
      <c r="M161" s="341"/>
      <c r="N161" s="341"/>
      <c r="O161" s="342"/>
      <c r="P161" s="338" t="s">
        <v>40</v>
      </c>
      <c r="Q161" s="339"/>
      <c r="R161" s="339"/>
      <c r="S161" s="339"/>
      <c r="T161" s="339"/>
      <c r="U161" s="339"/>
      <c r="V161" s="340"/>
      <c r="W161" s="42" t="s">
        <v>39</v>
      </c>
      <c r="X161" s="43">
        <f>IFERROR(SUM(X157:X160),"0")</f>
        <v>0</v>
      </c>
      <c r="Y161" s="43">
        <f>IFERROR(SUM(Y157:Y160),"0")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341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42"/>
      <c r="P162" s="338" t="s">
        <v>40</v>
      </c>
      <c r="Q162" s="339"/>
      <c r="R162" s="339"/>
      <c r="S162" s="339"/>
      <c r="T162" s="339"/>
      <c r="U162" s="339"/>
      <c r="V162" s="340"/>
      <c r="W162" s="42" t="s">
        <v>0</v>
      </c>
      <c r="X162" s="43">
        <f>IFERROR(SUMPRODUCT(X157:X160*H157:H160),"0")</f>
        <v>0</v>
      </c>
      <c r="Y162" s="43">
        <f>IFERROR(SUMPRODUCT(Y157:Y160*H157:H160),"0")</f>
        <v>0</v>
      </c>
      <c r="Z162" s="42"/>
      <c r="AA162" s="67"/>
      <c r="AB162" s="67"/>
      <c r="AC162" s="67"/>
    </row>
    <row r="163" spans="1:68" ht="14.25" customHeight="1" x14ac:dyDescent="0.25">
      <c r="A163" s="362" t="s">
        <v>276</v>
      </c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66"/>
      <c r="AB163" s="66"/>
      <c r="AC163" s="83"/>
    </row>
    <row r="164" spans="1:68" ht="27" customHeight="1" x14ac:dyDescent="0.25">
      <c r="A164" s="63" t="s">
        <v>277</v>
      </c>
      <c r="B164" s="63" t="s">
        <v>278</v>
      </c>
      <c r="C164" s="36">
        <v>4301080153</v>
      </c>
      <c r="D164" s="333">
        <v>4607111036827</v>
      </c>
      <c r="E164" s="333"/>
      <c r="F164" s="62">
        <v>1</v>
      </c>
      <c r="G164" s="37">
        <v>5</v>
      </c>
      <c r="H164" s="62">
        <v>5</v>
      </c>
      <c r="I164" s="62">
        <v>5.2</v>
      </c>
      <c r="J164" s="37">
        <v>144</v>
      </c>
      <c r="K164" s="37" t="s">
        <v>87</v>
      </c>
      <c r="L164" s="37" t="s">
        <v>88</v>
      </c>
      <c r="M164" s="38" t="s">
        <v>86</v>
      </c>
      <c r="N164" s="38"/>
      <c r="O164" s="37">
        <v>90</v>
      </c>
      <c r="P164" s="4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35"/>
      <c r="R164" s="335"/>
      <c r="S164" s="335"/>
      <c r="T164" s="336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203" t="s">
        <v>279</v>
      </c>
      <c r="AG164" s="81"/>
      <c r="AJ164" s="87" t="s">
        <v>89</v>
      </c>
      <c r="AK164" s="87">
        <v>1</v>
      </c>
      <c r="BB164" s="204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4301080154</v>
      </c>
      <c r="D165" s="333">
        <v>4607111036834</v>
      </c>
      <c r="E165" s="333"/>
      <c r="F165" s="62">
        <v>1</v>
      </c>
      <c r="G165" s="37">
        <v>5</v>
      </c>
      <c r="H165" s="62">
        <v>5</v>
      </c>
      <c r="I165" s="62">
        <v>5.2530000000000001</v>
      </c>
      <c r="J165" s="37">
        <v>144</v>
      </c>
      <c r="K165" s="37" t="s">
        <v>87</v>
      </c>
      <c r="L165" s="37" t="s">
        <v>88</v>
      </c>
      <c r="M165" s="38" t="s">
        <v>86</v>
      </c>
      <c r="N165" s="38"/>
      <c r="O165" s="37">
        <v>90</v>
      </c>
      <c r="P165" s="41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35"/>
      <c r="R165" s="335"/>
      <c r="S165" s="335"/>
      <c r="T165" s="336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205" t="s">
        <v>279</v>
      </c>
      <c r="AG165" s="81"/>
      <c r="AJ165" s="87" t="s">
        <v>89</v>
      </c>
      <c r="AK165" s="87">
        <v>1</v>
      </c>
      <c r="BB165" s="206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341"/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42"/>
      <c r="P166" s="338" t="s">
        <v>40</v>
      </c>
      <c r="Q166" s="339"/>
      <c r="R166" s="339"/>
      <c r="S166" s="339"/>
      <c r="T166" s="339"/>
      <c r="U166" s="339"/>
      <c r="V166" s="340"/>
      <c r="W166" s="42" t="s">
        <v>39</v>
      </c>
      <c r="X166" s="43">
        <f>IFERROR(SUM(X164:X165),"0")</f>
        <v>0</v>
      </c>
      <c r="Y166" s="43">
        <f>IFERROR(SUM(Y164:Y165),"0")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341"/>
      <c r="B167" s="341"/>
      <c r="C167" s="341"/>
      <c r="D167" s="341"/>
      <c r="E167" s="341"/>
      <c r="F167" s="341"/>
      <c r="G167" s="341"/>
      <c r="H167" s="341"/>
      <c r="I167" s="341"/>
      <c r="J167" s="341"/>
      <c r="K167" s="341"/>
      <c r="L167" s="341"/>
      <c r="M167" s="341"/>
      <c r="N167" s="341"/>
      <c r="O167" s="342"/>
      <c r="P167" s="338" t="s">
        <v>40</v>
      </c>
      <c r="Q167" s="339"/>
      <c r="R167" s="339"/>
      <c r="S167" s="339"/>
      <c r="T167" s="339"/>
      <c r="U167" s="339"/>
      <c r="V167" s="340"/>
      <c r="W167" s="42" t="s">
        <v>0</v>
      </c>
      <c r="X167" s="43">
        <f>IFERROR(SUMPRODUCT(X164:X165*H164:H165),"0")</f>
        <v>0</v>
      </c>
      <c r="Y167" s="43">
        <f>IFERROR(SUMPRODUCT(Y164:Y165*H164:H165),"0")</f>
        <v>0</v>
      </c>
      <c r="Z167" s="42"/>
      <c r="AA167" s="67"/>
      <c r="AB167" s="67"/>
      <c r="AC167" s="67"/>
    </row>
    <row r="168" spans="1:68" ht="27.75" customHeight="1" x14ac:dyDescent="0.2">
      <c r="A168" s="376" t="s">
        <v>282</v>
      </c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6"/>
      <c r="O168" s="376"/>
      <c r="P168" s="376"/>
      <c r="Q168" s="376"/>
      <c r="R168" s="376"/>
      <c r="S168" s="376"/>
      <c r="T168" s="376"/>
      <c r="U168" s="376"/>
      <c r="V168" s="376"/>
      <c r="W168" s="376"/>
      <c r="X168" s="376"/>
      <c r="Y168" s="376"/>
      <c r="Z168" s="376"/>
      <c r="AA168" s="54"/>
      <c r="AB168" s="54"/>
      <c r="AC168" s="54"/>
    </row>
    <row r="169" spans="1:68" ht="16.5" customHeight="1" x14ac:dyDescent="0.25">
      <c r="A169" s="377" t="s">
        <v>283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377"/>
      <c r="Z169" s="377"/>
      <c r="AA169" s="65"/>
      <c r="AB169" s="65"/>
      <c r="AC169" s="82"/>
    </row>
    <row r="170" spans="1:68" ht="14.25" customHeight="1" x14ac:dyDescent="0.25">
      <c r="A170" s="362" t="s">
        <v>91</v>
      </c>
      <c r="B170" s="362"/>
      <c r="C170" s="362"/>
      <c r="D170" s="362"/>
      <c r="E170" s="362"/>
      <c r="F170" s="362"/>
      <c r="G170" s="362"/>
      <c r="H170" s="362"/>
      <c r="I170" s="362"/>
      <c r="J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66"/>
      <c r="AB170" s="66"/>
      <c r="AC170" s="83"/>
    </row>
    <row r="171" spans="1:68" ht="27" customHeight="1" x14ac:dyDescent="0.25">
      <c r="A171" s="63" t="s">
        <v>284</v>
      </c>
      <c r="B171" s="63" t="s">
        <v>285</v>
      </c>
      <c r="C171" s="36">
        <v>4301132097</v>
      </c>
      <c r="D171" s="333">
        <v>4607111035721</v>
      </c>
      <c r="E171" s="333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151</v>
      </c>
      <c r="M171" s="38" t="s">
        <v>86</v>
      </c>
      <c r="N171" s="38"/>
      <c r="O171" s="37">
        <v>365</v>
      </c>
      <c r="P171" s="40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35"/>
      <c r="R171" s="335"/>
      <c r="S171" s="335"/>
      <c r="T171" s="336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207" t="s">
        <v>286</v>
      </c>
      <c r="AG171" s="81"/>
      <c r="AJ171" s="87" t="s">
        <v>152</v>
      </c>
      <c r="AK171" s="87">
        <v>70</v>
      </c>
      <c r="BB171" s="208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287</v>
      </c>
      <c r="B172" s="63" t="s">
        <v>288</v>
      </c>
      <c r="C172" s="36">
        <v>4301132100</v>
      </c>
      <c r="D172" s="333">
        <v>4607111035691</v>
      </c>
      <c r="E172" s="333"/>
      <c r="F172" s="62">
        <v>0.25</v>
      </c>
      <c r="G172" s="37">
        <v>12</v>
      </c>
      <c r="H172" s="62">
        <v>3</v>
      </c>
      <c r="I172" s="62">
        <v>3.3879999999999999</v>
      </c>
      <c r="J172" s="37">
        <v>70</v>
      </c>
      <c r="K172" s="37" t="s">
        <v>96</v>
      </c>
      <c r="L172" s="37" t="s">
        <v>151</v>
      </c>
      <c r="M172" s="38" t="s">
        <v>86</v>
      </c>
      <c r="N172" s="38"/>
      <c r="O172" s="37">
        <v>365</v>
      </c>
      <c r="P172" s="40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35"/>
      <c r="R172" s="335"/>
      <c r="S172" s="335"/>
      <c r="T172" s="336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209" t="s">
        <v>289</v>
      </c>
      <c r="AG172" s="81"/>
      <c r="AJ172" s="87" t="s">
        <v>152</v>
      </c>
      <c r="AK172" s="87">
        <v>70</v>
      </c>
      <c r="BB172" s="210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290</v>
      </c>
      <c r="B173" s="63" t="s">
        <v>291</v>
      </c>
      <c r="C173" s="36">
        <v>4301132079</v>
      </c>
      <c r="D173" s="333">
        <v>4607111038487</v>
      </c>
      <c r="E173" s="333"/>
      <c r="F173" s="62">
        <v>0.25</v>
      </c>
      <c r="G173" s="37">
        <v>12</v>
      </c>
      <c r="H173" s="62">
        <v>3</v>
      </c>
      <c r="I173" s="62">
        <v>3.7360000000000002</v>
      </c>
      <c r="J173" s="37">
        <v>70</v>
      </c>
      <c r="K173" s="37" t="s">
        <v>96</v>
      </c>
      <c r="L173" s="37" t="s">
        <v>97</v>
      </c>
      <c r="M173" s="38" t="s">
        <v>86</v>
      </c>
      <c r="N173" s="38"/>
      <c r="O173" s="37">
        <v>180</v>
      </c>
      <c r="P173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35"/>
      <c r="R173" s="335"/>
      <c r="S173" s="335"/>
      <c r="T173" s="336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211" t="s">
        <v>292</v>
      </c>
      <c r="AG173" s="81"/>
      <c r="AJ173" s="87" t="s">
        <v>98</v>
      </c>
      <c r="AK173" s="87">
        <v>14</v>
      </c>
      <c r="BB173" s="212" t="s">
        <v>95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41"/>
      <c r="B174" s="341"/>
      <c r="C174" s="341"/>
      <c r="D174" s="341"/>
      <c r="E174" s="341"/>
      <c r="F174" s="341"/>
      <c r="G174" s="341"/>
      <c r="H174" s="341"/>
      <c r="I174" s="341"/>
      <c r="J174" s="341"/>
      <c r="K174" s="341"/>
      <c r="L174" s="341"/>
      <c r="M174" s="341"/>
      <c r="N174" s="341"/>
      <c r="O174" s="342"/>
      <c r="P174" s="338" t="s">
        <v>40</v>
      </c>
      <c r="Q174" s="339"/>
      <c r="R174" s="339"/>
      <c r="S174" s="339"/>
      <c r="T174" s="339"/>
      <c r="U174" s="339"/>
      <c r="V174" s="340"/>
      <c r="W174" s="42" t="s">
        <v>39</v>
      </c>
      <c r="X174" s="43">
        <f>IFERROR(SUM(X171:X173),"0")</f>
        <v>0</v>
      </c>
      <c r="Y174" s="43">
        <f>IFERROR(SUM(Y171:Y173),"0")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341"/>
      <c r="B175" s="341"/>
      <c r="C175" s="341"/>
      <c r="D175" s="341"/>
      <c r="E175" s="341"/>
      <c r="F175" s="341"/>
      <c r="G175" s="341"/>
      <c r="H175" s="341"/>
      <c r="I175" s="341"/>
      <c r="J175" s="341"/>
      <c r="K175" s="341"/>
      <c r="L175" s="341"/>
      <c r="M175" s="341"/>
      <c r="N175" s="341"/>
      <c r="O175" s="342"/>
      <c r="P175" s="338" t="s">
        <v>40</v>
      </c>
      <c r="Q175" s="339"/>
      <c r="R175" s="339"/>
      <c r="S175" s="339"/>
      <c r="T175" s="339"/>
      <c r="U175" s="339"/>
      <c r="V175" s="340"/>
      <c r="W175" s="42" t="s">
        <v>0</v>
      </c>
      <c r="X175" s="43">
        <f>IFERROR(SUMPRODUCT(X171:X173*H171:H173),"0")</f>
        <v>0</v>
      </c>
      <c r="Y175" s="43">
        <f>IFERROR(SUMPRODUCT(Y171:Y173*H171:H173),"0")</f>
        <v>0</v>
      </c>
      <c r="Z175" s="42"/>
      <c r="AA175" s="67"/>
      <c r="AB175" s="67"/>
      <c r="AC175" s="67"/>
    </row>
    <row r="176" spans="1:68" ht="14.25" customHeight="1" x14ac:dyDescent="0.25">
      <c r="A176" s="362" t="s">
        <v>293</v>
      </c>
      <c r="B176" s="362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  <c r="W176" s="362"/>
      <c r="X176" s="362"/>
      <c r="Y176" s="362"/>
      <c r="Z176" s="362"/>
      <c r="AA176" s="66"/>
      <c r="AB176" s="66"/>
      <c r="AC176" s="83"/>
    </row>
    <row r="177" spans="1:68" ht="27" customHeight="1" x14ac:dyDescent="0.25">
      <c r="A177" s="63" t="s">
        <v>294</v>
      </c>
      <c r="B177" s="63" t="s">
        <v>295</v>
      </c>
      <c r="C177" s="36">
        <v>4301051855</v>
      </c>
      <c r="D177" s="333">
        <v>4680115885875</v>
      </c>
      <c r="E177" s="333"/>
      <c r="F177" s="62">
        <v>1</v>
      </c>
      <c r="G177" s="37">
        <v>9</v>
      </c>
      <c r="H177" s="62">
        <v>9</v>
      </c>
      <c r="I177" s="62">
        <v>9.48</v>
      </c>
      <c r="J177" s="37">
        <v>56</v>
      </c>
      <c r="K177" s="37" t="s">
        <v>300</v>
      </c>
      <c r="L177" s="37" t="s">
        <v>88</v>
      </c>
      <c r="M177" s="38" t="s">
        <v>299</v>
      </c>
      <c r="N177" s="38"/>
      <c r="O177" s="37">
        <v>365</v>
      </c>
      <c r="P177" s="405" t="s">
        <v>296</v>
      </c>
      <c r="Q177" s="335"/>
      <c r="R177" s="335"/>
      <c r="S177" s="335"/>
      <c r="T177" s="336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IFERROR(IF(X177="","",X177*0.02175),"")</f>
        <v>0</v>
      </c>
      <c r="AA177" s="68" t="s">
        <v>46</v>
      </c>
      <c r="AB177" s="69" t="s">
        <v>46</v>
      </c>
      <c r="AC177" s="213" t="s">
        <v>297</v>
      </c>
      <c r="AG177" s="81"/>
      <c r="AJ177" s="87" t="s">
        <v>89</v>
      </c>
      <c r="AK177" s="87">
        <v>1</v>
      </c>
      <c r="BB177" s="214" t="s">
        <v>298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41"/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2"/>
      <c r="P178" s="338" t="s">
        <v>40</v>
      </c>
      <c r="Q178" s="339"/>
      <c r="R178" s="339"/>
      <c r="S178" s="339"/>
      <c r="T178" s="339"/>
      <c r="U178" s="339"/>
      <c r="V178" s="340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341"/>
      <c r="B179" s="341"/>
      <c r="C179" s="341"/>
      <c r="D179" s="341"/>
      <c r="E179" s="341"/>
      <c r="F179" s="341"/>
      <c r="G179" s="341"/>
      <c r="H179" s="341"/>
      <c r="I179" s="341"/>
      <c r="J179" s="341"/>
      <c r="K179" s="341"/>
      <c r="L179" s="341"/>
      <c r="M179" s="341"/>
      <c r="N179" s="341"/>
      <c r="O179" s="342"/>
      <c r="P179" s="338" t="s">
        <v>40</v>
      </c>
      <c r="Q179" s="339"/>
      <c r="R179" s="339"/>
      <c r="S179" s="339"/>
      <c r="T179" s="339"/>
      <c r="U179" s="339"/>
      <c r="V179" s="340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76" t="s">
        <v>301</v>
      </c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6"/>
      <c r="O180" s="376"/>
      <c r="P180" s="376"/>
      <c r="Q180" s="376"/>
      <c r="R180" s="376"/>
      <c r="S180" s="376"/>
      <c r="T180" s="376"/>
      <c r="U180" s="376"/>
      <c r="V180" s="376"/>
      <c r="W180" s="376"/>
      <c r="X180" s="376"/>
      <c r="Y180" s="376"/>
      <c r="Z180" s="376"/>
      <c r="AA180" s="54"/>
      <c r="AB180" s="54"/>
      <c r="AC180" s="54"/>
    </row>
    <row r="181" spans="1:68" ht="16.5" customHeight="1" x14ac:dyDescent="0.25">
      <c r="A181" s="377" t="s">
        <v>302</v>
      </c>
      <c r="B181" s="377"/>
      <c r="C181" s="377"/>
      <c r="D181" s="377"/>
      <c r="E181" s="377"/>
      <c r="F181" s="377"/>
      <c r="G181" s="377"/>
      <c r="H181" s="377"/>
      <c r="I181" s="377"/>
      <c r="J181" s="377"/>
      <c r="K181" s="377"/>
      <c r="L181" s="377"/>
      <c r="M181" s="377"/>
      <c r="N181" s="377"/>
      <c r="O181" s="377"/>
      <c r="P181" s="377"/>
      <c r="Q181" s="377"/>
      <c r="R181" s="377"/>
      <c r="S181" s="377"/>
      <c r="T181" s="377"/>
      <c r="U181" s="377"/>
      <c r="V181" s="377"/>
      <c r="W181" s="377"/>
      <c r="X181" s="377"/>
      <c r="Y181" s="377"/>
      <c r="Z181" s="377"/>
      <c r="AA181" s="65"/>
      <c r="AB181" s="65"/>
      <c r="AC181" s="82"/>
    </row>
    <row r="182" spans="1:68" ht="14.25" customHeight="1" x14ac:dyDescent="0.25">
      <c r="A182" s="362" t="s">
        <v>154</v>
      </c>
      <c r="B182" s="362"/>
      <c r="C182" s="362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66"/>
      <c r="AB182" s="66"/>
      <c r="AC182" s="83"/>
    </row>
    <row r="183" spans="1:68" ht="27" customHeight="1" x14ac:dyDescent="0.25">
      <c r="A183" s="63" t="s">
        <v>303</v>
      </c>
      <c r="B183" s="63" t="s">
        <v>304</v>
      </c>
      <c r="C183" s="36">
        <v>4301135681</v>
      </c>
      <c r="D183" s="333">
        <v>4620207490143</v>
      </c>
      <c r="E183" s="333"/>
      <c r="F183" s="62">
        <v>0.22</v>
      </c>
      <c r="G183" s="37">
        <v>12</v>
      </c>
      <c r="H183" s="62">
        <v>2.64</v>
      </c>
      <c r="I183" s="62">
        <v>3.3435999999999999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02" t="s">
        <v>305</v>
      </c>
      <c r="Q183" s="335"/>
      <c r="R183" s="335"/>
      <c r="S183" s="335"/>
      <c r="T183" s="336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307</v>
      </c>
      <c r="AC183" s="215" t="s">
        <v>306</v>
      </c>
      <c r="AG183" s="81"/>
      <c r="AJ183" s="87" t="s">
        <v>89</v>
      </c>
      <c r="AK183" s="87">
        <v>1</v>
      </c>
      <c r="BB183" s="216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308</v>
      </c>
      <c r="B184" s="63" t="s">
        <v>309</v>
      </c>
      <c r="C184" s="36">
        <v>4301135707</v>
      </c>
      <c r="D184" s="333">
        <v>4620207490198</v>
      </c>
      <c r="E184" s="333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35"/>
      <c r="R184" s="335"/>
      <c r="S184" s="335"/>
      <c r="T184" s="336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310</v>
      </c>
      <c r="AG184" s="81"/>
      <c r="AJ184" s="87" t="s">
        <v>89</v>
      </c>
      <c r="AK184" s="87">
        <v>1</v>
      </c>
      <c r="BB184" s="218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311</v>
      </c>
      <c r="B185" s="63" t="s">
        <v>312</v>
      </c>
      <c r="C185" s="36">
        <v>4301135719</v>
      </c>
      <c r="D185" s="333">
        <v>4620207490235</v>
      </c>
      <c r="E185" s="333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35"/>
      <c r="R185" s="335"/>
      <c r="S185" s="335"/>
      <c r="T185" s="336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313</v>
      </c>
      <c r="AG185" s="81"/>
      <c r="AJ185" s="87" t="s">
        <v>89</v>
      </c>
      <c r="AK185" s="87">
        <v>1</v>
      </c>
      <c r="BB185" s="22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314</v>
      </c>
      <c r="B186" s="63" t="s">
        <v>315</v>
      </c>
      <c r="C186" s="36">
        <v>4301135697</v>
      </c>
      <c r="D186" s="333">
        <v>4620207490259</v>
      </c>
      <c r="E186" s="333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0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35"/>
      <c r="R186" s="335"/>
      <c r="S186" s="335"/>
      <c r="T186" s="336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310</v>
      </c>
      <c r="AG186" s="81"/>
      <c r="AJ186" s="87" t="s">
        <v>89</v>
      </c>
      <c r="AK186" s="87">
        <v>1</v>
      </c>
      <c r="BB186" s="22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41"/>
      <c r="B187" s="341"/>
      <c r="C187" s="341"/>
      <c r="D187" s="341"/>
      <c r="E187" s="341"/>
      <c r="F187" s="341"/>
      <c r="G187" s="341"/>
      <c r="H187" s="341"/>
      <c r="I187" s="341"/>
      <c r="J187" s="341"/>
      <c r="K187" s="341"/>
      <c r="L187" s="341"/>
      <c r="M187" s="341"/>
      <c r="N187" s="341"/>
      <c r="O187" s="342"/>
      <c r="P187" s="338" t="s">
        <v>40</v>
      </c>
      <c r="Q187" s="339"/>
      <c r="R187" s="339"/>
      <c r="S187" s="339"/>
      <c r="T187" s="339"/>
      <c r="U187" s="339"/>
      <c r="V187" s="340"/>
      <c r="W187" s="42" t="s">
        <v>39</v>
      </c>
      <c r="X187" s="43">
        <f>IFERROR(SUM(X183:X186),"0")</f>
        <v>0</v>
      </c>
      <c r="Y187" s="43">
        <f>IFERROR(SUM(Y183:Y186),"0")</f>
        <v>0</v>
      </c>
      <c r="Z187" s="43">
        <f>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341"/>
      <c r="B188" s="341"/>
      <c r="C188" s="341"/>
      <c r="D188" s="341"/>
      <c r="E188" s="341"/>
      <c r="F188" s="341"/>
      <c r="G188" s="341"/>
      <c r="H188" s="341"/>
      <c r="I188" s="341"/>
      <c r="J188" s="341"/>
      <c r="K188" s="341"/>
      <c r="L188" s="341"/>
      <c r="M188" s="341"/>
      <c r="N188" s="341"/>
      <c r="O188" s="342"/>
      <c r="P188" s="338" t="s">
        <v>40</v>
      </c>
      <c r="Q188" s="339"/>
      <c r="R188" s="339"/>
      <c r="S188" s="339"/>
      <c r="T188" s="339"/>
      <c r="U188" s="339"/>
      <c r="V188" s="340"/>
      <c r="W188" s="42" t="s">
        <v>0</v>
      </c>
      <c r="X188" s="43">
        <f>IFERROR(SUMPRODUCT(X183:X186*H183:H186),"0")</f>
        <v>0</v>
      </c>
      <c r="Y188" s="43">
        <f>IFERROR(SUMPRODUCT(Y183:Y186*H183:H186),"0")</f>
        <v>0</v>
      </c>
      <c r="Z188" s="42"/>
      <c r="AA188" s="67"/>
      <c r="AB188" s="67"/>
      <c r="AC188" s="67"/>
    </row>
    <row r="189" spans="1:68" ht="16.5" customHeight="1" x14ac:dyDescent="0.25">
      <c r="A189" s="377" t="s">
        <v>316</v>
      </c>
      <c r="B189" s="377"/>
      <c r="C189" s="377"/>
      <c r="D189" s="377"/>
      <c r="E189" s="377"/>
      <c r="F189" s="377"/>
      <c r="G189" s="377"/>
      <c r="H189" s="377"/>
      <c r="I189" s="377"/>
      <c r="J189" s="377"/>
      <c r="K189" s="377"/>
      <c r="L189" s="377"/>
      <c r="M189" s="377"/>
      <c r="N189" s="377"/>
      <c r="O189" s="377"/>
      <c r="P189" s="377"/>
      <c r="Q189" s="377"/>
      <c r="R189" s="377"/>
      <c r="S189" s="377"/>
      <c r="T189" s="377"/>
      <c r="U189" s="377"/>
      <c r="V189" s="377"/>
      <c r="W189" s="377"/>
      <c r="X189" s="377"/>
      <c r="Y189" s="377"/>
      <c r="Z189" s="377"/>
      <c r="AA189" s="65"/>
      <c r="AB189" s="65"/>
      <c r="AC189" s="82"/>
    </row>
    <row r="190" spans="1:68" ht="14.25" customHeight="1" x14ac:dyDescent="0.25">
      <c r="A190" s="362" t="s">
        <v>82</v>
      </c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66"/>
      <c r="AB190" s="66"/>
      <c r="AC190" s="83"/>
    </row>
    <row r="191" spans="1:68" ht="16.5" customHeight="1" x14ac:dyDescent="0.25">
      <c r="A191" s="63" t="s">
        <v>317</v>
      </c>
      <c r="B191" s="63" t="s">
        <v>318</v>
      </c>
      <c r="C191" s="36">
        <v>4301070948</v>
      </c>
      <c r="D191" s="333">
        <v>4607111037022</v>
      </c>
      <c r="E191" s="333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87</v>
      </c>
      <c r="L191" s="37" t="s">
        <v>97</v>
      </c>
      <c r="M191" s="38" t="s">
        <v>86</v>
      </c>
      <c r="N191" s="38"/>
      <c r="O191" s="37">
        <v>180</v>
      </c>
      <c r="P191" s="4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35"/>
      <c r="R191" s="335"/>
      <c r="S191" s="335"/>
      <c r="T191" s="336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319</v>
      </c>
      <c r="AG191" s="81"/>
      <c r="AJ191" s="87" t="s">
        <v>98</v>
      </c>
      <c r="AK191" s="87">
        <v>12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320</v>
      </c>
      <c r="B192" s="63" t="s">
        <v>321</v>
      </c>
      <c r="C192" s="36">
        <v>4301070990</v>
      </c>
      <c r="D192" s="333">
        <v>4607111038494</v>
      </c>
      <c r="E192" s="333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35"/>
      <c r="R192" s="335"/>
      <c r="S192" s="335"/>
      <c r="T192" s="336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322</v>
      </c>
      <c r="AG192" s="81"/>
      <c r="AJ192" s="87" t="s">
        <v>89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323</v>
      </c>
      <c r="B193" s="63" t="s">
        <v>324</v>
      </c>
      <c r="C193" s="36">
        <v>4301070966</v>
      </c>
      <c r="D193" s="333">
        <v>4607111038135</v>
      </c>
      <c r="E193" s="333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35"/>
      <c r="R193" s="335"/>
      <c r="S193" s="335"/>
      <c r="T193" s="33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325</v>
      </c>
      <c r="AG193" s="81"/>
      <c r="AJ193" s="87" t="s">
        <v>89</v>
      </c>
      <c r="AK193" s="87">
        <v>1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42"/>
      <c r="P194" s="338" t="s">
        <v>40</v>
      </c>
      <c r="Q194" s="339"/>
      <c r="R194" s="339"/>
      <c r="S194" s="339"/>
      <c r="T194" s="339"/>
      <c r="U194" s="339"/>
      <c r="V194" s="340"/>
      <c r="W194" s="42" t="s">
        <v>39</v>
      </c>
      <c r="X194" s="43">
        <f>IFERROR(SUM(X191:X193),"0")</f>
        <v>0</v>
      </c>
      <c r="Y194" s="43">
        <f>IFERROR(SUM(Y191:Y193),"0")</f>
        <v>0</v>
      </c>
      <c r="Z194" s="43">
        <f>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341"/>
      <c r="B195" s="341"/>
      <c r="C195" s="341"/>
      <c r="D195" s="341"/>
      <c r="E195" s="341"/>
      <c r="F195" s="341"/>
      <c r="G195" s="341"/>
      <c r="H195" s="341"/>
      <c r="I195" s="341"/>
      <c r="J195" s="341"/>
      <c r="K195" s="341"/>
      <c r="L195" s="341"/>
      <c r="M195" s="341"/>
      <c r="N195" s="341"/>
      <c r="O195" s="342"/>
      <c r="P195" s="338" t="s">
        <v>40</v>
      </c>
      <c r="Q195" s="339"/>
      <c r="R195" s="339"/>
      <c r="S195" s="339"/>
      <c r="T195" s="339"/>
      <c r="U195" s="339"/>
      <c r="V195" s="340"/>
      <c r="W195" s="42" t="s">
        <v>0</v>
      </c>
      <c r="X195" s="43">
        <f>IFERROR(SUMPRODUCT(X191:X193*H191:H193),"0")</f>
        <v>0</v>
      </c>
      <c r="Y195" s="43">
        <f>IFERROR(SUMPRODUCT(Y191:Y193*H191:H193),"0")</f>
        <v>0</v>
      </c>
      <c r="Z195" s="42"/>
      <c r="AA195" s="67"/>
      <c r="AB195" s="67"/>
      <c r="AC195" s="67"/>
    </row>
    <row r="196" spans="1:68" ht="16.5" customHeight="1" x14ac:dyDescent="0.25">
      <c r="A196" s="377" t="s">
        <v>326</v>
      </c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77"/>
      <c r="N196" s="377"/>
      <c r="O196" s="377"/>
      <c r="P196" s="377"/>
      <c r="Q196" s="377"/>
      <c r="R196" s="377"/>
      <c r="S196" s="377"/>
      <c r="T196" s="377"/>
      <c r="U196" s="377"/>
      <c r="V196" s="377"/>
      <c r="W196" s="377"/>
      <c r="X196" s="377"/>
      <c r="Y196" s="377"/>
      <c r="Z196" s="377"/>
      <c r="AA196" s="65"/>
      <c r="AB196" s="65"/>
      <c r="AC196" s="82"/>
    </row>
    <row r="197" spans="1:68" ht="14.25" customHeight="1" x14ac:dyDescent="0.25">
      <c r="A197" s="362" t="s">
        <v>82</v>
      </c>
      <c r="B197" s="362"/>
      <c r="C197" s="362"/>
      <c r="D197" s="362"/>
      <c r="E197" s="362"/>
      <c r="F197" s="362"/>
      <c r="G197" s="362"/>
      <c r="H197" s="362"/>
      <c r="I197" s="362"/>
      <c r="J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66"/>
      <c r="AB197" s="66"/>
      <c r="AC197" s="83"/>
    </row>
    <row r="198" spans="1:68" ht="27" customHeight="1" x14ac:dyDescent="0.25">
      <c r="A198" s="63" t="s">
        <v>327</v>
      </c>
      <c r="B198" s="63" t="s">
        <v>328</v>
      </c>
      <c r="C198" s="36">
        <v>4301070996</v>
      </c>
      <c r="D198" s="333">
        <v>4607111038654</v>
      </c>
      <c r="E198" s="333"/>
      <c r="F198" s="62">
        <v>0.4</v>
      </c>
      <c r="G198" s="37">
        <v>16</v>
      </c>
      <c r="H198" s="62">
        <v>6.4</v>
      </c>
      <c r="I198" s="62">
        <v>6.63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35"/>
      <c r="R198" s="335"/>
      <c r="S198" s="335"/>
      <c r="T198" s="336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ref="Y198:Y203" si="18">IFERROR(IF(X198="","",X198),"")</f>
        <v>0</v>
      </c>
      <c r="Z198" s="41">
        <f t="shared" ref="Z198:Z203" si="19">IFERROR(IF(X198="","",X198*0.0155),"")</f>
        <v>0</v>
      </c>
      <c r="AA198" s="68" t="s">
        <v>46</v>
      </c>
      <c r="AB198" s="69" t="s">
        <v>46</v>
      </c>
      <c r="AC198" s="229" t="s">
        <v>329</v>
      </c>
      <c r="AG198" s="81"/>
      <c r="AJ198" s="87" t="s">
        <v>89</v>
      </c>
      <c r="AK198" s="87">
        <v>1</v>
      </c>
      <c r="BB198" s="230" t="s">
        <v>70</v>
      </c>
      <c r="BM198" s="81">
        <f t="shared" ref="BM198:BM203" si="20">IFERROR(X198*I198,"0")</f>
        <v>0</v>
      </c>
      <c r="BN198" s="81">
        <f t="shared" ref="BN198:BN203" si="21">IFERROR(Y198*I198,"0")</f>
        <v>0</v>
      </c>
      <c r="BO198" s="81">
        <f t="shared" ref="BO198:BO203" si="22">IFERROR(X198/J198,"0")</f>
        <v>0</v>
      </c>
      <c r="BP198" s="81">
        <f t="shared" ref="BP198:BP203" si="23">IFERROR(Y198/J198,"0")</f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4301070997</v>
      </c>
      <c r="D199" s="333">
        <v>4607111038586</v>
      </c>
      <c r="E199" s="333"/>
      <c r="F199" s="62">
        <v>0.7</v>
      </c>
      <c r="G199" s="37">
        <v>8</v>
      </c>
      <c r="H199" s="62">
        <v>5.6</v>
      </c>
      <c r="I199" s="62">
        <v>5.83</v>
      </c>
      <c r="J199" s="37">
        <v>84</v>
      </c>
      <c r="K199" s="37" t="s">
        <v>87</v>
      </c>
      <c r="L199" s="37" t="s">
        <v>97</v>
      </c>
      <c r="M199" s="38" t="s">
        <v>86</v>
      </c>
      <c r="N199" s="38"/>
      <c r="O199" s="37">
        <v>180</v>
      </c>
      <c r="P199" s="3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35"/>
      <c r="R199" s="335"/>
      <c r="S199" s="335"/>
      <c r="T199" s="336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1" t="s">
        <v>329</v>
      </c>
      <c r="AG199" s="81"/>
      <c r="AJ199" s="87" t="s">
        <v>98</v>
      </c>
      <c r="AK199" s="87">
        <v>12</v>
      </c>
      <c r="BB199" s="232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332</v>
      </c>
      <c r="B200" s="63" t="s">
        <v>333</v>
      </c>
      <c r="C200" s="36">
        <v>4301070962</v>
      </c>
      <c r="D200" s="333">
        <v>4607111038609</v>
      </c>
      <c r="E200" s="333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3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35"/>
      <c r="R200" s="335"/>
      <c r="S200" s="335"/>
      <c r="T200" s="336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33" t="s">
        <v>334</v>
      </c>
      <c r="AG200" s="81"/>
      <c r="AJ200" s="87" t="s">
        <v>89</v>
      </c>
      <c r="AK200" s="87">
        <v>1</v>
      </c>
      <c r="BB200" s="234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ht="27" customHeight="1" x14ac:dyDescent="0.25">
      <c r="A201" s="63" t="s">
        <v>335</v>
      </c>
      <c r="B201" s="63" t="s">
        <v>336</v>
      </c>
      <c r="C201" s="36">
        <v>4301070963</v>
      </c>
      <c r="D201" s="333">
        <v>4607111038630</v>
      </c>
      <c r="E201" s="333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3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35"/>
      <c r="R201" s="335"/>
      <c r="S201" s="335"/>
      <c r="T201" s="336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334</v>
      </c>
      <c r="AG201" s="81"/>
      <c r="AJ201" s="87" t="s">
        <v>98</v>
      </c>
      <c r="AK201" s="87">
        <v>12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4301070959</v>
      </c>
      <c r="D202" s="333">
        <v>4607111038616</v>
      </c>
      <c r="E202" s="333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3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35"/>
      <c r="R202" s="335"/>
      <c r="S202" s="335"/>
      <c r="T202" s="336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329</v>
      </c>
      <c r="AG202" s="81"/>
      <c r="AJ202" s="87" t="s">
        <v>89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4301070960</v>
      </c>
      <c r="D203" s="333">
        <v>4607111038623</v>
      </c>
      <c r="E203" s="333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97</v>
      </c>
      <c r="M203" s="38" t="s">
        <v>86</v>
      </c>
      <c r="N203" s="38"/>
      <c r="O203" s="37">
        <v>180</v>
      </c>
      <c r="P203" s="3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35"/>
      <c r="R203" s="335"/>
      <c r="S203" s="335"/>
      <c r="T203" s="336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329</v>
      </c>
      <c r="AG203" s="81"/>
      <c r="AJ203" s="87" t="s">
        <v>98</v>
      </c>
      <c r="AK203" s="87">
        <v>12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x14ac:dyDescent="0.2">
      <c r="A204" s="341"/>
      <c r="B204" s="341"/>
      <c r="C204" s="341"/>
      <c r="D204" s="341"/>
      <c r="E204" s="341"/>
      <c r="F204" s="341"/>
      <c r="G204" s="341"/>
      <c r="H204" s="341"/>
      <c r="I204" s="341"/>
      <c r="J204" s="341"/>
      <c r="K204" s="341"/>
      <c r="L204" s="341"/>
      <c r="M204" s="341"/>
      <c r="N204" s="341"/>
      <c r="O204" s="342"/>
      <c r="P204" s="338" t="s">
        <v>40</v>
      </c>
      <c r="Q204" s="339"/>
      <c r="R204" s="339"/>
      <c r="S204" s="339"/>
      <c r="T204" s="339"/>
      <c r="U204" s="339"/>
      <c r="V204" s="340"/>
      <c r="W204" s="42" t="s">
        <v>39</v>
      </c>
      <c r="X204" s="43">
        <f>IFERROR(SUM(X198:X203),"0")</f>
        <v>0</v>
      </c>
      <c r="Y204" s="43">
        <f>IFERROR(SUM(Y198:Y203),"0")</f>
        <v>0</v>
      </c>
      <c r="Z204" s="43">
        <f>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341"/>
      <c r="B205" s="341"/>
      <c r="C205" s="341"/>
      <c r="D205" s="341"/>
      <c r="E205" s="341"/>
      <c r="F205" s="341"/>
      <c r="G205" s="341"/>
      <c r="H205" s="341"/>
      <c r="I205" s="341"/>
      <c r="J205" s="341"/>
      <c r="K205" s="341"/>
      <c r="L205" s="341"/>
      <c r="M205" s="341"/>
      <c r="N205" s="341"/>
      <c r="O205" s="342"/>
      <c r="P205" s="338" t="s">
        <v>40</v>
      </c>
      <c r="Q205" s="339"/>
      <c r="R205" s="339"/>
      <c r="S205" s="339"/>
      <c r="T205" s="339"/>
      <c r="U205" s="339"/>
      <c r="V205" s="340"/>
      <c r="W205" s="42" t="s">
        <v>0</v>
      </c>
      <c r="X205" s="43">
        <f>IFERROR(SUMPRODUCT(X198:X203*H198:H203),"0")</f>
        <v>0</v>
      </c>
      <c r="Y205" s="43">
        <f>IFERROR(SUMPRODUCT(Y198:Y203*H198:H203),"0")</f>
        <v>0</v>
      </c>
      <c r="Z205" s="42"/>
      <c r="AA205" s="67"/>
      <c r="AB205" s="67"/>
      <c r="AC205" s="67"/>
    </row>
    <row r="206" spans="1:68" ht="16.5" customHeight="1" x14ac:dyDescent="0.25">
      <c r="A206" s="377" t="s">
        <v>341</v>
      </c>
      <c r="B206" s="377"/>
      <c r="C206" s="377"/>
      <c r="D206" s="377"/>
      <c r="E206" s="377"/>
      <c r="F206" s="377"/>
      <c r="G206" s="377"/>
      <c r="H206" s="377"/>
      <c r="I206" s="377"/>
      <c r="J206" s="377"/>
      <c r="K206" s="377"/>
      <c r="L206" s="377"/>
      <c r="M206" s="377"/>
      <c r="N206" s="377"/>
      <c r="O206" s="377"/>
      <c r="P206" s="377"/>
      <c r="Q206" s="377"/>
      <c r="R206" s="377"/>
      <c r="S206" s="377"/>
      <c r="T206" s="377"/>
      <c r="U206" s="377"/>
      <c r="V206" s="377"/>
      <c r="W206" s="377"/>
      <c r="X206" s="377"/>
      <c r="Y206" s="377"/>
      <c r="Z206" s="377"/>
      <c r="AA206" s="65"/>
      <c r="AB206" s="65"/>
      <c r="AC206" s="82"/>
    </row>
    <row r="207" spans="1:68" ht="14.25" customHeight="1" x14ac:dyDescent="0.25">
      <c r="A207" s="362" t="s">
        <v>82</v>
      </c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  <c r="Z207" s="362"/>
      <c r="AA207" s="66"/>
      <c r="AB207" s="66"/>
      <c r="AC207" s="83"/>
    </row>
    <row r="208" spans="1:68" ht="27" customHeight="1" x14ac:dyDescent="0.25">
      <c r="A208" s="63" t="s">
        <v>342</v>
      </c>
      <c r="B208" s="63" t="s">
        <v>343</v>
      </c>
      <c r="C208" s="36">
        <v>4301070915</v>
      </c>
      <c r="D208" s="333">
        <v>4607111035882</v>
      </c>
      <c r="E208" s="333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3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35"/>
      <c r="R208" s="335"/>
      <c r="S208" s="335"/>
      <c r="T208" s="336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344</v>
      </c>
      <c r="AG208" s="81"/>
      <c r="AJ208" s="87" t="s">
        <v>89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4301070921</v>
      </c>
      <c r="D209" s="333">
        <v>4607111035905</v>
      </c>
      <c r="E209" s="333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87</v>
      </c>
      <c r="L209" s="37" t="s">
        <v>97</v>
      </c>
      <c r="M209" s="38" t="s">
        <v>86</v>
      </c>
      <c r="N209" s="38"/>
      <c r="O209" s="37">
        <v>180</v>
      </c>
      <c r="P209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35"/>
      <c r="R209" s="335"/>
      <c r="S209" s="335"/>
      <c r="T209" s="336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344</v>
      </c>
      <c r="AG209" s="81"/>
      <c r="AJ209" s="87" t="s">
        <v>98</v>
      </c>
      <c r="AK209" s="87">
        <v>12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4301070917</v>
      </c>
      <c r="D210" s="333">
        <v>4607111035912</v>
      </c>
      <c r="E210" s="333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3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35"/>
      <c r="R210" s="335"/>
      <c r="S210" s="335"/>
      <c r="T210" s="336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349</v>
      </c>
      <c r="AG210" s="81"/>
      <c r="AJ210" s="87" t="s">
        <v>89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4301070920</v>
      </c>
      <c r="D211" s="333">
        <v>4607111035929</v>
      </c>
      <c r="E211" s="333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87</v>
      </c>
      <c r="L211" s="37" t="s">
        <v>97</v>
      </c>
      <c r="M211" s="38" t="s">
        <v>86</v>
      </c>
      <c r="N211" s="38"/>
      <c r="O211" s="37">
        <v>180</v>
      </c>
      <c r="P211" s="3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35"/>
      <c r="R211" s="335"/>
      <c r="S211" s="335"/>
      <c r="T211" s="336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349</v>
      </c>
      <c r="AG211" s="81"/>
      <c r="AJ211" s="87" t="s">
        <v>98</v>
      </c>
      <c r="AK211" s="87">
        <v>12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41"/>
      <c r="B212" s="341"/>
      <c r="C212" s="341"/>
      <c r="D212" s="341"/>
      <c r="E212" s="341"/>
      <c r="F212" s="341"/>
      <c r="G212" s="341"/>
      <c r="H212" s="341"/>
      <c r="I212" s="341"/>
      <c r="J212" s="341"/>
      <c r="K212" s="341"/>
      <c r="L212" s="341"/>
      <c r="M212" s="341"/>
      <c r="N212" s="341"/>
      <c r="O212" s="342"/>
      <c r="P212" s="338" t="s">
        <v>40</v>
      </c>
      <c r="Q212" s="339"/>
      <c r="R212" s="339"/>
      <c r="S212" s="339"/>
      <c r="T212" s="339"/>
      <c r="U212" s="339"/>
      <c r="V212" s="340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341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42"/>
      <c r="P213" s="338" t="s">
        <v>40</v>
      </c>
      <c r="Q213" s="339"/>
      <c r="R213" s="339"/>
      <c r="S213" s="339"/>
      <c r="T213" s="339"/>
      <c r="U213" s="339"/>
      <c r="V213" s="340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377" t="s">
        <v>352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77"/>
      <c r="Z214" s="377"/>
      <c r="AA214" s="65"/>
      <c r="AB214" s="65"/>
      <c r="AC214" s="82"/>
    </row>
    <row r="215" spans="1:68" ht="14.25" customHeight="1" x14ac:dyDescent="0.25">
      <c r="A215" s="362" t="s">
        <v>82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66"/>
      <c r="AB215" s="66"/>
      <c r="AC215" s="83"/>
    </row>
    <row r="216" spans="1:68" ht="16.5" customHeight="1" x14ac:dyDescent="0.25">
      <c r="A216" s="63" t="s">
        <v>353</v>
      </c>
      <c r="B216" s="63" t="s">
        <v>354</v>
      </c>
      <c r="C216" s="36">
        <v>4301070912</v>
      </c>
      <c r="D216" s="333">
        <v>4607111037213</v>
      </c>
      <c r="E216" s="333"/>
      <c r="F216" s="62">
        <v>0.4</v>
      </c>
      <c r="G216" s="37">
        <v>8</v>
      </c>
      <c r="H216" s="62">
        <v>3.2</v>
      </c>
      <c r="I216" s="62">
        <v>3.44</v>
      </c>
      <c r="J216" s="37">
        <v>144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38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35"/>
      <c r="R216" s="335"/>
      <c r="S216" s="335"/>
      <c r="T216" s="336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IFERROR(IF(X216="","",X216*0.00866),"")</f>
        <v>0</v>
      </c>
      <c r="AA216" s="68" t="s">
        <v>46</v>
      </c>
      <c r="AB216" s="69" t="s">
        <v>46</v>
      </c>
      <c r="AC216" s="249" t="s">
        <v>355</v>
      </c>
      <c r="AG216" s="81"/>
      <c r="AJ216" s="87" t="s">
        <v>89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41"/>
      <c r="B217" s="341"/>
      <c r="C217" s="341"/>
      <c r="D217" s="341"/>
      <c r="E217" s="341"/>
      <c r="F217" s="341"/>
      <c r="G217" s="341"/>
      <c r="H217" s="341"/>
      <c r="I217" s="341"/>
      <c r="J217" s="341"/>
      <c r="K217" s="341"/>
      <c r="L217" s="341"/>
      <c r="M217" s="341"/>
      <c r="N217" s="341"/>
      <c r="O217" s="342"/>
      <c r="P217" s="338" t="s">
        <v>40</v>
      </c>
      <c r="Q217" s="339"/>
      <c r="R217" s="339"/>
      <c r="S217" s="339"/>
      <c r="T217" s="339"/>
      <c r="U217" s="339"/>
      <c r="V217" s="340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341"/>
      <c r="B218" s="341"/>
      <c r="C218" s="341"/>
      <c r="D218" s="341"/>
      <c r="E218" s="341"/>
      <c r="F218" s="341"/>
      <c r="G218" s="341"/>
      <c r="H218" s="341"/>
      <c r="I218" s="341"/>
      <c r="J218" s="341"/>
      <c r="K218" s="341"/>
      <c r="L218" s="341"/>
      <c r="M218" s="341"/>
      <c r="N218" s="341"/>
      <c r="O218" s="342"/>
      <c r="P218" s="338" t="s">
        <v>40</v>
      </c>
      <c r="Q218" s="339"/>
      <c r="R218" s="339"/>
      <c r="S218" s="339"/>
      <c r="T218" s="339"/>
      <c r="U218" s="339"/>
      <c r="V218" s="340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77" t="s">
        <v>356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77"/>
      <c r="Z219" s="377"/>
      <c r="AA219" s="65"/>
      <c r="AB219" s="65"/>
      <c r="AC219" s="82"/>
    </row>
    <row r="220" spans="1:68" ht="14.25" customHeight="1" x14ac:dyDescent="0.25">
      <c r="A220" s="362" t="s">
        <v>293</v>
      </c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66"/>
      <c r="AB220" s="66"/>
      <c r="AC220" s="83"/>
    </row>
    <row r="221" spans="1:68" ht="27" customHeight="1" x14ac:dyDescent="0.25">
      <c r="A221" s="63" t="s">
        <v>357</v>
      </c>
      <c r="B221" s="63" t="s">
        <v>358</v>
      </c>
      <c r="C221" s="36">
        <v>4301051320</v>
      </c>
      <c r="D221" s="333">
        <v>4680115881334</v>
      </c>
      <c r="E221" s="333"/>
      <c r="F221" s="62">
        <v>0.33</v>
      </c>
      <c r="G221" s="37">
        <v>6</v>
      </c>
      <c r="H221" s="62">
        <v>1.98</v>
      </c>
      <c r="I221" s="62">
        <v>2.25</v>
      </c>
      <c r="J221" s="37">
        <v>182</v>
      </c>
      <c r="K221" s="37" t="s">
        <v>96</v>
      </c>
      <c r="L221" s="37" t="s">
        <v>88</v>
      </c>
      <c r="M221" s="38" t="s">
        <v>299</v>
      </c>
      <c r="N221" s="38"/>
      <c r="O221" s="37">
        <v>365</v>
      </c>
      <c r="P221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35"/>
      <c r="R221" s="335"/>
      <c r="S221" s="335"/>
      <c r="T221" s="336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IFERROR(IF(X221="","",X221*0.00651),"")</f>
        <v>0</v>
      </c>
      <c r="AA221" s="68" t="s">
        <v>46</v>
      </c>
      <c r="AB221" s="69" t="s">
        <v>46</v>
      </c>
      <c r="AC221" s="251" t="s">
        <v>359</v>
      </c>
      <c r="AG221" s="81"/>
      <c r="AJ221" s="87" t="s">
        <v>89</v>
      </c>
      <c r="AK221" s="87">
        <v>1</v>
      </c>
      <c r="BB221" s="252" t="s">
        <v>298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41"/>
      <c r="B222" s="341"/>
      <c r="C222" s="341"/>
      <c r="D222" s="341"/>
      <c r="E222" s="341"/>
      <c r="F222" s="341"/>
      <c r="G222" s="341"/>
      <c r="H222" s="341"/>
      <c r="I222" s="341"/>
      <c r="J222" s="341"/>
      <c r="K222" s="341"/>
      <c r="L222" s="341"/>
      <c r="M222" s="341"/>
      <c r="N222" s="341"/>
      <c r="O222" s="342"/>
      <c r="P222" s="338" t="s">
        <v>40</v>
      </c>
      <c r="Q222" s="339"/>
      <c r="R222" s="339"/>
      <c r="S222" s="339"/>
      <c r="T222" s="339"/>
      <c r="U222" s="339"/>
      <c r="V222" s="340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341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42"/>
      <c r="P223" s="338" t="s">
        <v>40</v>
      </c>
      <c r="Q223" s="339"/>
      <c r="R223" s="339"/>
      <c r="S223" s="339"/>
      <c r="T223" s="339"/>
      <c r="U223" s="339"/>
      <c r="V223" s="340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77" t="s">
        <v>360</v>
      </c>
      <c r="B224" s="377"/>
      <c r="C224" s="377"/>
      <c r="D224" s="377"/>
      <c r="E224" s="377"/>
      <c r="F224" s="377"/>
      <c r="G224" s="377"/>
      <c r="H224" s="377"/>
      <c r="I224" s="377"/>
      <c r="J224" s="377"/>
      <c r="K224" s="377"/>
      <c r="L224" s="377"/>
      <c r="M224" s="377"/>
      <c r="N224" s="377"/>
      <c r="O224" s="377"/>
      <c r="P224" s="377"/>
      <c r="Q224" s="377"/>
      <c r="R224" s="377"/>
      <c r="S224" s="377"/>
      <c r="T224" s="377"/>
      <c r="U224" s="377"/>
      <c r="V224" s="377"/>
      <c r="W224" s="377"/>
      <c r="X224" s="377"/>
      <c r="Y224" s="377"/>
      <c r="Z224" s="377"/>
      <c r="AA224" s="65"/>
      <c r="AB224" s="65"/>
      <c r="AC224" s="82"/>
    </row>
    <row r="225" spans="1:68" ht="14.25" customHeight="1" x14ac:dyDescent="0.25">
      <c r="A225" s="362" t="s">
        <v>82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66"/>
      <c r="AB225" s="66"/>
      <c r="AC225" s="83"/>
    </row>
    <row r="226" spans="1:68" ht="16.5" customHeight="1" x14ac:dyDescent="0.25">
      <c r="A226" s="63" t="s">
        <v>361</v>
      </c>
      <c r="B226" s="63" t="s">
        <v>362</v>
      </c>
      <c r="C226" s="36">
        <v>4301071063</v>
      </c>
      <c r="D226" s="333">
        <v>4607111039019</v>
      </c>
      <c r="E226" s="333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38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35"/>
      <c r="R226" s="335"/>
      <c r="S226" s="335"/>
      <c r="T226" s="336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363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364</v>
      </c>
      <c r="B227" s="63" t="s">
        <v>365</v>
      </c>
      <c r="C227" s="36">
        <v>4301071000</v>
      </c>
      <c r="D227" s="333">
        <v>4607111038708</v>
      </c>
      <c r="E227" s="333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3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35"/>
      <c r="R227" s="335"/>
      <c r="S227" s="335"/>
      <c r="T227" s="336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5" t="s">
        <v>363</v>
      </c>
      <c r="AG227" s="81"/>
      <c r="AJ227" s="87" t="s">
        <v>89</v>
      </c>
      <c r="AK227" s="87">
        <v>1</v>
      </c>
      <c r="BB227" s="256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41"/>
      <c r="B228" s="341"/>
      <c r="C228" s="341"/>
      <c r="D228" s="341"/>
      <c r="E228" s="341"/>
      <c r="F228" s="341"/>
      <c r="G228" s="341"/>
      <c r="H228" s="341"/>
      <c r="I228" s="341"/>
      <c r="J228" s="341"/>
      <c r="K228" s="341"/>
      <c r="L228" s="341"/>
      <c r="M228" s="341"/>
      <c r="N228" s="341"/>
      <c r="O228" s="342"/>
      <c r="P228" s="338" t="s">
        <v>40</v>
      </c>
      <c r="Q228" s="339"/>
      <c r="R228" s="339"/>
      <c r="S228" s="339"/>
      <c r="T228" s="339"/>
      <c r="U228" s="339"/>
      <c r="V228" s="340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341"/>
      <c r="B229" s="341"/>
      <c r="C229" s="341"/>
      <c r="D229" s="341"/>
      <c r="E229" s="341"/>
      <c r="F229" s="341"/>
      <c r="G229" s="341"/>
      <c r="H229" s="341"/>
      <c r="I229" s="341"/>
      <c r="J229" s="341"/>
      <c r="K229" s="341"/>
      <c r="L229" s="341"/>
      <c r="M229" s="341"/>
      <c r="N229" s="341"/>
      <c r="O229" s="342"/>
      <c r="P229" s="338" t="s">
        <v>40</v>
      </c>
      <c r="Q229" s="339"/>
      <c r="R229" s="339"/>
      <c r="S229" s="339"/>
      <c r="T229" s="339"/>
      <c r="U229" s="339"/>
      <c r="V229" s="340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76" t="s">
        <v>366</v>
      </c>
      <c r="B230" s="376"/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6"/>
      <c r="P230" s="376"/>
      <c r="Q230" s="376"/>
      <c r="R230" s="376"/>
      <c r="S230" s="376"/>
      <c r="T230" s="376"/>
      <c r="U230" s="376"/>
      <c r="V230" s="376"/>
      <c r="W230" s="376"/>
      <c r="X230" s="376"/>
      <c r="Y230" s="376"/>
      <c r="Z230" s="376"/>
      <c r="AA230" s="54"/>
      <c r="AB230" s="54"/>
      <c r="AC230" s="54"/>
    </row>
    <row r="231" spans="1:68" ht="16.5" customHeight="1" x14ac:dyDescent="0.25">
      <c r="A231" s="377" t="s">
        <v>367</v>
      </c>
      <c r="B231" s="377"/>
      <c r="C231" s="377"/>
      <c r="D231" s="377"/>
      <c r="E231" s="377"/>
      <c r="F231" s="377"/>
      <c r="G231" s="377"/>
      <c r="H231" s="377"/>
      <c r="I231" s="377"/>
      <c r="J231" s="377"/>
      <c r="K231" s="377"/>
      <c r="L231" s="377"/>
      <c r="M231" s="377"/>
      <c r="N231" s="377"/>
      <c r="O231" s="377"/>
      <c r="P231" s="377"/>
      <c r="Q231" s="377"/>
      <c r="R231" s="377"/>
      <c r="S231" s="377"/>
      <c r="T231" s="377"/>
      <c r="U231" s="377"/>
      <c r="V231" s="377"/>
      <c r="W231" s="377"/>
      <c r="X231" s="377"/>
      <c r="Y231" s="377"/>
      <c r="Z231" s="377"/>
      <c r="AA231" s="65"/>
      <c r="AB231" s="65"/>
      <c r="AC231" s="82"/>
    </row>
    <row r="232" spans="1:68" ht="14.25" customHeight="1" x14ac:dyDescent="0.25">
      <c r="A232" s="362" t="s">
        <v>82</v>
      </c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  <c r="Z232" s="362"/>
      <c r="AA232" s="66"/>
      <c r="AB232" s="66"/>
      <c r="AC232" s="83"/>
    </row>
    <row r="233" spans="1:68" ht="27" customHeight="1" x14ac:dyDescent="0.25">
      <c r="A233" s="63" t="s">
        <v>368</v>
      </c>
      <c r="B233" s="63" t="s">
        <v>369</v>
      </c>
      <c r="C233" s="36">
        <v>4301071036</v>
      </c>
      <c r="D233" s="333">
        <v>4607111036162</v>
      </c>
      <c r="E233" s="333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90</v>
      </c>
      <c r="P233" s="38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35"/>
      <c r="R233" s="335"/>
      <c r="S233" s="335"/>
      <c r="T233" s="336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7" t="s">
        <v>370</v>
      </c>
      <c r="AG233" s="81"/>
      <c r="AJ233" s="87" t="s">
        <v>89</v>
      </c>
      <c r="AK233" s="87">
        <v>1</v>
      </c>
      <c r="BB233" s="258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41"/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2"/>
      <c r="P234" s="338" t="s">
        <v>40</v>
      </c>
      <c r="Q234" s="339"/>
      <c r="R234" s="339"/>
      <c r="S234" s="339"/>
      <c r="T234" s="339"/>
      <c r="U234" s="339"/>
      <c r="V234" s="340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341"/>
      <c r="B235" s="341"/>
      <c r="C235" s="341"/>
      <c r="D235" s="341"/>
      <c r="E235" s="341"/>
      <c r="F235" s="341"/>
      <c r="G235" s="341"/>
      <c r="H235" s="341"/>
      <c r="I235" s="341"/>
      <c r="J235" s="341"/>
      <c r="K235" s="341"/>
      <c r="L235" s="341"/>
      <c r="M235" s="341"/>
      <c r="N235" s="341"/>
      <c r="O235" s="342"/>
      <c r="P235" s="338" t="s">
        <v>40</v>
      </c>
      <c r="Q235" s="339"/>
      <c r="R235" s="339"/>
      <c r="S235" s="339"/>
      <c r="T235" s="339"/>
      <c r="U235" s="339"/>
      <c r="V235" s="340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76" t="s">
        <v>371</v>
      </c>
      <c r="B236" s="376"/>
      <c r="C236" s="376"/>
      <c r="D236" s="376"/>
      <c r="E236" s="376"/>
      <c r="F236" s="376"/>
      <c r="G236" s="376"/>
      <c r="H236" s="376"/>
      <c r="I236" s="376"/>
      <c r="J236" s="376"/>
      <c r="K236" s="376"/>
      <c r="L236" s="376"/>
      <c r="M236" s="376"/>
      <c r="N236" s="376"/>
      <c r="O236" s="376"/>
      <c r="P236" s="376"/>
      <c r="Q236" s="376"/>
      <c r="R236" s="376"/>
      <c r="S236" s="376"/>
      <c r="T236" s="376"/>
      <c r="U236" s="376"/>
      <c r="V236" s="376"/>
      <c r="W236" s="376"/>
      <c r="X236" s="376"/>
      <c r="Y236" s="376"/>
      <c r="Z236" s="376"/>
      <c r="AA236" s="54"/>
      <c r="AB236" s="54"/>
      <c r="AC236" s="54"/>
    </row>
    <row r="237" spans="1:68" ht="16.5" customHeight="1" x14ac:dyDescent="0.25">
      <c r="A237" s="377" t="s">
        <v>372</v>
      </c>
      <c r="B237" s="377"/>
      <c r="C237" s="377"/>
      <c r="D237" s="377"/>
      <c r="E237" s="377"/>
      <c r="F237" s="377"/>
      <c r="G237" s="377"/>
      <c r="H237" s="377"/>
      <c r="I237" s="377"/>
      <c r="J237" s="377"/>
      <c r="K237" s="377"/>
      <c r="L237" s="377"/>
      <c r="M237" s="377"/>
      <c r="N237" s="377"/>
      <c r="O237" s="377"/>
      <c r="P237" s="377"/>
      <c r="Q237" s="377"/>
      <c r="R237" s="377"/>
      <c r="S237" s="377"/>
      <c r="T237" s="377"/>
      <c r="U237" s="377"/>
      <c r="V237" s="377"/>
      <c r="W237" s="377"/>
      <c r="X237" s="377"/>
      <c r="Y237" s="377"/>
      <c r="Z237" s="377"/>
      <c r="AA237" s="65"/>
      <c r="AB237" s="65"/>
      <c r="AC237" s="82"/>
    </row>
    <row r="238" spans="1:68" ht="14.25" customHeight="1" x14ac:dyDescent="0.25">
      <c r="A238" s="362" t="s">
        <v>82</v>
      </c>
      <c r="B238" s="362"/>
      <c r="C238" s="362"/>
      <c r="D238" s="362"/>
      <c r="E238" s="362"/>
      <c r="F238" s="362"/>
      <c r="G238" s="362"/>
      <c r="H238" s="362"/>
      <c r="I238" s="362"/>
      <c r="J238" s="362"/>
      <c r="K238" s="362"/>
      <c r="L238" s="362"/>
      <c r="M238" s="362"/>
      <c r="N238" s="362"/>
      <c r="O238" s="362"/>
      <c r="P238" s="362"/>
      <c r="Q238" s="362"/>
      <c r="R238" s="362"/>
      <c r="S238" s="362"/>
      <c r="T238" s="362"/>
      <c r="U238" s="362"/>
      <c r="V238" s="362"/>
      <c r="W238" s="362"/>
      <c r="X238" s="362"/>
      <c r="Y238" s="362"/>
      <c r="Z238" s="362"/>
      <c r="AA238" s="66"/>
      <c r="AB238" s="66"/>
      <c r="AC238" s="83"/>
    </row>
    <row r="239" spans="1:68" ht="27" customHeight="1" x14ac:dyDescent="0.25">
      <c r="A239" s="63" t="s">
        <v>373</v>
      </c>
      <c r="B239" s="63" t="s">
        <v>374</v>
      </c>
      <c r="C239" s="36">
        <v>4301071029</v>
      </c>
      <c r="D239" s="333">
        <v>4607111035899</v>
      </c>
      <c r="E239" s="333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87</v>
      </c>
      <c r="L239" s="37" t="s">
        <v>151</v>
      </c>
      <c r="M239" s="38" t="s">
        <v>86</v>
      </c>
      <c r="N239" s="38"/>
      <c r="O239" s="37">
        <v>180</v>
      </c>
      <c r="P239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35"/>
      <c r="R239" s="335"/>
      <c r="S239" s="335"/>
      <c r="T239" s="336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272</v>
      </c>
      <c r="AG239" s="81"/>
      <c r="AJ239" s="87" t="s">
        <v>152</v>
      </c>
      <c r="AK239" s="87">
        <v>84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375</v>
      </c>
      <c r="B240" s="63" t="s">
        <v>376</v>
      </c>
      <c r="C240" s="36">
        <v>4301070991</v>
      </c>
      <c r="D240" s="333">
        <v>4607111038180</v>
      </c>
      <c r="E240" s="333"/>
      <c r="F240" s="62">
        <v>0.4</v>
      </c>
      <c r="G240" s="37">
        <v>16</v>
      </c>
      <c r="H240" s="62">
        <v>6.4</v>
      </c>
      <c r="I240" s="62">
        <v>6.71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180</v>
      </c>
      <c r="P240" s="38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35"/>
      <c r="R240" s="335"/>
      <c r="S240" s="335"/>
      <c r="T240" s="336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1" t="s">
        <v>377</v>
      </c>
      <c r="AG240" s="81"/>
      <c r="AJ240" s="87" t="s">
        <v>89</v>
      </c>
      <c r="AK240" s="87">
        <v>1</v>
      </c>
      <c r="BB240" s="262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41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42"/>
      <c r="P241" s="338" t="s">
        <v>40</v>
      </c>
      <c r="Q241" s="339"/>
      <c r="R241" s="339"/>
      <c r="S241" s="339"/>
      <c r="T241" s="339"/>
      <c r="U241" s="339"/>
      <c r="V241" s="340"/>
      <c r="W241" s="42" t="s">
        <v>39</v>
      </c>
      <c r="X241" s="43">
        <f>IFERROR(SUM(X239:X240),"0")</f>
        <v>0</v>
      </c>
      <c r="Y241" s="43">
        <f>IFERROR(SUM(Y239:Y240),"0")</f>
        <v>0</v>
      </c>
      <c r="Z241" s="43">
        <f>IFERROR(IF(Z239="",0,Z239),"0")+IFERROR(IF(Z240="",0,Z240),"0")</f>
        <v>0</v>
      </c>
      <c r="AA241" s="67"/>
      <c r="AB241" s="67"/>
      <c r="AC241" s="67"/>
    </row>
    <row r="242" spans="1:68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42"/>
      <c r="P242" s="338" t="s">
        <v>40</v>
      </c>
      <c r="Q242" s="339"/>
      <c r="R242" s="339"/>
      <c r="S242" s="339"/>
      <c r="T242" s="339"/>
      <c r="U242" s="339"/>
      <c r="V242" s="340"/>
      <c r="W242" s="42" t="s">
        <v>0</v>
      </c>
      <c r="X242" s="43">
        <f>IFERROR(SUMPRODUCT(X239:X240*H239:H240),"0")</f>
        <v>0</v>
      </c>
      <c r="Y242" s="43">
        <f>IFERROR(SUMPRODUCT(Y239:Y240*H239:H240),"0")</f>
        <v>0</v>
      </c>
      <c r="Z242" s="42"/>
      <c r="AA242" s="67"/>
      <c r="AB242" s="67"/>
      <c r="AC242" s="67"/>
    </row>
    <row r="243" spans="1:68" ht="16.5" customHeight="1" x14ac:dyDescent="0.25">
      <c r="A243" s="377" t="s">
        <v>378</v>
      </c>
      <c r="B243" s="377"/>
      <c r="C243" s="377"/>
      <c r="D243" s="377"/>
      <c r="E243" s="377"/>
      <c r="F243" s="377"/>
      <c r="G243" s="377"/>
      <c r="H243" s="377"/>
      <c r="I243" s="377"/>
      <c r="J243" s="377"/>
      <c r="K243" s="377"/>
      <c r="L243" s="377"/>
      <c r="M243" s="377"/>
      <c r="N243" s="377"/>
      <c r="O243" s="377"/>
      <c r="P243" s="377"/>
      <c r="Q243" s="377"/>
      <c r="R243" s="377"/>
      <c r="S243" s="377"/>
      <c r="T243" s="377"/>
      <c r="U243" s="377"/>
      <c r="V243" s="377"/>
      <c r="W243" s="377"/>
      <c r="X243" s="377"/>
      <c r="Y243" s="377"/>
      <c r="Z243" s="377"/>
      <c r="AA243" s="65"/>
      <c r="AB243" s="65"/>
      <c r="AC243" s="82"/>
    </row>
    <row r="244" spans="1:68" ht="14.25" customHeight="1" x14ac:dyDescent="0.25">
      <c r="A244" s="362" t="s">
        <v>82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62"/>
      <c r="Z244" s="362"/>
      <c r="AA244" s="66"/>
      <c r="AB244" s="66"/>
      <c r="AC244" s="83"/>
    </row>
    <row r="245" spans="1:68" ht="27" customHeight="1" x14ac:dyDescent="0.25">
      <c r="A245" s="63" t="s">
        <v>379</v>
      </c>
      <c r="B245" s="63" t="s">
        <v>380</v>
      </c>
      <c r="C245" s="36">
        <v>4301070870</v>
      </c>
      <c r="D245" s="333">
        <v>4607111036711</v>
      </c>
      <c r="E245" s="333"/>
      <c r="F245" s="62">
        <v>0.8</v>
      </c>
      <c r="G245" s="37">
        <v>8</v>
      </c>
      <c r="H245" s="62">
        <v>6.4</v>
      </c>
      <c r="I245" s="62">
        <v>6.67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90</v>
      </c>
      <c r="P245" s="3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35"/>
      <c r="R245" s="335"/>
      <c r="S245" s="335"/>
      <c r="T245" s="336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355</v>
      </c>
      <c r="AG245" s="81"/>
      <c r="AJ245" s="87" t="s">
        <v>89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41"/>
      <c r="B246" s="341"/>
      <c r="C246" s="341"/>
      <c r="D246" s="341"/>
      <c r="E246" s="341"/>
      <c r="F246" s="341"/>
      <c r="G246" s="341"/>
      <c r="H246" s="341"/>
      <c r="I246" s="341"/>
      <c r="J246" s="341"/>
      <c r="K246" s="341"/>
      <c r="L246" s="341"/>
      <c r="M246" s="341"/>
      <c r="N246" s="341"/>
      <c r="O246" s="342"/>
      <c r="P246" s="338" t="s">
        <v>40</v>
      </c>
      <c r="Q246" s="339"/>
      <c r="R246" s="339"/>
      <c r="S246" s="339"/>
      <c r="T246" s="339"/>
      <c r="U246" s="339"/>
      <c r="V246" s="340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41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42"/>
      <c r="P247" s="338" t="s">
        <v>40</v>
      </c>
      <c r="Q247" s="339"/>
      <c r="R247" s="339"/>
      <c r="S247" s="339"/>
      <c r="T247" s="339"/>
      <c r="U247" s="339"/>
      <c r="V247" s="340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76" t="s">
        <v>381</v>
      </c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6"/>
      <c r="O248" s="376"/>
      <c r="P248" s="376"/>
      <c r="Q248" s="376"/>
      <c r="R248" s="376"/>
      <c r="S248" s="376"/>
      <c r="T248" s="376"/>
      <c r="U248" s="376"/>
      <c r="V248" s="376"/>
      <c r="W248" s="376"/>
      <c r="X248" s="376"/>
      <c r="Y248" s="376"/>
      <c r="Z248" s="376"/>
      <c r="AA248" s="54"/>
      <c r="AB248" s="54"/>
      <c r="AC248" s="54"/>
    </row>
    <row r="249" spans="1:68" ht="16.5" customHeight="1" x14ac:dyDescent="0.25">
      <c r="A249" s="377" t="s">
        <v>382</v>
      </c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7"/>
      <c r="N249" s="377"/>
      <c r="O249" s="377"/>
      <c r="P249" s="377"/>
      <c r="Q249" s="377"/>
      <c r="R249" s="377"/>
      <c r="S249" s="377"/>
      <c r="T249" s="377"/>
      <c r="U249" s="377"/>
      <c r="V249" s="377"/>
      <c r="W249" s="377"/>
      <c r="X249" s="377"/>
      <c r="Y249" s="377"/>
      <c r="Z249" s="377"/>
      <c r="AA249" s="65"/>
      <c r="AB249" s="65"/>
      <c r="AC249" s="82"/>
    </row>
    <row r="250" spans="1:68" ht="14.25" customHeight="1" x14ac:dyDescent="0.25">
      <c r="A250" s="362" t="s">
        <v>383</v>
      </c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2"/>
      <c r="N250" s="362"/>
      <c r="O250" s="362"/>
      <c r="P250" s="362"/>
      <c r="Q250" s="362"/>
      <c r="R250" s="362"/>
      <c r="S250" s="362"/>
      <c r="T250" s="362"/>
      <c r="U250" s="362"/>
      <c r="V250" s="362"/>
      <c r="W250" s="362"/>
      <c r="X250" s="362"/>
      <c r="Y250" s="362"/>
      <c r="Z250" s="362"/>
      <c r="AA250" s="66"/>
      <c r="AB250" s="66"/>
      <c r="AC250" s="83"/>
    </row>
    <row r="251" spans="1:68" ht="27" customHeight="1" x14ac:dyDescent="0.25">
      <c r="A251" s="63" t="s">
        <v>384</v>
      </c>
      <c r="B251" s="63" t="s">
        <v>385</v>
      </c>
      <c r="C251" s="36">
        <v>4301133004</v>
      </c>
      <c r="D251" s="333">
        <v>4607111039774</v>
      </c>
      <c r="E251" s="333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96</v>
      </c>
      <c r="L251" s="37" t="s">
        <v>88</v>
      </c>
      <c r="M251" s="38" t="s">
        <v>86</v>
      </c>
      <c r="N251" s="38"/>
      <c r="O251" s="37">
        <v>180</v>
      </c>
      <c r="P251" s="379" t="s">
        <v>386</v>
      </c>
      <c r="Q251" s="335"/>
      <c r="R251" s="335"/>
      <c r="S251" s="335"/>
      <c r="T251" s="336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65" t="s">
        <v>387</v>
      </c>
      <c r="AG251" s="81"/>
      <c r="AJ251" s="87" t="s">
        <v>89</v>
      </c>
      <c r="AK251" s="87">
        <v>1</v>
      </c>
      <c r="BB251" s="266" t="s">
        <v>95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41"/>
      <c r="B252" s="341"/>
      <c r="C252" s="341"/>
      <c r="D252" s="341"/>
      <c r="E252" s="341"/>
      <c r="F252" s="341"/>
      <c r="G252" s="341"/>
      <c r="H252" s="341"/>
      <c r="I252" s="341"/>
      <c r="J252" s="341"/>
      <c r="K252" s="341"/>
      <c r="L252" s="341"/>
      <c r="M252" s="341"/>
      <c r="N252" s="341"/>
      <c r="O252" s="342"/>
      <c r="P252" s="338" t="s">
        <v>40</v>
      </c>
      <c r="Q252" s="339"/>
      <c r="R252" s="339"/>
      <c r="S252" s="339"/>
      <c r="T252" s="339"/>
      <c r="U252" s="339"/>
      <c r="V252" s="340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41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42"/>
      <c r="P253" s="338" t="s">
        <v>40</v>
      </c>
      <c r="Q253" s="339"/>
      <c r="R253" s="339"/>
      <c r="S253" s="339"/>
      <c r="T253" s="339"/>
      <c r="U253" s="339"/>
      <c r="V253" s="340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customHeight="1" x14ac:dyDescent="0.25">
      <c r="A254" s="362" t="s">
        <v>154</v>
      </c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2"/>
      <c r="N254" s="362"/>
      <c r="O254" s="362"/>
      <c r="P254" s="362"/>
      <c r="Q254" s="362"/>
      <c r="R254" s="362"/>
      <c r="S254" s="362"/>
      <c r="T254" s="362"/>
      <c r="U254" s="362"/>
      <c r="V254" s="362"/>
      <c r="W254" s="362"/>
      <c r="X254" s="362"/>
      <c r="Y254" s="362"/>
      <c r="Z254" s="362"/>
      <c r="AA254" s="66"/>
      <c r="AB254" s="66"/>
      <c r="AC254" s="83"/>
    </row>
    <row r="255" spans="1:68" ht="37.5" customHeight="1" x14ac:dyDescent="0.25">
      <c r="A255" s="63" t="s">
        <v>388</v>
      </c>
      <c r="B255" s="63" t="s">
        <v>389</v>
      </c>
      <c r="C255" s="36">
        <v>4301135400</v>
      </c>
      <c r="D255" s="333">
        <v>4607111039361</v>
      </c>
      <c r="E255" s="333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96</v>
      </c>
      <c r="L255" s="37" t="s">
        <v>88</v>
      </c>
      <c r="M255" s="38" t="s">
        <v>86</v>
      </c>
      <c r="N255" s="38"/>
      <c r="O255" s="37">
        <v>180</v>
      </c>
      <c r="P255" s="37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35"/>
      <c r="R255" s="335"/>
      <c r="S255" s="335"/>
      <c r="T255" s="336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67" t="s">
        <v>387</v>
      </c>
      <c r="AG255" s="81"/>
      <c r="AJ255" s="87" t="s">
        <v>89</v>
      </c>
      <c r="AK255" s="87">
        <v>1</v>
      </c>
      <c r="BB255" s="268" t="s">
        <v>95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41"/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2"/>
      <c r="P256" s="338" t="s">
        <v>40</v>
      </c>
      <c r="Q256" s="339"/>
      <c r="R256" s="339"/>
      <c r="S256" s="339"/>
      <c r="T256" s="339"/>
      <c r="U256" s="339"/>
      <c r="V256" s="340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341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2"/>
      <c r="P257" s="338" t="s">
        <v>40</v>
      </c>
      <c r="Q257" s="339"/>
      <c r="R257" s="339"/>
      <c r="S257" s="339"/>
      <c r="T257" s="339"/>
      <c r="U257" s="339"/>
      <c r="V257" s="340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376" t="s">
        <v>257</v>
      </c>
      <c r="B258" s="376"/>
      <c r="C258" s="376"/>
      <c r="D258" s="376"/>
      <c r="E258" s="376"/>
      <c r="F258" s="376"/>
      <c r="G258" s="376"/>
      <c r="H258" s="376"/>
      <c r="I258" s="376"/>
      <c r="J258" s="376"/>
      <c r="K258" s="376"/>
      <c r="L258" s="376"/>
      <c r="M258" s="376"/>
      <c r="N258" s="376"/>
      <c r="O258" s="376"/>
      <c r="P258" s="376"/>
      <c r="Q258" s="376"/>
      <c r="R258" s="376"/>
      <c r="S258" s="376"/>
      <c r="T258" s="376"/>
      <c r="U258" s="376"/>
      <c r="V258" s="376"/>
      <c r="W258" s="376"/>
      <c r="X258" s="376"/>
      <c r="Y258" s="376"/>
      <c r="Z258" s="376"/>
      <c r="AA258" s="54"/>
      <c r="AB258" s="54"/>
      <c r="AC258" s="54"/>
    </row>
    <row r="259" spans="1:68" ht="16.5" customHeight="1" x14ac:dyDescent="0.25">
      <c r="A259" s="377" t="s">
        <v>257</v>
      </c>
      <c r="B259" s="377"/>
      <c r="C259" s="377"/>
      <c r="D259" s="377"/>
      <c r="E259" s="377"/>
      <c r="F259" s="377"/>
      <c r="G259" s="377"/>
      <c r="H259" s="377"/>
      <c r="I259" s="377"/>
      <c r="J259" s="377"/>
      <c r="K259" s="377"/>
      <c r="L259" s="377"/>
      <c r="M259" s="377"/>
      <c r="N259" s="377"/>
      <c r="O259" s="377"/>
      <c r="P259" s="377"/>
      <c r="Q259" s="377"/>
      <c r="R259" s="377"/>
      <c r="S259" s="377"/>
      <c r="T259" s="377"/>
      <c r="U259" s="377"/>
      <c r="V259" s="377"/>
      <c r="W259" s="377"/>
      <c r="X259" s="377"/>
      <c r="Y259" s="377"/>
      <c r="Z259" s="377"/>
      <c r="AA259" s="65"/>
      <c r="AB259" s="65"/>
      <c r="AC259" s="82"/>
    </row>
    <row r="260" spans="1:68" ht="14.25" customHeight="1" x14ac:dyDescent="0.25">
      <c r="A260" s="362" t="s">
        <v>82</v>
      </c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2"/>
      <c r="M260" s="362"/>
      <c r="N260" s="362"/>
      <c r="O260" s="362"/>
      <c r="P260" s="362"/>
      <c r="Q260" s="362"/>
      <c r="R260" s="362"/>
      <c r="S260" s="362"/>
      <c r="T260" s="362"/>
      <c r="U260" s="362"/>
      <c r="V260" s="362"/>
      <c r="W260" s="362"/>
      <c r="X260" s="362"/>
      <c r="Y260" s="362"/>
      <c r="Z260" s="362"/>
      <c r="AA260" s="66"/>
      <c r="AB260" s="66"/>
      <c r="AC260" s="83"/>
    </row>
    <row r="261" spans="1:68" ht="27" customHeight="1" x14ac:dyDescent="0.25">
      <c r="A261" s="63" t="s">
        <v>390</v>
      </c>
      <c r="B261" s="63" t="s">
        <v>391</v>
      </c>
      <c r="C261" s="36">
        <v>4301071014</v>
      </c>
      <c r="D261" s="333">
        <v>4640242181264</v>
      </c>
      <c r="E261" s="333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87</v>
      </c>
      <c r="L261" s="37" t="s">
        <v>97</v>
      </c>
      <c r="M261" s="38" t="s">
        <v>86</v>
      </c>
      <c r="N261" s="38"/>
      <c r="O261" s="37">
        <v>180</v>
      </c>
      <c r="P261" s="378" t="s">
        <v>392</v>
      </c>
      <c r="Q261" s="335"/>
      <c r="R261" s="335"/>
      <c r="S261" s="335"/>
      <c r="T261" s="336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393</v>
      </c>
      <c r="AG261" s="81"/>
      <c r="AJ261" s="87" t="s">
        <v>98</v>
      </c>
      <c r="AK261" s="87">
        <v>12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394</v>
      </c>
      <c r="B262" s="63" t="s">
        <v>395</v>
      </c>
      <c r="C262" s="36">
        <v>4301071021</v>
      </c>
      <c r="D262" s="333">
        <v>4640242181325</v>
      </c>
      <c r="E262" s="333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87</v>
      </c>
      <c r="L262" s="37" t="s">
        <v>97</v>
      </c>
      <c r="M262" s="38" t="s">
        <v>86</v>
      </c>
      <c r="N262" s="38"/>
      <c r="O262" s="37">
        <v>180</v>
      </c>
      <c r="P262" s="372" t="s">
        <v>396</v>
      </c>
      <c r="Q262" s="335"/>
      <c r="R262" s="335"/>
      <c r="S262" s="335"/>
      <c r="T262" s="336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393</v>
      </c>
      <c r="AG262" s="81"/>
      <c r="AJ262" s="87" t="s">
        <v>98</v>
      </c>
      <c r="AK262" s="87">
        <v>12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397</v>
      </c>
      <c r="B263" s="63" t="s">
        <v>398</v>
      </c>
      <c r="C263" s="36">
        <v>4301070993</v>
      </c>
      <c r="D263" s="333">
        <v>4640242180670</v>
      </c>
      <c r="E263" s="333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87</v>
      </c>
      <c r="L263" s="37" t="s">
        <v>97</v>
      </c>
      <c r="M263" s="38" t="s">
        <v>86</v>
      </c>
      <c r="N263" s="38"/>
      <c r="O263" s="37">
        <v>180</v>
      </c>
      <c r="P263" s="373" t="s">
        <v>399</v>
      </c>
      <c r="Q263" s="335"/>
      <c r="R263" s="335"/>
      <c r="S263" s="335"/>
      <c r="T263" s="336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400</v>
      </c>
      <c r="AG263" s="81"/>
      <c r="AJ263" s="87" t="s">
        <v>98</v>
      </c>
      <c r="AK263" s="87">
        <v>12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41"/>
      <c r="B264" s="341"/>
      <c r="C264" s="341"/>
      <c r="D264" s="341"/>
      <c r="E264" s="341"/>
      <c r="F264" s="341"/>
      <c r="G264" s="341"/>
      <c r="H264" s="341"/>
      <c r="I264" s="341"/>
      <c r="J264" s="341"/>
      <c r="K264" s="341"/>
      <c r="L264" s="341"/>
      <c r="M264" s="341"/>
      <c r="N264" s="341"/>
      <c r="O264" s="342"/>
      <c r="P264" s="338" t="s">
        <v>40</v>
      </c>
      <c r="Q264" s="339"/>
      <c r="R264" s="339"/>
      <c r="S264" s="339"/>
      <c r="T264" s="339"/>
      <c r="U264" s="339"/>
      <c r="V264" s="340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341"/>
      <c r="B265" s="341"/>
      <c r="C265" s="341"/>
      <c r="D265" s="341"/>
      <c r="E265" s="341"/>
      <c r="F265" s="341"/>
      <c r="G265" s="341"/>
      <c r="H265" s="341"/>
      <c r="I265" s="341"/>
      <c r="J265" s="341"/>
      <c r="K265" s="341"/>
      <c r="L265" s="341"/>
      <c r="M265" s="341"/>
      <c r="N265" s="341"/>
      <c r="O265" s="342"/>
      <c r="P265" s="338" t="s">
        <v>40</v>
      </c>
      <c r="Q265" s="339"/>
      <c r="R265" s="339"/>
      <c r="S265" s="339"/>
      <c r="T265" s="339"/>
      <c r="U265" s="339"/>
      <c r="V265" s="340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customHeight="1" x14ac:dyDescent="0.25">
      <c r="A266" s="362" t="s">
        <v>160</v>
      </c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2"/>
      <c r="P266" s="362"/>
      <c r="Q266" s="362"/>
      <c r="R266" s="362"/>
      <c r="S266" s="362"/>
      <c r="T266" s="362"/>
      <c r="U266" s="362"/>
      <c r="V266" s="362"/>
      <c r="W266" s="362"/>
      <c r="X266" s="362"/>
      <c r="Y266" s="362"/>
      <c r="Z266" s="362"/>
      <c r="AA266" s="66"/>
      <c r="AB266" s="66"/>
      <c r="AC266" s="83"/>
    </row>
    <row r="267" spans="1:68" ht="27" customHeight="1" x14ac:dyDescent="0.25">
      <c r="A267" s="63" t="s">
        <v>401</v>
      </c>
      <c r="B267" s="63" t="s">
        <v>402</v>
      </c>
      <c r="C267" s="36">
        <v>4301131019</v>
      </c>
      <c r="D267" s="333">
        <v>4640242180427</v>
      </c>
      <c r="E267" s="333"/>
      <c r="F267" s="62">
        <v>1.8</v>
      </c>
      <c r="G267" s="37">
        <v>1</v>
      </c>
      <c r="H267" s="62">
        <v>1.8</v>
      </c>
      <c r="I267" s="62">
        <v>1.915</v>
      </c>
      <c r="J267" s="37">
        <v>234</v>
      </c>
      <c r="K267" s="37" t="s">
        <v>148</v>
      </c>
      <c r="L267" s="37" t="s">
        <v>97</v>
      </c>
      <c r="M267" s="38" t="s">
        <v>86</v>
      </c>
      <c r="N267" s="38"/>
      <c r="O267" s="37">
        <v>180</v>
      </c>
      <c r="P267" s="374" t="s">
        <v>403</v>
      </c>
      <c r="Q267" s="335"/>
      <c r="R267" s="335"/>
      <c r="S267" s="335"/>
      <c r="T267" s="336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IFERROR(IF(X267="","",X267*0.00502),"")</f>
        <v>0</v>
      </c>
      <c r="AA267" s="68" t="s">
        <v>46</v>
      </c>
      <c r="AB267" s="69" t="s">
        <v>46</v>
      </c>
      <c r="AC267" s="275" t="s">
        <v>404</v>
      </c>
      <c r="AG267" s="81"/>
      <c r="AJ267" s="87" t="s">
        <v>98</v>
      </c>
      <c r="AK267" s="87">
        <v>18</v>
      </c>
      <c r="BB267" s="276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41"/>
      <c r="B268" s="341"/>
      <c r="C268" s="341"/>
      <c r="D268" s="341"/>
      <c r="E268" s="341"/>
      <c r="F268" s="341"/>
      <c r="G268" s="341"/>
      <c r="H268" s="341"/>
      <c r="I268" s="341"/>
      <c r="J268" s="341"/>
      <c r="K268" s="341"/>
      <c r="L268" s="341"/>
      <c r="M268" s="341"/>
      <c r="N268" s="341"/>
      <c r="O268" s="342"/>
      <c r="P268" s="338" t="s">
        <v>40</v>
      </c>
      <c r="Q268" s="339"/>
      <c r="R268" s="339"/>
      <c r="S268" s="339"/>
      <c r="T268" s="339"/>
      <c r="U268" s="339"/>
      <c r="V268" s="340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341"/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2"/>
      <c r="P269" s="338" t="s">
        <v>40</v>
      </c>
      <c r="Q269" s="339"/>
      <c r="R269" s="339"/>
      <c r="S269" s="339"/>
      <c r="T269" s="339"/>
      <c r="U269" s="339"/>
      <c r="V269" s="340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62" t="s">
        <v>91</v>
      </c>
      <c r="B270" s="362"/>
      <c r="C270" s="362"/>
      <c r="D270" s="362"/>
      <c r="E270" s="362"/>
      <c r="F270" s="362"/>
      <c r="G270" s="362"/>
      <c r="H270" s="362"/>
      <c r="I270" s="362"/>
      <c r="J270" s="362"/>
      <c r="K270" s="362"/>
      <c r="L270" s="362"/>
      <c r="M270" s="362"/>
      <c r="N270" s="362"/>
      <c r="O270" s="362"/>
      <c r="P270" s="362"/>
      <c r="Q270" s="362"/>
      <c r="R270" s="362"/>
      <c r="S270" s="362"/>
      <c r="T270" s="362"/>
      <c r="U270" s="362"/>
      <c r="V270" s="362"/>
      <c r="W270" s="362"/>
      <c r="X270" s="362"/>
      <c r="Y270" s="362"/>
      <c r="Z270" s="362"/>
      <c r="AA270" s="66"/>
      <c r="AB270" s="66"/>
      <c r="AC270" s="83"/>
    </row>
    <row r="271" spans="1:68" ht="27" customHeight="1" x14ac:dyDescent="0.25">
      <c r="A271" s="63" t="s">
        <v>405</v>
      </c>
      <c r="B271" s="63" t="s">
        <v>406</v>
      </c>
      <c r="C271" s="36">
        <v>4301132080</v>
      </c>
      <c r="D271" s="333">
        <v>4640242180397</v>
      </c>
      <c r="E271" s="333"/>
      <c r="F271" s="62">
        <v>1</v>
      </c>
      <c r="G271" s="37">
        <v>6</v>
      </c>
      <c r="H271" s="62">
        <v>6</v>
      </c>
      <c r="I271" s="62">
        <v>6.26</v>
      </c>
      <c r="J271" s="37">
        <v>84</v>
      </c>
      <c r="K271" s="37" t="s">
        <v>87</v>
      </c>
      <c r="L271" s="37" t="s">
        <v>151</v>
      </c>
      <c r="M271" s="38" t="s">
        <v>86</v>
      </c>
      <c r="N271" s="38"/>
      <c r="O271" s="37">
        <v>180</v>
      </c>
      <c r="P271" s="370" t="s">
        <v>407</v>
      </c>
      <c r="Q271" s="335"/>
      <c r="R271" s="335"/>
      <c r="S271" s="335"/>
      <c r="T271" s="336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77" t="s">
        <v>408</v>
      </c>
      <c r="AG271" s="81"/>
      <c r="AJ271" s="87" t="s">
        <v>152</v>
      </c>
      <c r="AK271" s="87">
        <v>84</v>
      </c>
      <c r="BB271" s="278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409</v>
      </c>
      <c r="B272" s="63" t="s">
        <v>410</v>
      </c>
      <c r="C272" s="36">
        <v>4301132104</v>
      </c>
      <c r="D272" s="333">
        <v>4640242181219</v>
      </c>
      <c r="E272" s="333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148</v>
      </c>
      <c r="L272" s="37" t="s">
        <v>88</v>
      </c>
      <c r="M272" s="38" t="s">
        <v>86</v>
      </c>
      <c r="N272" s="38"/>
      <c r="O272" s="37">
        <v>180</v>
      </c>
      <c r="P272" s="371" t="s">
        <v>411</v>
      </c>
      <c r="Q272" s="335"/>
      <c r="R272" s="335"/>
      <c r="S272" s="335"/>
      <c r="T272" s="336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9" t="s">
        <v>408</v>
      </c>
      <c r="AG272" s="81"/>
      <c r="AJ272" s="87" t="s">
        <v>89</v>
      </c>
      <c r="AK272" s="87">
        <v>1</v>
      </c>
      <c r="BB272" s="280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341"/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42"/>
      <c r="P273" s="338" t="s">
        <v>40</v>
      </c>
      <c r="Q273" s="339"/>
      <c r="R273" s="339"/>
      <c r="S273" s="339"/>
      <c r="T273" s="339"/>
      <c r="U273" s="339"/>
      <c r="V273" s="340"/>
      <c r="W273" s="42" t="s">
        <v>39</v>
      </c>
      <c r="X273" s="43">
        <f>IFERROR(SUM(X271:X272),"0")</f>
        <v>0</v>
      </c>
      <c r="Y273" s="43">
        <f>IFERROR(SUM(Y271:Y272),"0")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341"/>
      <c r="B274" s="341"/>
      <c r="C274" s="341"/>
      <c r="D274" s="341"/>
      <c r="E274" s="341"/>
      <c r="F274" s="341"/>
      <c r="G274" s="341"/>
      <c r="H274" s="341"/>
      <c r="I274" s="341"/>
      <c r="J274" s="341"/>
      <c r="K274" s="341"/>
      <c r="L274" s="341"/>
      <c r="M274" s="341"/>
      <c r="N274" s="341"/>
      <c r="O274" s="342"/>
      <c r="P274" s="338" t="s">
        <v>40</v>
      </c>
      <c r="Q274" s="339"/>
      <c r="R274" s="339"/>
      <c r="S274" s="339"/>
      <c r="T274" s="339"/>
      <c r="U274" s="339"/>
      <c r="V274" s="340"/>
      <c r="W274" s="42" t="s">
        <v>0</v>
      </c>
      <c r="X274" s="43">
        <f>IFERROR(SUMPRODUCT(X271:X272*H271:H272),"0")</f>
        <v>0</v>
      </c>
      <c r="Y274" s="43">
        <f>IFERROR(SUMPRODUCT(Y271:Y272*H271:H272),"0")</f>
        <v>0</v>
      </c>
      <c r="Z274" s="42"/>
      <c r="AA274" s="67"/>
      <c r="AB274" s="67"/>
      <c r="AC274" s="67"/>
    </row>
    <row r="275" spans="1:68" ht="14.25" customHeight="1" x14ac:dyDescent="0.25">
      <c r="A275" s="362" t="s">
        <v>190</v>
      </c>
      <c r="B275" s="362"/>
      <c r="C275" s="362"/>
      <c r="D275" s="362"/>
      <c r="E275" s="362"/>
      <c r="F275" s="362"/>
      <c r="G275" s="362"/>
      <c r="H275" s="362"/>
      <c r="I275" s="362"/>
      <c r="J275" s="362"/>
      <c r="K275" s="362"/>
      <c r="L275" s="362"/>
      <c r="M275" s="362"/>
      <c r="N275" s="362"/>
      <c r="O275" s="362"/>
      <c r="P275" s="362"/>
      <c r="Q275" s="362"/>
      <c r="R275" s="362"/>
      <c r="S275" s="362"/>
      <c r="T275" s="362"/>
      <c r="U275" s="362"/>
      <c r="V275" s="362"/>
      <c r="W275" s="362"/>
      <c r="X275" s="362"/>
      <c r="Y275" s="362"/>
      <c r="Z275" s="362"/>
      <c r="AA275" s="66"/>
      <c r="AB275" s="66"/>
      <c r="AC275" s="83"/>
    </row>
    <row r="276" spans="1:68" ht="27" customHeight="1" x14ac:dyDescent="0.25">
      <c r="A276" s="63" t="s">
        <v>412</v>
      </c>
      <c r="B276" s="63" t="s">
        <v>413</v>
      </c>
      <c r="C276" s="36">
        <v>4301136028</v>
      </c>
      <c r="D276" s="333">
        <v>4640242180304</v>
      </c>
      <c r="E276" s="333"/>
      <c r="F276" s="62">
        <v>2.7</v>
      </c>
      <c r="G276" s="37">
        <v>1</v>
      </c>
      <c r="H276" s="62">
        <v>2.7</v>
      </c>
      <c r="I276" s="62">
        <v>2.8906000000000001</v>
      </c>
      <c r="J276" s="37">
        <v>126</v>
      </c>
      <c r="K276" s="37" t="s">
        <v>96</v>
      </c>
      <c r="L276" s="37" t="s">
        <v>97</v>
      </c>
      <c r="M276" s="38" t="s">
        <v>86</v>
      </c>
      <c r="N276" s="38"/>
      <c r="O276" s="37">
        <v>180</v>
      </c>
      <c r="P276" s="367" t="s">
        <v>414</v>
      </c>
      <c r="Q276" s="335"/>
      <c r="R276" s="335"/>
      <c r="S276" s="335"/>
      <c r="T276" s="336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1" t="s">
        <v>415</v>
      </c>
      <c r="AG276" s="81"/>
      <c r="AJ276" s="87" t="s">
        <v>98</v>
      </c>
      <c r="AK276" s="87">
        <v>14</v>
      </c>
      <c r="BB276" s="282" t="s">
        <v>95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416</v>
      </c>
      <c r="B277" s="63" t="s">
        <v>417</v>
      </c>
      <c r="C277" s="36">
        <v>4301136026</v>
      </c>
      <c r="D277" s="333">
        <v>4640242180236</v>
      </c>
      <c r="E277" s="333"/>
      <c r="F277" s="62">
        <v>5</v>
      </c>
      <c r="G277" s="37">
        <v>1</v>
      </c>
      <c r="H277" s="62">
        <v>5</v>
      </c>
      <c r="I277" s="62">
        <v>5.2350000000000003</v>
      </c>
      <c r="J277" s="37">
        <v>84</v>
      </c>
      <c r="K277" s="37" t="s">
        <v>87</v>
      </c>
      <c r="L277" s="37" t="s">
        <v>151</v>
      </c>
      <c r="M277" s="38" t="s">
        <v>86</v>
      </c>
      <c r="N277" s="38"/>
      <c r="O277" s="37">
        <v>180</v>
      </c>
      <c r="P277" s="368" t="s">
        <v>418</v>
      </c>
      <c r="Q277" s="335"/>
      <c r="R277" s="335"/>
      <c r="S277" s="335"/>
      <c r="T277" s="336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3" t="s">
        <v>415</v>
      </c>
      <c r="AG277" s="81"/>
      <c r="AJ277" s="87" t="s">
        <v>152</v>
      </c>
      <c r="AK277" s="87">
        <v>84</v>
      </c>
      <c r="BB277" s="284" t="s">
        <v>95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419</v>
      </c>
      <c r="B278" s="63" t="s">
        <v>420</v>
      </c>
      <c r="C278" s="36">
        <v>4301136029</v>
      </c>
      <c r="D278" s="333">
        <v>4640242180410</v>
      </c>
      <c r="E278" s="333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36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35"/>
      <c r="R278" s="335"/>
      <c r="S278" s="335"/>
      <c r="T278" s="336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415</v>
      </c>
      <c r="AG278" s="81"/>
      <c r="AJ278" s="87" t="s">
        <v>89</v>
      </c>
      <c r="AK278" s="87">
        <v>1</v>
      </c>
      <c r="BB278" s="286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341"/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2"/>
      <c r="P279" s="338" t="s">
        <v>40</v>
      </c>
      <c r="Q279" s="339"/>
      <c r="R279" s="339"/>
      <c r="S279" s="339"/>
      <c r="T279" s="339"/>
      <c r="U279" s="339"/>
      <c r="V279" s="340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341"/>
      <c r="B280" s="341"/>
      <c r="C280" s="341"/>
      <c r="D280" s="341"/>
      <c r="E280" s="341"/>
      <c r="F280" s="341"/>
      <c r="G280" s="341"/>
      <c r="H280" s="341"/>
      <c r="I280" s="341"/>
      <c r="J280" s="341"/>
      <c r="K280" s="341"/>
      <c r="L280" s="341"/>
      <c r="M280" s="341"/>
      <c r="N280" s="341"/>
      <c r="O280" s="342"/>
      <c r="P280" s="338" t="s">
        <v>40</v>
      </c>
      <c r="Q280" s="339"/>
      <c r="R280" s="339"/>
      <c r="S280" s="339"/>
      <c r="T280" s="339"/>
      <c r="U280" s="339"/>
      <c r="V280" s="340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62" t="s">
        <v>154</v>
      </c>
      <c r="B281" s="362"/>
      <c r="C281" s="362"/>
      <c r="D281" s="362"/>
      <c r="E281" s="362"/>
      <c r="F281" s="362"/>
      <c r="G281" s="362"/>
      <c r="H281" s="362"/>
      <c r="I281" s="362"/>
      <c r="J281" s="362"/>
      <c r="K281" s="362"/>
      <c r="L281" s="362"/>
      <c r="M281" s="362"/>
      <c r="N281" s="362"/>
      <c r="O281" s="362"/>
      <c r="P281" s="362"/>
      <c r="Q281" s="362"/>
      <c r="R281" s="362"/>
      <c r="S281" s="362"/>
      <c r="T281" s="362"/>
      <c r="U281" s="362"/>
      <c r="V281" s="362"/>
      <c r="W281" s="362"/>
      <c r="X281" s="362"/>
      <c r="Y281" s="362"/>
      <c r="Z281" s="362"/>
      <c r="AA281" s="66"/>
      <c r="AB281" s="66"/>
      <c r="AC281" s="83"/>
    </row>
    <row r="282" spans="1:68" ht="27" customHeight="1" x14ac:dyDescent="0.25">
      <c r="A282" s="63" t="s">
        <v>421</v>
      </c>
      <c r="B282" s="63" t="s">
        <v>422</v>
      </c>
      <c r="C282" s="36">
        <v>4301135504</v>
      </c>
      <c r="D282" s="333">
        <v>4640242181554</v>
      </c>
      <c r="E282" s="333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363" t="s">
        <v>423</v>
      </c>
      <c r="Q282" s="335"/>
      <c r="R282" s="335"/>
      <c r="S282" s="335"/>
      <c r="T282" s="336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302" si="24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424</v>
      </c>
      <c r="AG282" s="81"/>
      <c r="AJ282" s="87" t="s">
        <v>89</v>
      </c>
      <c r="AK282" s="87">
        <v>1</v>
      </c>
      <c r="BB282" s="288" t="s">
        <v>95</v>
      </c>
      <c r="BM282" s="81">
        <f t="shared" ref="BM282:BM302" si="25">IFERROR(X282*I282,"0")</f>
        <v>0</v>
      </c>
      <c r="BN282" s="81">
        <f t="shared" ref="BN282:BN302" si="26">IFERROR(Y282*I282,"0")</f>
        <v>0</v>
      </c>
      <c r="BO282" s="81">
        <f t="shared" ref="BO282:BO302" si="27">IFERROR(X282/J282,"0")</f>
        <v>0</v>
      </c>
      <c r="BP282" s="81">
        <f t="shared" ref="BP282:BP302" si="28">IFERROR(Y282/J282,"0")</f>
        <v>0</v>
      </c>
    </row>
    <row r="283" spans="1:68" ht="27" customHeight="1" x14ac:dyDescent="0.25">
      <c r="A283" s="63" t="s">
        <v>425</v>
      </c>
      <c r="B283" s="63" t="s">
        <v>426</v>
      </c>
      <c r="C283" s="36">
        <v>4301135394</v>
      </c>
      <c r="D283" s="333">
        <v>4640242181561</v>
      </c>
      <c r="E283" s="333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97</v>
      </c>
      <c r="M283" s="38" t="s">
        <v>86</v>
      </c>
      <c r="N283" s="38"/>
      <c r="O283" s="37">
        <v>180</v>
      </c>
      <c r="P283" s="364" t="s">
        <v>427</v>
      </c>
      <c r="Q283" s="335"/>
      <c r="R283" s="335"/>
      <c r="S283" s="335"/>
      <c r="T283" s="336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428</v>
      </c>
      <c r="AG283" s="81"/>
      <c r="AJ283" s="87" t="s">
        <v>98</v>
      </c>
      <c r="AK283" s="87">
        <v>14</v>
      </c>
      <c r="BB283" s="290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429</v>
      </c>
      <c r="B284" s="63" t="s">
        <v>430</v>
      </c>
      <c r="C284" s="36">
        <v>4301135552</v>
      </c>
      <c r="D284" s="333">
        <v>4640242181431</v>
      </c>
      <c r="E284" s="333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365" t="s">
        <v>431</v>
      </c>
      <c r="Q284" s="335"/>
      <c r="R284" s="335"/>
      <c r="S284" s="335"/>
      <c r="T284" s="336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1" t="s">
        <v>432</v>
      </c>
      <c r="AG284" s="81"/>
      <c r="AJ284" s="87" t="s">
        <v>89</v>
      </c>
      <c r="AK284" s="87">
        <v>1</v>
      </c>
      <c r="BB284" s="292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433</v>
      </c>
      <c r="B285" s="63" t="s">
        <v>434</v>
      </c>
      <c r="C285" s="36">
        <v>4301135374</v>
      </c>
      <c r="D285" s="333">
        <v>4640242181424</v>
      </c>
      <c r="E285" s="333"/>
      <c r="F285" s="62">
        <v>5.5</v>
      </c>
      <c r="G285" s="37">
        <v>1</v>
      </c>
      <c r="H285" s="62">
        <v>5.5</v>
      </c>
      <c r="I285" s="62">
        <v>5.7350000000000003</v>
      </c>
      <c r="J285" s="37">
        <v>84</v>
      </c>
      <c r="K285" s="37" t="s">
        <v>87</v>
      </c>
      <c r="L285" s="37" t="s">
        <v>97</v>
      </c>
      <c r="M285" s="38" t="s">
        <v>86</v>
      </c>
      <c r="N285" s="38"/>
      <c r="O285" s="37">
        <v>180</v>
      </c>
      <c r="P285" s="366" t="s">
        <v>435</v>
      </c>
      <c r="Q285" s="335"/>
      <c r="R285" s="335"/>
      <c r="S285" s="335"/>
      <c r="T285" s="336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3" t="s">
        <v>424</v>
      </c>
      <c r="AG285" s="81"/>
      <c r="AJ285" s="87" t="s">
        <v>98</v>
      </c>
      <c r="AK285" s="87">
        <v>12</v>
      </c>
      <c r="BB285" s="294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436</v>
      </c>
      <c r="B286" s="63" t="s">
        <v>437</v>
      </c>
      <c r="C286" s="36">
        <v>4301135320</v>
      </c>
      <c r="D286" s="333">
        <v>4640242181592</v>
      </c>
      <c r="E286" s="333"/>
      <c r="F286" s="62">
        <v>3.5</v>
      </c>
      <c r="G286" s="37">
        <v>1</v>
      </c>
      <c r="H286" s="62">
        <v>3.5</v>
      </c>
      <c r="I286" s="62">
        <v>3.6850000000000001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357" t="s">
        <v>438</v>
      </c>
      <c r="Q286" s="335"/>
      <c r="R286" s="335"/>
      <c r="S286" s="335"/>
      <c r="T286" s="336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ref="Z286:Z293" si="29">IFERROR(IF(X286="","",X286*0.00936),"")</f>
        <v>0</v>
      </c>
      <c r="AA286" s="68" t="s">
        <v>46</v>
      </c>
      <c r="AB286" s="69" t="s">
        <v>46</v>
      </c>
      <c r="AC286" s="295" t="s">
        <v>439</v>
      </c>
      <c r="AG286" s="81"/>
      <c r="AJ286" s="87" t="s">
        <v>89</v>
      </c>
      <c r="AK286" s="87">
        <v>1</v>
      </c>
      <c r="BB286" s="296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440</v>
      </c>
      <c r="B287" s="63" t="s">
        <v>441</v>
      </c>
      <c r="C287" s="36">
        <v>4301135405</v>
      </c>
      <c r="D287" s="333">
        <v>4640242181523</v>
      </c>
      <c r="E287" s="333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96</v>
      </c>
      <c r="L287" s="37" t="s">
        <v>97</v>
      </c>
      <c r="M287" s="38" t="s">
        <v>86</v>
      </c>
      <c r="N287" s="38"/>
      <c r="O287" s="37">
        <v>180</v>
      </c>
      <c r="P287" s="358" t="s">
        <v>442</v>
      </c>
      <c r="Q287" s="335"/>
      <c r="R287" s="335"/>
      <c r="S287" s="335"/>
      <c r="T287" s="336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97" t="s">
        <v>428</v>
      </c>
      <c r="AG287" s="81"/>
      <c r="AJ287" s="87" t="s">
        <v>98</v>
      </c>
      <c r="AK287" s="87">
        <v>14</v>
      </c>
      <c r="BB287" s="298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443</v>
      </c>
      <c r="B288" s="63" t="s">
        <v>444</v>
      </c>
      <c r="C288" s="36">
        <v>4301135404</v>
      </c>
      <c r="D288" s="333">
        <v>4640242181516</v>
      </c>
      <c r="E288" s="333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359" t="s">
        <v>445</v>
      </c>
      <c r="Q288" s="335"/>
      <c r="R288" s="335"/>
      <c r="S288" s="335"/>
      <c r="T288" s="336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99" t="s">
        <v>432</v>
      </c>
      <c r="AG288" s="81"/>
      <c r="AJ288" s="87" t="s">
        <v>89</v>
      </c>
      <c r="AK288" s="87">
        <v>1</v>
      </c>
      <c r="BB288" s="300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37.5" customHeight="1" x14ac:dyDescent="0.25">
      <c r="A289" s="63" t="s">
        <v>446</v>
      </c>
      <c r="B289" s="63" t="s">
        <v>447</v>
      </c>
      <c r="C289" s="36">
        <v>4301135402</v>
      </c>
      <c r="D289" s="333">
        <v>4640242181493</v>
      </c>
      <c r="E289" s="333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360" t="s">
        <v>448</v>
      </c>
      <c r="Q289" s="335"/>
      <c r="R289" s="335"/>
      <c r="S289" s="335"/>
      <c r="T289" s="336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424</v>
      </c>
      <c r="AG289" s="81"/>
      <c r="AJ289" s="87" t="s">
        <v>89</v>
      </c>
      <c r="AK289" s="87">
        <v>1</v>
      </c>
      <c r="BB289" s="302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449</v>
      </c>
      <c r="B290" s="63" t="s">
        <v>450</v>
      </c>
      <c r="C290" s="36">
        <v>4301135375</v>
      </c>
      <c r="D290" s="333">
        <v>4640242181486</v>
      </c>
      <c r="E290" s="333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96</v>
      </c>
      <c r="L290" s="37" t="s">
        <v>151</v>
      </c>
      <c r="M290" s="38" t="s">
        <v>86</v>
      </c>
      <c r="N290" s="38"/>
      <c r="O290" s="37">
        <v>180</v>
      </c>
      <c r="P290" s="361" t="s">
        <v>451</v>
      </c>
      <c r="Q290" s="335"/>
      <c r="R290" s="335"/>
      <c r="S290" s="335"/>
      <c r="T290" s="336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424</v>
      </c>
      <c r="AG290" s="81"/>
      <c r="AJ290" s="87" t="s">
        <v>152</v>
      </c>
      <c r="AK290" s="87">
        <v>126</v>
      </c>
      <c r="BB290" s="304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452</v>
      </c>
      <c r="B291" s="63" t="s">
        <v>453</v>
      </c>
      <c r="C291" s="36">
        <v>4301135403</v>
      </c>
      <c r="D291" s="333">
        <v>4640242181509</v>
      </c>
      <c r="E291" s="333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352" t="s">
        <v>454</v>
      </c>
      <c r="Q291" s="335"/>
      <c r="R291" s="335"/>
      <c r="S291" s="335"/>
      <c r="T291" s="336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424</v>
      </c>
      <c r="AG291" s="81"/>
      <c r="AJ291" s="87" t="s">
        <v>89</v>
      </c>
      <c r="AK291" s="87">
        <v>1</v>
      </c>
      <c r="BB291" s="306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455</v>
      </c>
      <c r="B292" s="63" t="s">
        <v>456</v>
      </c>
      <c r="C292" s="36">
        <v>4301135304</v>
      </c>
      <c r="D292" s="333">
        <v>4640242181240</v>
      </c>
      <c r="E292" s="333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96</v>
      </c>
      <c r="L292" s="37" t="s">
        <v>88</v>
      </c>
      <c r="M292" s="38" t="s">
        <v>86</v>
      </c>
      <c r="N292" s="38"/>
      <c r="O292" s="37">
        <v>180</v>
      </c>
      <c r="P292" s="353" t="s">
        <v>457</v>
      </c>
      <c r="Q292" s="335"/>
      <c r="R292" s="335"/>
      <c r="S292" s="335"/>
      <c r="T292" s="336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424</v>
      </c>
      <c r="AG292" s="81"/>
      <c r="AJ292" s="87" t="s">
        <v>89</v>
      </c>
      <c r="AK292" s="87">
        <v>1</v>
      </c>
      <c r="BB292" s="308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458</v>
      </c>
      <c r="B293" s="63" t="s">
        <v>459</v>
      </c>
      <c r="C293" s="36">
        <v>4301135310</v>
      </c>
      <c r="D293" s="333">
        <v>4640242181318</v>
      </c>
      <c r="E293" s="333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96</v>
      </c>
      <c r="L293" s="37" t="s">
        <v>97</v>
      </c>
      <c r="M293" s="38" t="s">
        <v>86</v>
      </c>
      <c r="N293" s="38"/>
      <c r="O293" s="37">
        <v>180</v>
      </c>
      <c r="P293" s="354" t="s">
        <v>460</v>
      </c>
      <c r="Q293" s="335"/>
      <c r="R293" s="335"/>
      <c r="S293" s="335"/>
      <c r="T293" s="336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428</v>
      </c>
      <c r="AG293" s="81"/>
      <c r="AJ293" s="87" t="s">
        <v>98</v>
      </c>
      <c r="AK293" s="87">
        <v>14</v>
      </c>
      <c r="BB293" s="310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461</v>
      </c>
      <c r="B294" s="63" t="s">
        <v>462</v>
      </c>
      <c r="C294" s="36">
        <v>4301135306</v>
      </c>
      <c r="D294" s="333">
        <v>4640242181578</v>
      </c>
      <c r="E294" s="333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148</v>
      </c>
      <c r="L294" s="37" t="s">
        <v>97</v>
      </c>
      <c r="M294" s="38" t="s">
        <v>86</v>
      </c>
      <c r="N294" s="38"/>
      <c r="O294" s="37">
        <v>180</v>
      </c>
      <c r="P294" s="355" t="s">
        <v>463</v>
      </c>
      <c r="Q294" s="335"/>
      <c r="R294" s="335"/>
      <c r="S294" s="335"/>
      <c r="T294" s="336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424</v>
      </c>
      <c r="AG294" s="81"/>
      <c r="AJ294" s="87" t="s">
        <v>98</v>
      </c>
      <c r="AK294" s="87">
        <v>18</v>
      </c>
      <c r="BB294" s="312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464</v>
      </c>
      <c r="B295" s="63" t="s">
        <v>465</v>
      </c>
      <c r="C295" s="36">
        <v>4301135305</v>
      </c>
      <c r="D295" s="333">
        <v>4640242181394</v>
      </c>
      <c r="E295" s="333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148</v>
      </c>
      <c r="L295" s="37" t="s">
        <v>97</v>
      </c>
      <c r="M295" s="38" t="s">
        <v>86</v>
      </c>
      <c r="N295" s="38"/>
      <c r="O295" s="37">
        <v>180</v>
      </c>
      <c r="P295" s="356" t="s">
        <v>466</v>
      </c>
      <c r="Q295" s="335"/>
      <c r="R295" s="335"/>
      <c r="S295" s="335"/>
      <c r="T295" s="336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424</v>
      </c>
      <c r="AG295" s="81"/>
      <c r="AJ295" s="87" t="s">
        <v>98</v>
      </c>
      <c r="AK295" s="87">
        <v>18</v>
      </c>
      <c r="BB295" s="314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467</v>
      </c>
      <c r="B296" s="63" t="s">
        <v>468</v>
      </c>
      <c r="C296" s="36">
        <v>4301135309</v>
      </c>
      <c r="D296" s="333">
        <v>4640242181332</v>
      </c>
      <c r="E296" s="333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148</v>
      </c>
      <c r="L296" s="37" t="s">
        <v>88</v>
      </c>
      <c r="M296" s="38" t="s">
        <v>86</v>
      </c>
      <c r="N296" s="38"/>
      <c r="O296" s="37">
        <v>180</v>
      </c>
      <c r="P296" s="347" t="s">
        <v>469</v>
      </c>
      <c r="Q296" s="335"/>
      <c r="R296" s="335"/>
      <c r="S296" s="335"/>
      <c r="T296" s="336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424</v>
      </c>
      <c r="AG296" s="81"/>
      <c r="AJ296" s="87" t="s">
        <v>89</v>
      </c>
      <c r="AK296" s="87">
        <v>1</v>
      </c>
      <c r="BB296" s="316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470</v>
      </c>
      <c r="B297" s="63" t="s">
        <v>471</v>
      </c>
      <c r="C297" s="36">
        <v>4301135308</v>
      </c>
      <c r="D297" s="333">
        <v>4640242181349</v>
      </c>
      <c r="E297" s="333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148</v>
      </c>
      <c r="L297" s="37" t="s">
        <v>88</v>
      </c>
      <c r="M297" s="38" t="s">
        <v>86</v>
      </c>
      <c r="N297" s="38"/>
      <c r="O297" s="37">
        <v>180</v>
      </c>
      <c r="P297" s="348" t="s">
        <v>472</v>
      </c>
      <c r="Q297" s="335"/>
      <c r="R297" s="335"/>
      <c r="S297" s="335"/>
      <c r="T297" s="336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424</v>
      </c>
      <c r="AG297" s="81"/>
      <c r="AJ297" s="87" t="s">
        <v>89</v>
      </c>
      <c r="AK297" s="87">
        <v>1</v>
      </c>
      <c r="BB297" s="318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473</v>
      </c>
      <c r="B298" s="63" t="s">
        <v>474</v>
      </c>
      <c r="C298" s="36">
        <v>4301135307</v>
      </c>
      <c r="D298" s="333">
        <v>4640242181370</v>
      </c>
      <c r="E298" s="333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148</v>
      </c>
      <c r="L298" s="37" t="s">
        <v>88</v>
      </c>
      <c r="M298" s="38" t="s">
        <v>86</v>
      </c>
      <c r="N298" s="38"/>
      <c r="O298" s="37">
        <v>180</v>
      </c>
      <c r="P298" s="349" t="s">
        <v>475</v>
      </c>
      <c r="Q298" s="335"/>
      <c r="R298" s="335"/>
      <c r="S298" s="335"/>
      <c r="T298" s="336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476</v>
      </c>
      <c r="AG298" s="81"/>
      <c r="AJ298" s="87" t="s">
        <v>89</v>
      </c>
      <c r="AK298" s="87">
        <v>1</v>
      </c>
      <c r="BB298" s="32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477</v>
      </c>
      <c r="B299" s="63" t="s">
        <v>478</v>
      </c>
      <c r="C299" s="36">
        <v>4301135318</v>
      </c>
      <c r="D299" s="333">
        <v>4607111037480</v>
      </c>
      <c r="E299" s="333"/>
      <c r="F299" s="62">
        <v>1</v>
      </c>
      <c r="G299" s="37">
        <v>4</v>
      </c>
      <c r="H299" s="62">
        <v>4</v>
      </c>
      <c r="I299" s="62">
        <v>4.2724000000000002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350" t="s">
        <v>479</v>
      </c>
      <c r="Q299" s="335"/>
      <c r="R299" s="335"/>
      <c r="S299" s="335"/>
      <c r="T299" s="336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480</v>
      </c>
      <c r="AG299" s="81"/>
      <c r="AJ299" s="87" t="s">
        <v>89</v>
      </c>
      <c r="AK299" s="87">
        <v>1</v>
      </c>
      <c r="BB299" s="32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4301135319</v>
      </c>
      <c r="D300" s="333">
        <v>4607111037473</v>
      </c>
      <c r="E300" s="333"/>
      <c r="F300" s="62">
        <v>1</v>
      </c>
      <c r="G300" s="37">
        <v>4</v>
      </c>
      <c r="H300" s="62">
        <v>4</v>
      </c>
      <c r="I300" s="62">
        <v>4.2300000000000004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351" t="s">
        <v>483</v>
      </c>
      <c r="Q300" s="335"/>
      <c r="R300" s="335"/>
      <c r="S300" s="335"/>
      <c r="T300" s="336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484</v>
      </c>
      <c r="AG300" s="81"/>
      <c r="AJ300" s="87" t="s">
        <v>89</v>
      </c>
      <c r="AK300" s="87">
        <v>1</v>
      </c>
      <c r="BB300" s="32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485</v>
      </c>
      <c r="B301" s="63" t="s">
        <v>486</v>
      </c>
      <c r="C301" s="36">
        <v>4301135198</v>
      </c>
      <c r="D301" s="333">
        <v>4640242180663</v>
      </c>
      <c r="E301" s="333"/>
      <c r="F301" s="62">
        <v>0.9</v>
      </c>
      <c r="G301" s="37">
        <v>4</v>
      </c>
      <c r="H301" s="62">
        <v>3.6</v>
      </c>
      <c r="I301" s="62">
        <v>3.83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334" t="s">
        <v>487</v>
      </c>
      <c r="Q301" s="335"/>
      <c r="R301" s="335"/>
      <c r="S301" s="335"/>
      <c r="T301" s="336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488</v>
      </c>
      <c r="AG301" s="81"/>
      <c r="AJ301" s="87" t="s">
        <v>89</v>
      </c>
      <c r="AK301" s="87">
        <v>1</v>
      </c>
      <c r="BB301" s="32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4301135723</v>
      </c>
      <c r="D302" s="333">
        <v>4640242181783</v>
      </c>
      <c r="E302" s="333"/>
      <c r="F302" s="62">
        <v>0.3</v>
      </c>
      <c r="G302" s="37">
        <v>9</v>
      </c>
      <c r="H302" s="62">
        <v>2.7</v>
      </c>
      <c r="I302" s="62">
        <v>2.988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337" t="s">
        <v>491</v>
      </c>
      <c r="Q302" s="335"/>
      <c r="R302" s="335"/>
      <c r="S302" s="335"/>
      <c r="T302" s="336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27" t="s">
        <v>492</v>
      </c>
      <c r="AG302" s="81"/>
      <c r="AJ302" s="87" t="s">
        <v>89</v>
      </c>
      <c r="AK302" s="87">
        <v>1</v>
      </c>
      <c r="BB302" s="32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x14ac:dyDescent="0.2">
      <c r="A303" s="341"/>
      <c r="B303" s="341"/>
      <c r="C303" s="341"/>
      <c r="D303" s="341"/>
      <c r="E303" s="341"/>
      <c r="F303" s="341"/>
      <c r="G303" s="341"/>
      <c r="H303" s="341"/>
      <c r="I303" s="341"/>
      <c r="J303" s="341"/>
      <c r="K303" s="341"/>
      <c r="L303" s="341"/>
      <c r="M303" s="341"/>
      <c r="N303" s="341"/>
      <c r="O303" s="342"/>
      <c r="P303" s="338" t="s">
        <v>40</v>
      </c>
      <c r="Q303" s="339"/>
      <c r="R303" s="339"/>
      <c r="S303" s="339"/>
      <c r="T303" s="339"/>
      <c r="U303" s="339"/>
      <c r="V303" s="340"/>
      <c r="W303" s="42" t="s">
        <v>39</v>
      </c>
      <c r="X303" s="43">
        <f>IFERROR(SUM(X282:X302),"0")</f>
        <v>0</v>
      </c>
      <c r="Y303" s="43">
        <f>IFERROR(SUM(Y282:Y302),"0")</f>
        <v>0</v>
      </c>
      <c r="Z303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341"/>
      <c r="B304" s="341"/>
      <c r="C304" s="341"/>
      <c r="D304" s="341"/>
      <c r="E304" s="341"/>
      <c r="F304" s="341"/>
      <c r="G304" s="341"/>
      <c r="H304" s="341"/>
      <c r="I304" s="341"/>
      <c r="J304" s="341"/>
      <c r="K304" s="341"/>
      <c r="L304" s="341"/>
      <c r="M304" s="341"/>
      <c r="N304" s="341"/>
      <c r="O304" s="342"/>
      <c r="P304" s="338" t="s">
        <v>40</v>
      </c>
      <c r="Q304" s="339"/>
      <c r="R304" s="339"/>
      <c r="S304" s="339"/>
      <c r="T304" s="339"/>
      <c r="U304" s="339"/>
      <c r="V304" s="340"/>
      <c r="W304" s="42" t="s">
        <v>0</v>
      </c>
      <c r="X304" s="43">
        <f>IFERROR(SUMPRODUCT(X282:X302*H282:H302),"0")</f>
        <v>0</v>
      </c>
      <c r="Y304" s="43">
        <f>IFERROR(SUMPRODUCT(Y282:Y302*H282:H302),"0")</f>
        <v>0</v>
      </c>
      <c r="Z304" s="42"/>
      <c r="AA304" s="67"/>
      <c r="AB304" s="67"/>
      <c r="AC304" s="67"/>
    </row>
    <row r="305" spans="1:36" ht="15" customHeight="1" x14ac:dyDescent="0.2">
      <c r="A305" s="341"/>
      <c r="B305" s="341"/>
      <c r="C305" s="341"/>
      <c r="D305" s="341"/>
      <c r="E305" s="341"/>
      <c r="F305" s="341"/>
      <c r="G305" s="341"/>
      <c r="H305" s="341"/>
      <c r="I305" s="341"/>
      <c r="J305" s="341"/>
      <c r="K305" s="341"/>
      <c r="L305" s="341"/>
      <c r="M305" s="341"/>
      <c r="N305" s="341"/>
      <c r="O305" s="346"/>
      <c r="P305" s="343" t="s">
        <v>33</v>
      </c>
      <c r="Q305" s="344"/>
      <c r="R305" s="344"/>
      <c r="S305" s="344"/>
      <c r="T305" s="344"/>
      <c r="U305" s="344"/>
      <c r="V305" s="345"/>
      <c r="W305" s="42" t="s">
        <v>0</v>
      </c>
      <c r="X305" s="43">
        <f>IFERROR(X24+X33+X38+X43+X59+X65+X70+X76+X86+X91+X98+X108+X114+X121+X127+X132+X137+X143+X148+X154+X162+X167+X175+X179+X188+X195+X205+X213+X218+X223+X229+X235+X242+X247+X253+X257+X265+X269+X274+X280+X304,"0")</f>
        <v>0</v>
      </c>
      <c r="Y305" s="43">
        <f>IFERROR(Y24+Y33+Y38+Y43+Y59+Y65+Y70+Y76+Y86+Y91+Y98+Y108+Y114+Y121+Y127+Y132+Y137+Y143+Y148+Y154+Y162+Y167+Y175+Y179+Y188+Y195+Y205+Y213+Y218+Y223+Y229+Y235+Y242+Y247+Y253+Y257+Y265+Y269+Y274+Y280+Y304,"0")</f>
        <v>0</v>
      </c>
      <c r="Z305" s="42"/>
      <c r="AA305" s="67"/>
      <c r="AB305" s="67"/>
      <c r="AC305" s="67"/>
    </row>
    <row r="306" spans="1:36" x14ac:dyDescent="0.2">
      <c r="A306" s="341"/>
      <c r="B306" s="341"/>
      <c r="C306" s="341"/>
      <c r="D306" s="341"/>
      <c r="E306" s="341"/>
      <c r="F306" s="341"/>
      <c r="G306" s="341"/>
      <c r="H306" s="341"/>
      <c r="I306" s="341"/>
      <c r="J306" s="341"/>
      <c r="K306" s="341"/>
      <c r="L306" s="341"/>
      <c r="M306" s="341"/>
      <c r="N306" s="341"/>
      <c r="O306" s="346"/>
      <c r="P306" s="343" t="s">
        <v>34</v>
      </c>
      <c r="Q306" s="344"/>
      <c r="R306" s="344"/>
      <c r="S306" s="344"/>
      <c r="T306" s="344"/>
      <c r="U306" s="344"/>
      <c r="V306" s="345"/>
      <c r="W306" s="42" t="s">
        <v>0</v>
      </c>
      <c r="X306" s="43">
        <f>IFERROR(SUM(BM22:BM302),"0")</f>
        <v>0</v>
      </c>
      <c r="Y306" s="43">
        <f>IFERROR(SUM(BN22:BN302),"0")</f>
        <v>0</v>
      </c>
      <c r="Z306" s="42"/>
      <c r="AA306" s="67"/>
      <c r="AB306" s="67"/>
      <c r="AC306" s="67"/>
    </row>
    <row r="307" spans="1:36" x14ac:dyDescent="0.2">
      <c r="A307" s="341"/>
      <c r="B307" s="341"/>
      <c r="C307" s="341"/>
      <c r="D307" s="341"/>
      <c r="E307" s="341"/>
      <c r="F307" s="341"/>
      <c r="G307" s="341"/>
      <c r="H307" s="341"/>
      <c r="I307" s="341"/>
      <c r="J307" s="341"/>
      <c r="K307" s="341"/>
      <c r="L307" s="341"/>
      <c r="M307" s="341"/>
      <c r="N307" s="341"/>
      <c r="O307" s="346"/>
      <c r="P307" s="343" t="s">
        <v>35</v>
      </c>
      <c r="Q307" s="344"/>
      <c r="R307" s="344"/>
      <c r="S307" s="344"/>
      <c r="T307" s="344"/>
      <c r="U307" s="344"/>
      <c r="V307" s="345"/>
      <c r="W307" s="42" t="s">
        <v>20</v>
      </c>
      <c r="X307" s="44">
        <f>ROUNDUP(SUM(BO22:BO302),0)</f>
        <v>0</v>
      </c>
      <c r="Y307" s="44">
        <f>ROUNDUP(SUM(BP22:BP302),0)</f>
        <v>0</v>
      </c>
      <c r="Z307" s="42"/>
      <c r="AA307" s="67"/>
      <c r="AB307" s="67"/>
      <c r="AC307" s="67"/>
    </row>
    <row r="308" spans="1:36" x14ac:dyDescent="0.2">
      <c r="A308" s="341"/>
      <c r="B308" s="341"/>
      <c r="C308" s="341"/>
      <c r="D308" s="341"/>
      <c r="E308" s="341"/>
      <c r="F308" s="341"/>
      <c r="G308" s="341"/>
      <c r="H308" s="341"/>
      <c r="I308" s="341"/>
      <c r="J308" s="341"/>
      <c r="K308" s="341"/>
      <c r="L308" s="341"/>
      <c r="M308" s="341"/>
      <c r="N308" s="341"/>
      <c r="O308" s="346"/>
      <c r="P308" s="343" t="s">
        <v>36</v>
      </c>
      <c r="Q308" s="344"/>
      <c r="R308" s="344"/>
      <c r="S308" s="344"/>
      <c r="T308" s="344"/>
      <c r="U308" s="344"/>
      <c r="V308" s="345"/>
      <c r="W308" s="42" t="s">
        <v>0</v>
      </c>
      <c r="X308" s="43">
        <f>GrossWeightTotal+PalletQtyTotal*25</f>
        <v>0</v>
      </c>
      <c r="Y308" s="43">
        <f>GrossWeightTotalR+PalletQtyTotalR*25</f>
        <v>0</v>
      </c>
      <c r="Z308" s="42"/>
      <c r="AA308" s="67"/>
      <c r="AB308" s="67"/>
      <c r="AC308" s="67"/>
    </row>
    <row r="309" spans="1:36" x14ac:dyDescent="0.2">
      <c r="A309" s="341"/>
      <c r="B309" s="341"/>
      <c r="C309" s="341"/>
      <c r="D309" s="341"/>
      <c r="E309" s="341"/>
      <c r="F309" s="341"/>
      <c r="G309" s="341"/>
      <c r="H309" s="341"/>
      <c r="I309" s="341"/>
      <c r="J309" s="341"/>
      <c r="K309" s="341"/>
      <c r="L309" s="341"/>
      <c r="M309" s="341"/>
      <c r="N309" s="341"/>
      <c r="O309" s="346"/>
      <c r="P309" s="343" t="s">
        <v>37</v>
      </c>
      <c r="Q309" s="344"/>
      <c r="R309" s="344"/>
      <c r="S309" s="344"/>
      <c r="T309" s="344"/>
      <c r="U309" s="344"/>
      <c r="V309" s="345"/>
      <c r="W309" s="42" t="s">
        <v>20</v>
      </c>
      <c r="X309" s="43">
        <f>IFERROR(X23+X32+X37+X42+X58+X64+X69+X75+X85+X90+X97+X107+X113+X120+X126+X131+X136+X142+X147+X153+X161+X166+X174+X178+X187+X194+X204+X212+X217+X222+X228+X234+X241+X246+X252+X256+X264+X268+X273+X279+X303,"0")</f>
        <v>0</v>
      </c>
      <c r="Y309" s="43">
        <f>IFERROR(Y23+Y32+Y37+Y42+Y58+Y64+Y69+Y75+Y85+Y90+Y97+Y107+Y113+Y120+Y126+Y131+Y136+Y142+Y147+Y153+Y161+Y166+Y174+Y178+Y187+Y194+Y204+Y212+Y217+Y222+Y228+Y234+Y241+Y246+Y252+Y256+Y264+Y268+Y273+Y279+Y303,"0")</f>
        <v>0</v>
      </c>
      <c r="Z309" s="42"/>
      <c r="AA309" s="67"/>
      <c r="AB309" s="67"/>
      <c r="AC309" s="67"/>
    </row>
    <row r="310" spans="1:36" ht="14.25" x14ac:dyDescent="0.2">
      <c r="A310" s="341"/>
      <c r="B310" s="341"/>
      <c r="C310" s="341"/>
      <c r="D310" s="341"/>
      <c r="E310" s="341"/>
      <c r="F310" s="341"/>
      <c r="G310" s="341"/>
      <c r="H310" s="341"/>
      <c r="I310" s="341"/>
      <c r="J310" s="341"/>
      <c r="K310" s="341"/>
      <c r="L310" s="341"/>
      <c r="M310" s="341"/>
      <c r="N310" s="341"/>
      <c r="O310" s="346"/>
      <c r="P310" s="343" t="s">
        <v>38</v>
      </c>
      <c r="Q310" s="344"/>
      <c r="R310" s="344"/>
      <c r="S310" s="344"/>
      <c r="T310" s="344"/>
      <c r="U310" s="344"/>
      <c r="V310" s="345"/>
      <c r="W310" s="45" t="s">
        <v>52</v>
      </c>
      <c r="X310" s="42"/>
      <c r="Y310" s="42"/>
      <c r="Z310" s="42">
        <f>IFERROR(Z23+Z32+Z37+Z42+Z58+Z64+Z69+Z75+Z85+Z90+Z97+Z107+Z113+Z120+Z126+Z131+Z136+Z142+Z147+Z153+Z161+Z166+Z174+Z178+Z187+Z194+Z204+Z212+Z217+Z222+Z228+Z234+Z241+Z246+Z252+Z256+Z264+Z268+Z273+Z279+Z303,"0")</f>
        <v>0</v>
      </c>
      <c r="AA310" s="67"/>
      <c r="AB310" s="67"/>
      <c r="AC310" s="67"/>
    </row>
    <row r="311" spans="1:36" ht="13.5" thickBot="1" x14ac:dyDescent="0.25"/>
    <row r="312" spans="1:36" ht="27" thickTop="1" thickBot="1" x14ac:dyDescent="0.25">
      <c r="A312" s="46" t="s">
        <v>9</v>
      </c>
      <c r="B312" s="88" t="s">
        <v>81</v>
      </c>
      <c r="C312" s="329" t="s">
        <v>45</v>
      </c>
      <c r="D312" s="329" t="s">
        <v>45</v>
      </c>
      <c r="E312" s="329" t="s">
        <v>45</v>
      </c>
      <c r="F312" s="329" t="s">
        <v>45</v>
      </c>
      <c r="G312" s="329" t="s">
        <v>45</v>
      </c>
      <c r="H312" s="329" t="s">
        <v>45</v>
      </c>
      <c r="I312" s="329" t="s">
        <v>45</v>
      </c>
      <c r="J312" s="329" t="s">
        <v>45</v>
      </c>
      <c r="K312" s="329" t="s">
        <v>45</v>
      </c>
      <c r="L312" s="329" t="s">
        <v>45</v>
      </c>
      <c r="M312" s="329" t="s">
        <v>45</v>
      </c>
      <c r="N312" s="330"/>
      <c r="O312" s="329" t="s">
        <v>45</v>
      </c>
      <c r="P312" s="329" t="s">
        <v>45</v>
      </c>
      <c r="Q312" s="329" t="s">
        <v>45</v>
      </c>
      <c r="R312" s="329" t="s">
        <v>45</v>
      </c>
      <c r="S312" s="329" t="s">
        <v>45</v>
      </c>
      <c r="T312" s="329" t="s">
        <v>45</v>
      </c>
      <c r="U312" s="329" t="s">
        <v>45</v>
      </c>
      <c r="V312" s="329" t="s">
        <v>256</v>
      </c>
      <c r="W312" s="329" t="s">
        <v>256</v>
      </c>
      <c r="X312" s="88" t="s">
        <v>282</v>
      </c>
      <c r="Y312" s="329" t="s">
        <v>301</v>
      </c>
      <c r="Z312" s="329" t="s">
        <v>301</v>
      </c>
      <c r="AA312" s="329" t="s">
        <v>301</v>
      </c>
      <c r="AB312" s="329" t="s">
        <v>301</v>
      </c>
      <c r="AC312" s="329" t="s">
        <v>301</v>
      </c>
      <c r="AD312" s="329" t="s">
        <v>301</v>
      </c>
      <c r="AE312" s="329" t="s">
        <v>301</v>
      </c>
      <c r="AF312" s="88" t="s">
        <v>366</v>
      </c>
      <c r="AG312" s="329" t="s">
        <v>371</v>
      </c>
      <c r="AH312" s="329" t="s">
        <v>371</v>
      </c>
      <c r="AI312" s="88" t="s">
        <v>381</v>
      </c>
      <c r="AJ312" s="88" t="s">
        <v>257</v>
      </c>
    </row>
    <row r="313" spans="1:36" ht="14.25" customHeight="1" thickTop="1" x14ac:dyDescent="0.2">
      <c r="A313" s="331" t="s">
        <v>10</v>
      </c>
      <c r="B313" s="329" t="s">
        <v>81</v>
      </c>
      <c r="C313" s="329" t="s">
        <v>90</v>
      </c>
      <c r="D313" s="329" t="s">
        <v>107</v>
      </c>
      <c r="E313" s="329" t="s">
        <v>111</v>
      </c>
      <c r="F313" s="329" t="s">
        <v>117</v>
      </c>
      <c r="G313" s="329" t="s">
        <v>144</v>
      </c>
      <c r="H313" s="329" t="s">
        <v>153</v>
      </c>
      <c r="I313" s="329" t="s">
        <v>159</v>
      </c>
      <c r="J313" s="329" t="s">
        <v>167</v>
      </c>
      <c r="K313" s="329" t="s">
        <v>184</v>
      </c>
      <c r="L313" s="329" t="s">
        <v>189</v>
      </c>
      <c r="M313" s="329" t="s">
        <v>200</v>
      </c>
      <c r="N313" s="1"/>
      <c r="O313" s="329" t="s">
        <v>214</v>
      </c>
      <c r="P313" s="329" t="s">
        <v>220</v>
      </c>
      <c r="Q313" s="329" t="s">
        <v>229</v>
      </c>
      <c r="R313" s="329" t="s">
        <v>235</v>
      </c>
      <c r="S313" s="329" t="s">
        <v>240</v>
      </c>
      <c r="T313" s="329" t="s">
        <v>244</v>
      </c>
      <c r="U313" s="329" t="s">
        <v>252</v>
      </c>
      <c r="V313" s="329" t="s">
        <v>257</v>
      </c>
      <c r="W313" s="329" t="s">
        <v>261</v>
      </c>
      <c r="X313" s="329" t="s">
        <v>283</v>
      </c>
      <c r="Y313" s="329" t="s">
        <v>302</v>
      </c>
      <c r="Z313" s="329" t="s">
        <v>316</v>
      </c>
      <c r="AA313" s="329" t="s">
        <v>326</v>
      </c>
      <c r="AB313" s="329" t="s">
        <v>341</v>
      </c>
      <c r="AC313" s="329" t="s">
        <v>352</v>
      </c>
      <c r="AD313" s="329" t="s">
        <v>356</v>
      </c>
      <c r="AE313" s="329" t="s">
        <v>360</v>
      </c>
      <c r="AF313" s="329" t="s">
        <v>367</v>
      </c>
      <c r="AG313" s="329" t="s">
        <v>372</v>
      </c>
      <c r="AH313" s="329" t="s">
        <v>378</v>
      </c>
      <c r="AI313" s="329" t="s">
        <v>382</v>
      </c>
      <c r="AJ313" s="329" t="s">
        <v>257</v>
      </c>
    </row>
    <row r="314" spans="1:36" ht="13.5" thickBot="1" x14ac:dyDescent="0.25">
      <c r="A314" s="332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1"/>
      <c r="O314" s="329"/>
      <c r="P314" s="329"/>
      <c r="Q314" s="329"/>
      <c r="R314" s="329"/>
      <c r="S314" s="329"/>
      <c r="T314" s="329"/>
      <c r="U314" s="329"/>
      <c r="V314" s="329"/>
      <c r="W314" s="329"/>
      <c r="X314" s="329"/>
      <c r="Y314" s="329"/>
      <c r="Z314" s="329"/>
      <c r="AA314" s="329"/>
      <c r="AB314" s="329"/>
      <c r="AC314" s="329"/>
      <c r="AD314" s="329"/>
      <c r="AE314" s="329"/>
      <c r="AF314" s="329"/>
      <c r="AG314" s="329"/>
      <c r="AH314" s="329"/>
      <c r="AI314" s="329"/>
      <c r="AJ314" s="329"/>
    </row>
    <row r="315" spans="1:36" ht="18" thickTop="1" thickBot="1" x14ac:dyDescent="0.25">
      <c r="A315" s="46" t="s">
        <v>13</v>
      </c>
      <c r="B315" s="52">
        <f>IFERROR(X22*H22,"0")</f>
        <v>0</v>
      </c>
      <c r="C315" s="52">
        <f>IFERROR(X28*H28,"0")+IFERROR(X29*H29,"0")+IFERROR(X30*H30,"0")+IFERROR(X31*H31,"0")</f>
        <v>0</v>
      </c>
      <c r="D315" s="52">
        <f>IFERROR(X36*H36,"0")</f>
        <v>0</v>
      </c>
      <c r="E315" s="52">
        <f>IFERROR(X41*H41,"0")</f>
        <v>0</v>
      </c>
      <c r="F315" s="52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0</v>
      </c>
      <c r="G315" s="52">
        <f>IFERROR(X62*H62,"0")+IFERROR(X63*H63,"0")</f>
        <v>0</v>
      </c>
      <c r="H315" s="52">
        <f>IFERROR(X68*H68,"0")</f>
        <v>0</v>
      </c>
      <c r="I315" s="52">
        <f>IFERROR(X73*H73,"0")+IFERROR(X74*H74,"0")</f>
        <v>0</v>
      </c>
      <c r="J315" s="52">
        <f>IFERROR(X79*H79,"0")+IFERROR(X80*H80,"0")+IFERROR(X81*H81,"0")+IFERROR(X82*H82,"0")+IFERROR(X83*H83,"0")+IFERROR(X84*H84,"0")</f>
        <v>0</v>
      </c>
      <c r="K315" s="52">
        <f>IFERROR(X89*H89,"0")</f>
        <v>0</v>
      </c>
      <c r="L315" s="52">
        <f>IFERROR(X94*H94,"0")+IFERROR(X95*H95,"0")+IFERROR(X96*H96,"0")</f>
        <v>0</v>
      </c>
      <c r="M315" s="52">
        <f>IFERROR(X101*H101,"0")+IFERROR(X102*H102,"0")+IFERROR(X103*H103,"0")+IFERROR(X104*H104,"0")+IFERROR(X105*H105,"0")+IFERROR(X106*H106,"0")</f>
        <v>0</v>
      </c>
      <c r="N315" s="1"/>
      <c r="O315" s="52">
        <f>IFERROR(X111*H111,"0")+IFERROR(X112*H112,"0")</f>
        <v>0</v>
      </c>
      <c r="P315" s="52">
        <f>IFERROR(X117*H117,"0")+IFERROR(X118*H118,"0")+IFERROR(X119*H119,"0")</f>
        <v>0</v>
      </c>
      <c r="Q315" s="52">
        <f>IFERROR(X124*H124,"0")+IFERROR(X125*H125,"0")</f>
        <v>0</v>
      </c>
      <c r="R315" s="52">
        <f>IFERROR(X130*H130,"0")</f>
        <v>0</v>
      </c>
      <c r="S315" s="52">
        <f>IFERROR(X135*H135,"0")</f>
        <v>0</v>
      </c>
      <c r="T315" s="52">
        <f>IFERROR(X140*H140,"0")+IFERROR(X141*H141,"0")</f>
        <v>0</v>
      </c>
      <c r="U315" s="52">
        <f>IFERROR(X146*H146,"0")</f>
        <v>0</v>
      </c>
      <c r="V315" s="52">
        <f>IFERROR(X152*H152,"0")</f>
        <v>0</v>
      </c>
      <c r="W315" s="52">
        <f>IFERROR(X157*H157,"0")+IFERROR(X158*H158,"0")+IFERROR(X159*H159,"0")+IFERROR(X160*H160,"0")+IFERROR(X164*H164,"0")+IFERROR(X165*H165,"0")</f>
        <v>0</v>
      </c>
      <c r="X315" s="52">
        <f>IFERROR(X171*H171,"0")+IFERROR(X172*H172,"0")+IFERROR(X173*H173,"0")+IFERROR(X177*H177,"0")</f>
        <v>0</v>
      </c>
      <c r="Y315" s="52">
        <f>IFERROR(X183*H183,"0")+IFERROR(X184*H184,"0")+IFERROR(X185*H185,"0")+IFERROR(X186*H186,"0")</f>
        <v>0</v>
      </c>
      <c r="Z315" s="52">
        <f>IFERROR(X191*H191,"0")+IFERROR(X192*H192,"0")+IFERROR(X193*H193,"0")</f>
        <v>0</v>
      </c>
      <c r="AA315" s="52">
        <f>IFERROR(X198*H198,"0")+IFERROR(X199*H199,"0")+IFERROR(X200*H200,"0")+IFERROR(X201*H201,"0")+IFERROR(X202*H202,"0")+IFERROR(X203*H203,"0")</f>
        <v>0</v>
      </c>
      <c r="AB315" s="52">
        <f>IFERROR(X208*H208,"0")+IFERROR(X209*H209,"0")+IFERROR(X210*H210,"0")+IFERROR(X211*H211,"0")</f>
        <v>0</v>
      </c>
      <c r="AC315" s="52">
        <f>IFERROR(X216*H216,"0")</f>
        <v>0</v>
      </c>
      <c r="AD315" s="52">
        <f>IFERROR(X221*H221,"0")</f>
        <v>0</v>
      </c>
      <c r="AE315" s="52">
        <f>IFERROR(X226*H226,"0")+IFERROR(X227*H227,"0")</f>
        <v>0</v>
      </c>
      <c r="AF315" s="52">
        <f>IFERROR(X233*H233,"0")</f>
        <v>0</v>
      </c>
      <c r="AG315" s="52">
        <f>IFERROR(X239*H239,"0")+IFERROR(X240*H240,"0")</f>
        <v>0</v>
      </c>
      <c r="AH315" s="52">
        <f>IFERROR(X245*H245,"0")</f>
        <v>0</v>
      </c>
      <c r="AI315" s="52">
        <f>IFERROR(X251*H251,"0")+IFERROR(X255*H255,"0")</f>
        <v>0</v>
      </c>
      <c r="AJ315" s="52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0</v>
      </c>
    </row>
    <row r="316" spans="1:36" ht="13.5" thickTop="1" x14ac:dyDescent="0.2">
      <c r="C316" s="1"/>
    </row>
    <row r="317" spans="1:36" ht="19.5" customHeight="1" x14ac:dyDescent="0.2">
      <c r="A317" s="70" t="s">
        <v>62</v>
      </c>
      <c r="B317" s="70" t="s">
        <v>63</v>
      </c>
      <c r="C317" s="70" t="s">
        <v>65</v>
      </c>
    </row>
    <row r="318" spans="1:36" x14ac:dyDescent="0.2">
      <c r="A318" s="71">
        <f>SUMPRODUCT(--(BB:BB="ЗПФ"),--(W:W="кор"),H:H,Y:Y)+SUMPRODUCT(--(BB:BB="ЗПФ"),--(W:W="кг"),Y:Y)</f>
        <v>0</v>
      </c>
      <c r="B318" s="72">
        <f>SUMPRODUCT(--(BB:BB="ПГП"),--(W:W="кор"),H:H,Y:Y)+SUMPRODUCT(--(BB:BB="ПГП"),--(W:W="кг"),Y:Y)</f>
        <v>0</v>
      </c>
      <c r="C318" s="72">
        <f>SUMPRODUCT(--(BB:BB="КИЗ"),--(W:W="кор"),H:H,Y:Y)+SUMPRODUCT(--(BB:BB="КИЗ"),--(W:W="кг"),Y:Y)</f>
        <v>0</v>
      </c>
    </row>
  </sheetData>
  <sheetProtection algorithmName="SHA-512" hashValue="lkTrSfsZLyIm7lc+Fe6/3/yaizh6vdVXyyVyTbprAvogEQ0BwQmBmYesTw2zpqmRGdXxD45SDMjpiPCiUvOKOw==" saltValue="rxwSQ1NNPbpXj2VKA4/X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P42:V42"/>
    <mergeCell ref="A42:O43"/>
    <mergeCell ref="P43:V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A254:Z254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P305:V305"/>
    <mergeCell ref="A305:O310"/>
    <mergeCell ref="P306:V306"/>
    <mergeCell ref="P307:V307"/>
    <mergeCell ref="P308:V308"/>
    <mergeCell ref="P309:V309"/>
    <mergeCell ref="P310:V310"/>
    <mergeCell ref="C312:U312"/>
    <mergeCell ref="V312:W312"/>
    <mergeCell ref="Y312:AE312"/>
    <mergeCell ref="AG312:AH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O313:O314"/>
    <mergeCell ref="P313:P314"/>
    <mergeCell ref="Q313:Q314"/>
    <mergeCell ref="R313:R314"/>
    <mergeCell ref="S313:S314"/>
    <mergeCell ref="T313:T314"/>
    <mergeCell ref="U313:U314"/>
    <mergeCell ref="AE313:AE314"/>
    <mergeCell ref="AF313:AF314"/>
    <mergeCell ref="AG313:AG314"/>
    <mergeCell ref="AH313:AH314"/>
    <mergeCell ref="AI313:AI314"/>
    <mergeCell ref="AJ313:AJ314"/>
    <mergeCell ref="V313:V314"/>
    <mergeCell ref="W313:W314"/>
    <mergeCell ref="X313:X314"/>
    <mergeCell ref="Y313:Y314"/>
    <mergeCell ref="Z313:Z314"/>
    <mergeCell ref="AA313:AA314"/>
    <mergeCell ref="AB313:AB314"/>
    <mergeCell ref="AC313:AC314"/>
    <mergeCell ref="AD313:AD31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6:X302 X291:X292 X288:X289 X286 X284 X282 X278 X272 X255 X251 X245 X240 X233 X226:X227 X221 X216 X210 X208 X202 X200 X198 X192:X193 X183:X186 X177 X164:X165 X160 X157:X158 X152 X146 X135 X130 X118:X119 X111:X112 X89 X81:X83 X79 X68 X62 X57 X53:X55 X29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93:X295 X287 X285 X283 X276 X267 X261:X263 X211 X209 X203 X201 X199 X191 X173 X140:X141 X124:X125 X117 X104 X101 X94:X96 X84 X80 X73:X74 X56 X46:X52 X41 X36 X31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290 X277 X271 X239 X171:X172 X159 X105:X106 X102:X103" xr:uid="{00000000-0002-0000-0000-000025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9"/>
    </row>
    <row r="3" spans="2:8" x14ac:dyDescent="0.2">
      <c r="B3" s="53" t="s">
        <v>494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496</v>
      </c>
      <c r="D6" s="53" t="s">
        <v>497</v>
      </c>
      <c r="E6" s="53" t="s">
        <v>46</v>
      </c>
    </row>
    <row r="8" spans="2:8" x14ac:dyDescent="0.2">
      <c r="B8" s="53" t="s">
        <v>80</v>
      </c>
      <c r="C8" s="53" t="s">
        <v>496</v>
      </c>
      <c r="D8" s="53" t="s">
        <v>46</v>
      </c>
      <c r="E8" s="53" t="s">
        <v>46</v>
      </c>
    </row>
    <row r="10" spans="2:8" x14ac:dyDescent="0.2">
      <c r="B10" s="53" t="s">
        <v>498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508</v>
      </c>
      <c r="C20" s="53" t="s">
        <v>46</v>
      </c>
      <c r="D20" s="53" t="s">
        <v>46</v>
      </c>
      <c r="E20" s="53" t="s">
        <v>46</v>
      </c>
    </row>
  </sheetData>
  <sheetProtection algorithmName="SHA-512" hashValue="Om1vkJuC2cvfORqJN/uMxjFrS32DVw9NyZKuE0PQ01c3CtfSPhjchraTFeEC23DVNQkbyO9jo8YmkynV8nopuA==" saltValue="dPRHPhF+ugBQ73yQYrQRL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