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K299" i="2" l="1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L299" i="2"/>
  <c r="K299" i="2"/>
  <c r="J299" i="2"/>
  <c r="I299" i="2"/>
  <c r="H299" i="2"/>
  <c r="G299" i="2"/>
  <c r="F299" i="2"/>
  <c r="E299" i="2"/>
  <c r="D299" i="2"/>
  <c r="C299" i="2"/>
  <c r="B299" i="2"/>
  <c r="W292" i="2"/>
  <c r="W291" i="2"/>
  <c r="W290" i="2"/>
  <c r="W288" i="2"/>
  <c r="W287" i="2"/>
  <c r="Y286" i="2"/>
  <c r="X286" i="2"/>
  <c r="Y285" i="2"/>
  <c r="X285" i="2"/>
  <c r="O285" i="2"/>
  <c r="Y284" i="2"/>
  <c r="X284" i="2"/>
  <c r="O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O275" i="2"/>
  <c r="Y274" i="2"/>
  <c r="X274" i="2"/>
  <c r="Y273" i="2"/>
  <c r="X273" i="2"/>
  <c r="Y272" i="2"/>
  <c r="X272" i="2"/>
  <c r="X288" i="2" s="1"/>
  <c r="Y271" i="2"/>
  <c r="X271" i="2"/>
  <c r="Y270" i="2"/>
  <c r="X270" i="2"/>
  <c r="Y269" i="2"/>
  <c r="X269" i="2"/>
  <c r="Y268" i="2"/>
  <c r="X268" i="2"/>
  <c r="Y267" i="2"/>
  <c r="Y287" i="2" s="1"/>
  <c r="X267" i="2"/>
  <c r="X287" i="2" s="1"/>
  <c r="X265" i="2"/>
  <c r="W265" i="2"/>
  <c r="W264" i="2"/>
  <c r="Y263" i="2"/>
  <c r="X263" i="2"/>
  <c r="O263" i="2"/>
  <c r="Y262" i="2"/>
  <c r="X262" i="2"/>
  <c r="Y261" i="2"/>
  <c r="X261" i="2"/>
  <c r="X264" i="2" s="1"/>
  <c r="O261" i="2"/>
  <c r="Y260" i="2"/>
  <c r="Y264" i="2" s="1"/>
  <c r="X260" i="2"/>
  <c r="W258" i="2"/>
  <c r="Y257" i="2"/>
  <c r="W257" i="2"/>
  <c r="Y256" i="2"/>
  <c r="X256" i="2"/>
  <c r="Y255" i="2"/>
  <c r="X255" i="2"/>
  <c r="X258" i="2" s="1"/>
  <c r="X253" i="2"/>
  <c r="W253" i="2"/>
  <c r="W252" i="2"/>
  <c r="Y251" i="2"/>
  <c r="Y252" i="2" s="1"/>
  <c r="X251" i="2"/>
  <c r="X252" i="2" s="1"/>
  <c r="W248" i="2"/>
  <c r="W247" i="2"/>
  <c r="Y246" i="2"/>
  <c r="Y247" i="2" s="1"/>
  <c r="X246" i="2"/>
  <c r="Y245" i="2"/>
  <c r="X245" i="2"/>
  <c r="X248" i="2" s="1"/>
  <c r="X241" i="2"/>
  <c r="W241" i="2"/>
  <c r="Y240" i="2"/>
  <c r="X240" i="2"/>
  <c r="W240" i="2"/>
  <c r="Y239" i="2"/>
  <c r="X239" i="2"/>
  <c r="O239" i="2"/>
  <c r="X236" i="2"/>
  <c r="W236" i="2"/>
  <c r="W235" i="2"/>
  <c r="Y234" i="2"/>
  <c r="Y235" i="2" s="1"/>
  <c r="X234" i="2"/>
  <c r="X235" i="2" s="1"/>
  <c r="O234" i="2"/>
  <c r="X230" i="2"/>
  <c r="W230" i="2"/>
  <c r="X229" i="2"/>
  <c r="W229" i="2"/>
  <c r="Y228" i="2"/>
  <c r="Y229" i="2" s="1"/>
  <c r="X228" i="2"/>
  <c r="O228" i="2"/>
  <c r="W224" i="2"/>
  <c r="W223" i="2"/>
  <c r="Y222" i="2"/>
  <c r="X222" i="2"/>
  <c r="O222" i="2"/>
  <c r="Y221" i="2"/>
  <c r="Y223" i="2" s="1"/>
  <c r="X221" i="2"/>
  <c r="X224" i="2" s="1"/>
  <c r="O221" i="2"/>
  <c r="W218" i="2"/>
  <c r="Y217" i="2"/>
  <c r="W217" i="2"/>
  <c r="Y216" i="2"/>
  <c r="X216" i="2"/>
  <c r="X218" i="2" s="1"/>
  <c r="O216" i="2"/>
  <c r="W213" i="2"/>
  <c r="X212" i="2"/>
  <c r="W212" i="2"/>
  <c r="Y211" i="2"/>
  <c r="X211" i="2"/>
  <c r="O211" i="2"/>
  <c r="Y210" i="2"/>
  <c r="X210" i="2"/>
  <c r="O210" i="2"/>
  <c r="Y209" i="2"/>
  <c r="X209" i="2"/>
  <c r="O209" i="2"/>
  <c r="Y208" i="2"/>
  <c r="Y212" i="2" s="1"/>
  <c r="X208" i="2"/>
  <c r="X213" i="2" s="1"/>
  <c r="O208" i="2"/>
  <c r="W205" i="2"/>
  <c r="W204" i="2"/>
  <c r="Y203" i="2"/>
  <c r="X203" i="2"/>
  <c r="O203" i="2"/>
  <c r="Y202" i="2"/>
  <c r="X202" i="2"/>
  <c r="O202" i="2"/>
  <c r="Y201" i="2"/>
  <c r="X201" i="2"/>
  <c r="O201" i="2"/>
  <c r="Y200" i="2"/>
  <c r="X200" i="2"/>
  <c r="O200" i="2"/>
  <c r="Y199" i="2"/>
  <c r="X199" i="2"/>
  <c r="O199" i="2"/>
  <c r="Y198" i="2"/>
  <c r="Y204" i="2" s="1"/>
  <c r="X198" i="2"/>
  <c r="X205" i="2" s="1"/>
  <c r="O198" i="2"/>
  <c r="W195" i="2"/>
  <c r="W194" i="2"/>
  <c r="Y193" i="2"/>
  <c r="X193" i="2"/>
  <c r="O193" i="2"/>
  <c r="Y192" i="2"/>
  <c r="X192" i="2"/>
  <c r="X194" i="2" s="1"/>
  <c r="O192" i="2"/>
  <c r="Y191" i="2"/>
  <c r="Y194" i="2" s="1"/>
  <c r="X191" i="2"/>
  <c r="X195" i="2" s="1"/>
  <c r="O191" i="2"/>
  <c r="W188" i="2"/>
  <c r="W187" i="2"/>
  <c r="Y186" i="2"/>
  <c r="X186" i="2"/>
  <c r="O186" i="2"/>
  <c r="Y185" i="2"/>
  <c r="Y187" i="2" s="1"/>
  <c r="X185" i="2"/>
  <c r="X188" i="2" s="1"/>
  <c r="O185" i="2"/>
  <c r="X181" i="2"/>
  <c r="W181" i="2"/>
  <c r="X180" i="2"/>
  <c r="W180" i="2"/>
  <c r="Y179" i="2"/>
  <c r="Y180" i="2" s="1"/>
  <c r="X179" i="2"/>
  <c r="O179" i="2"/>
  <c r="X176" i="2"/>
  <c r="W176" i="2"/>
  <c r="Y175" i="2"/>
  <c r="W175" i="2"/>
  <c r="Y174" i="2"/>
  <c r="X174" i="2"/>
  <c r="X175" i="2" s="1"/>
  <c r="O174" i="2"/>
  <c r="W171" i="2"/>
  <c r="W170" i="2"/>
  <c r="Y169" i="2"/>
  <c r="Y170" i="2" s="1"/>
  <c r="X169" i="2"/>
  <c r="X170" i="2" s="1"/>
  <c r="O169" i="2"/>
  <c r="W166" i="2"/>
  <c r="W165" i="2"/>
  <c r="Y164" i="2"/>
  <c r="X164" i="2"/>
  <c r="Y163" i="2"/>
  <c r="Y165" i="2" s="1"/>
  <c r="X163" i="2"/>
  <c r="X166" i="2" s="1"/>
  <c r="O163" i="2"/>
  <c r="X159" i="2"/>
  <c r="W159" i="2"/>
  <c r="Y158" i="2"/>
  <c r="X158" i="2"/>
  <c r="W158" i="2"/>
  <c r="Y157" i="2"/>
  <c r="X157" i="2"/>
  <c r="O157" i="2"/>
  <c r="Y156" i="2"/>
  <c r="X156" i="2"/>
  <c r="O156" i="2"/>
  <c r="W154" i="2"/>
  <c r="W153" i="2"/>
  <c r="Y152" i="2"/>
  <c r="X152" i="2"/>
  <c r="Y151" i="2"/>
  <c r="X151" i="2"/>
  <c r="O151" i="2"/>
  <c r="Y150" i="2"/>
  <c r="X150" i="2"/>
  <c r="Y149" i="2"/>
  <c r="Y153" i="2" s="1"/>
  <c r="X149" i="2"/>
  <c r="X153" i="2" s="1"/>
  <c r="W146" i="2"/>
  <c r="Y145" i="2"/>
  <c r="W145" i="2"/>
  <c r="Y144" i="2"/>
  <c r="X144" i="2"/>
  <c r="X146" i="2" s="1"/>
  <c r="O144" i="2"/>
  <c r="W141" i="2"/>
  <c r="Y140" i="2"/>
  <c r="X140" i="2"/>
  <c r="W140" i="2"/>
  <c r="Y139" i="2"/>
  <c r="X139" i="2"/>
  <c r="X141" i="2" s="1"/>
  <c r="W135" i="2"/>
  <c r="W134" i="2"/>
  <c r="Y133" i="2"/>
  <c r="Y134" i="2" s="1"/>
  <c r="X133" i="2"/>
  <c r="X135" i="2" s="1"/>
  <c r="O133" i="2"/>
  <c r="X130" i="2"/>
  <c r="W130" i="2"/>
  <c r="Y129" i="2"/>
  <c r="X129" i="2"/>
  <c r="W129" i="2"/>
  <c r="Y128" i="2"/>
  <c r="X128" i="2"/>
  <c r="O128" i="2"/>
  <c r="Y127" i="2"/>
  <c r="X127" i="2"/>
  <c r="O127" i="2"/>
  <c r="X124" i="2"/>
  <c r="W124" i="2"/>
  <c r="Y123" i="2"/>
  <c r="X123" i="2"/>
  <c r="W123" i="2"/>
  <c r="Y122" i="2"/>
  <c r="X122" i="2"/>
  <c r="O122" i="2"/>
  <c r="W119" i="2"/>
  <c r="W118" i="2"/>
  <c r="Y117" i="2"/>
  <c r="X117" i="2"/>
  <c r="O117" i="2"/>
  <c r="Y116" i="2"/>
  <c r="X116" i="2"/>
  <c r="O116" i="2"/>
  <c r="Y115" i="2"/>
  <c r="X115" i="2"/>
  <c r="O115" i="2"/>
  <c r="Y114" i="2"/>
  <c r="Y118" i="2" s="1"/>
  <c r="X114" i="2"/>
  <c r="X119" i="2" s="1"/>
  <c r="O114" i="2"/>
  <c r="X111" i="2"/>
  <c r="W111" i="2"/>
  <c r="Y110" i="2"/>
  <c r="X110" i="2"/>
  <c r="W110" i="2"/>
  <c r="Y109" i="2"/>
  <c r="X109" i="2"/>
  <c r="O109" i="2"/>
  <c r="W106" i="2"/>
  <c r="Y105" i="2"/>
  <c r="X105" i="2"/>
  <c r="W105" i="2"/>
  <c r="Y104" i="2"/>
  <c r="X104" i="2"/>
  <c r="O104" i="2"/>
  <c r="Y103" i="2"/>
  <c r="X103" i="2"/>
  <c r="X106" i="2" s="1"/>
  <c r="O103" i="2"/>
  <c r="W100" i="2"/>
  <c r="W99" i="2"/>
  <c r="Y98" i="2"/>
  <c r="X98" i="2"/>
  <c r="O98" i="2"/>
  <c r="Y97" i="2"/>
  <c r="X97" i="2"/>
  <c r="O97" i="2"/>
  <c r="Y96" i="2"/>
  <c r="X96" i="2"/>
  <c r="O96" i="2"/>
  <c r="Y95" i="2"/>
  <c r="Y99" i="2" s="1"/>
  <c r="X95" i="2"/>
  <c r="X100" i="2" s="1"/>
  <c r="O95" i="2"/>
  <c r="W92" i="2"/>
  <c r="W91" i="2"/>
  <c r="Y90" i="2"/>
  <c r="X90" i="2"/>
  <c r="O90" i="2"/>
  <c r="Y89" i="2"/>
  <c r="X89" i="2"/>
  <c r="O89" i="2"/>
  <c r="Y88" i="2"/>
  <c r="Y91" i="2" s="1"/>
  <c r="X88" i="2"/>
  <c r="X91" i="2" s="1"/>
  <c r="O88" i="2"/>
  <c r="W85" i="2"/>
  <c r="W84" i="2"/>
  <c r="Y83" i="2"/>
  <c r="X83" i="2"/>
  <c r="O83" i="2"/>
  <c r="Y82" i="2"/>
  <c r="X82" i="2"/>
  <c r="O82" i="2"/>
  <c r="Y81" i="2"/>
  <c r="X81" i="2"/>
  <c r="O81" i="2"/>
  <c r="Y80" i="2"/>
  <c r="X80" i="2"/>
  <c r="O80" i="2"/>
  <c r="Y79" i="2"/>
  <c r="X79" i="2"/>
  <c r="O79" i="2"/>
  <c r="Y78" i="2"/>
  <c r="Y84" i="2" s="1"/>
  <c r="X78" i="2"/>
  <c r="X85" i="2" s="1"/>
  <c r="O78" i="2"/>
  <c r="W75" i="2"/>
  <c r="Y74" i="2"/>
  <c r="W74" i="2"/>
  <c r="Y73" i="2"/>
  <c r="X73" i="2"/>
  <c r="O73" i="2"/>
  <c r="Y72" i="2"/>
  <c r="X72" i="2"/>
  <c r="X75" i="2" s="1"/>
  <c r="O72" i="2"/>
  <c r="X69" i="2"/>
  <c r="W69" i="2"/>
  <c r="Y68" i="2"/>
  <c r="X68" i="2"/>
  <c r="W68" i="2"/>
  <c r="Y67" i="2"/>
  <c r="X67" i="2"/>
  <c r="O67" i="2"/>
  <c r="W64" i="2"/>
  <c r="Y63" i="2"/>
  <c r="X63" i="2"/>
  <c r="W63" i="2"/>
  <c r="Y62" i="2"/>
  <c r="X62" i="2"/>
  <c r="O62" i="2"/>
  <c r="Y61" i="2"/>
  <c r="X61" i="2"/>
  <c r="X64" i="2" s="1"/>
  <c r="O61" i="2"/>
  <c r="W58" i="2"/>
  <c r="W57" i="2"/>
  <c r="Y56" i="2"/>
  <c r="X56" i="2"/>
  <c r="O56" i="2"/>
  <c r="Y55" i="2"/>
  <c r="X55" i="2"/>
  <c r="O55" i="2"/>
  <c r="Y54" i="2"/>
  <c r="X54" i="2"/>
  <c r="O54" i="2"/>
  <c r="Y53" i="2"/>
  <c r="X53" i="2"/>
  <c r="X57" i="2" s="1"/>
  <c r="O53" i="2"/>
  <c r="Y52" i="2"/>
  <c r="X52" i="2"/>
  <c r="X58" i="2" s="1"/>
  <c r="O52" i="2"/>
  <c r="Y51" i="2"/>
  <c r="Y57" i="2" s="1"/>
  <c r="X51" i="2"/>
  <c r="O51" i="2"/>
  <c r="W48" i="2"/>
  <c r="W47" i="2"/>
  <c r="Y46" i="2"/>
  <c r="X46" i="2"/>
  <c r="O46" i="2"/>
  <c r="Y45" i="2"/>
  <c r="X45" i="2"/>
  <c r="X47" i="2" s="1"/>
  <c r="O45" i="2"/>
  <c r="Y44" i="2"/>
  <c r="Y47" i="2" s="1"/>
  <c r="X44" i="2"/>
  <c r="X48" i="2" s="1"/>
  <c r="O44" i="2"/>
  <c r="W41" i="2"/>
  <c r="Y40" i="2"/>
  <c r="X40" i="2"/>
  <c r="W40" i="2"/>
  <c r="Y39" i="2"/>
  <c r="X39" i="2"/>
  <c r="O39" i="2"/>
  <c r="Y38" i="2"/>
  <c r="X38" i="2"/>
  <c r="O38" i="2"/>
  <c r="Y37" i="2"/>
  <c r="X37" i="2"/>
  <c r="Y36" i="2"/>
  <c r="X36" i="2"/>
  <c r="X41" i="2" s="1"/>
  <c r="O36" i="2"/>
  <c r="X33" i="2"/>
  <c r="W33" i="2"/>
  <c r="W289" i="2" s="1"/>
  <c r="W32" i="2"/>
  <c r="Y31" i="2"/>
  <c r="X31" i="2"/>
  <c r="O31" i="2"/>
  <c r="Y30" i="2"/>
  <c r="X30" i="2"/>
  <c r="O30" i="2"/>
  <c r="Y29" i="2"/>
  <c r="X29" i="2"/>
  <c r="O29" i="2"/>
  <c r="Y28" i="2"/>
  <c r="Y32" i="2" s="1"/>
  <c r="X28" i="2"/>
  <c r="X32" i="2" s="1"/>
  <c r="O28" i="2"/>
  <c r="W24" i="2"/>
  <c r="W23" i="2"/>
  <c r="W293" i="2" s="1"/>
  <c r="Y22" i="2"/>
  <c r="Y23" i="2" s="1"/>
  <c r="X22" i="2"/>
  <c r="X291" i="2" s="1"/>
  <c r="O22" i="2"/>
  <c r="H10" i="2"/>
  <c r="A9" i="2"/>
  <c r="F10" i="2" s="1"/>
  <c r="D7" i="2"/>
  <c r="P6" i="2"/>
  <c r="O2" i="2"/>
  <c r="Y294" i="2" l="1"/>
  <c r="X23" i="2"/>
  <c r="X247" i="2"/>
  <c r="X99" i="2"/>
  <c r="X134" i="2"/>
  <c r="F9" i="2"/>
  <c r="X171" i="2"/>
  <c r="X187" i="2"/>
  <c r="X290" i="2"/>
  <c r="X292" i="2" s="1"/>
  <c r="X118" i="2"/>
  <c r="X24" i="2"/>
  <c r="X165" i="2"/>
  <c r="X204" i="2"/>
  <c r="X223" i="2"/>
  <c r="H9" i="2"/>
  <c r="X84" i="2"/>
  <c r="J9" i="2"/>
  <c r="X74" i="2"/>
  <c r="X145" i="2"/>
  <c r="X217" i="2"/>
  <c r="X257" i="2"/>
  <c r="X154" i="2"/>
  <c r="A10" i="2"/>
  <c r="X92" i="2"/>
  <c r="X289" i="2" l="1"/>
  <c r="X293" i="2"/>
  <c r="C302" i="2"/>
  <c r="B302" i="2"/>
  <c r="A302" i="2"/>
</calcChain>
</file>

<file path=xl/sharedStrings.xml><?xml version="1.0" encoding="utf-8"?>
<sst xmlns="http://schemas.openxmlformats.org/spreadsheetml/2006/main" count="1623" uniqueCount="427">
  <si>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</si>
  <si>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</si>
  <si>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</si>
  <si>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</si>
  <si>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</si>
  <si>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</si>
  <si>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</si>
  <si>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</si>
  <si>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</si>
  <si>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</si>
  <si>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</si>
  <si>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</si>
  <si>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</si>
  <si>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</si>
  <si>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</si>
  <si>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</si>
  <si>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</si>
  <si>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</si>
  <si>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</si>
  <si>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</si>
  <si>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</si>
  <si>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</si>
  <si>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</si>
  <si>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</si>
  <si>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</si>
  <si>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</si>
  <si>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</si>
  <si>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</si>
  <si>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</si>
  <si>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</si>
  <si>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</si>
  <si>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</si>
  <si>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</si>
  <si>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</si>
  <si>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</si>
  <si>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</si>
  <si>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</si>
  <si>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</si>
  <si>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</si>
  <si>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</si>
  <si>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</si>
  <si>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</si>
  <si>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</si>
  <si>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</si>
  <si>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</si>
  <si>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</si>
  <si>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</si>
  <si>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</si>
  <si>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</si>
  <si>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</si>
  <si>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</si>
  <si>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</si>
  <si>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</si>
  <si>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</si>
  <si>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</si>
  <si>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</si>
  <si>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</si>
  <si>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</si>
  <si>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</si>
  <si>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</si>
  <si>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</si>
  <si>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</si>
  <si>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</si>
  <si>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</si>
  <si>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</si>
  <si>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</si>
  <si>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</si>
  <si>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</si>
  <si>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</si>
  <si>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</si>
  <si>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</si>
  <si>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</si>
  <si>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20.04.2024</t>
  </si>
  <si>
    <t>18.04.2024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</si>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</sst>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302"/>
  <sheetViews>
    <sheetView showGridLines="0" tabSelected="1" topLeftCell="F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71</v>
      </c>
      <c r="H1" s="372" t="s">
        <v>50</v>
      </c>
      <c r="I1" s="372"/>
      <c r="J1" s="372"/>
      <c r="K1" s="372"/>
      <c r="L1" s="372"/>
      <c r="M1" s="372"/>
      <c r="N1" s="372"/>
      <c r="O1" s="372"/>
      <c r="P1" s="372"/>
      <c r="Q1" s="373" t="s">
        <v>72</v>
      </c>
      <c r="R1" s="374"/>
      <c r="S1" s="37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5"/>
      <c r="P3" s="375"/>
      <c r="Q3" s="375"/>
      <c r="R3" s="375"/>
      <c r="S3" s="375"/>
      <c r="T3" s="375"/>
      <c r="U3" s="375"/>
      <c r="V3" s="37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54" t="s">
        <v>8</v>
      </c>
      <c r="B5" s="354"/>
      <c r="C5" s="354"/>
      <c r="D5" s="376"/>
      <c r="E5" s="376"/>
      <c r="F5" s="377" t="s">
        <v>14</v>
      </c>
      <c r="G5" s="377"/>
      <c r="H5" s="376"/>
      <c r="I5" s="376"/>
      <c r="J5" s="376"/>
      <c r="K5" s="376"/>
      <c r="L5" s="376"/>
      <c r="M5" s="77"/>
      <c r="O5" s="27" t="s">
        <v>4</v>
      </c>
      <c r="P5" s="378">
        <v>45404</v>
      </c>
      <c r="Q5" s="378"/>
      <c r="S5" s="379" t="s">
        <v>3</v>
      </c>
      <c r="T5" s="380"/>
      <c r="U5" s="381" t="s">
        <v>392</v>
      </c>
      <c r="V5" s="382"/>
      <c r="AA5" s="60"/>
      <c r="AB5" s="60"/>
      <c r="AC5" s="60"/>
    </row>
    <row r="6" spans="1:30" s="17" customFormat="1" ht="24" customHeight="1" x14ac:dyDescent="0.2">
      <c r="A6" s="354" t="s">
        <v>1</v>
      </c>
      <c r="B6" s="354"/>
      <c r="C6" s="354"/>
      <c r="D6" s="355" t="s">
        <v>393</v>
      </c>
      <c r="E6" s="355"/>
      <c r="F6" s="355"/>
      <c r="G6" s="355"/>
      <c r="H6" s="355"/>
      <c r="I6" s="355"/>
      <c r="J6" s="355"/>
      <c r="K6" s="355"/>
      <c r="L6" s="355"/>
      <c r="M6" s="78"/>
      <c r="O6" s="27" t="s">
        <v>30</v>
      </c>
      <c r="P6" s="356" t="str">
        <f>IF(P5=0," ",CHOOSE(WEEKDAY(P5,2),"Понедельник","Вторник","Среда","Четверг","Пятница","Суббота","Воскресенье"))</f>
        <v>Понедельник</v>
      </c>
      <c r="Q6" s="356"/>
      <c r="S6" s="357" t="s">
        <v>5</v>
      </c>
      <c r="T6" s="358"/>
      <c r="U6" s="359" t="s">
        <v>74</v>
      </c>
      <c r="V6" s="36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7"/>
      <c r="M7" s="79"/>
      <c r="O7" s="29"/>
      <c r="P7" s="49"/>
      <c r="Q7" s="49"/>
      <c r="S7" s="357"/>
      <c r="T7" s="358"/>
      <c r="U7" s="361"/>
      <c r="V7" s="362"/>
      <c r="AA7" s="60"/>
      <c r="AB7" s="60"/>
      <c r="AC7" s="60"/>
    </row>
    <row r="8" spans="1:30" s="17" customFormat="1" ht="25.5" customHeight="1" x14ac:dyDescent="0.2">
      <c r="A8" s="368" t="s">
        <v>61</v>
      </c>
      <c r="B8" s="368"/>
      <c r="C8" s="368"/>
      <c r="D8" s="369"/>
      <c r="E8" s="369"/>
      <c r="F8" s="369"/>
      <c r="G8" s="369"/>
      <c r="H8" s="369"/>
      <c r="I8" s="369"/>
      <c r="J8" s="369"/>
      <c r="K8" s="369"/>
      <c r="L8" s="369"/>
      <c r="M8" s="80"/>
      <c r="O8" s="27" t="s">
        <v>11</v>
      </c>
      <c r="P8" s="352">
        <v>0.375</v>
      </c>
      <c r="Q8" s="352"/>
      <c r="S8" s="357"/>
      <c r="T8" s="358"/>
      <c r="U8" s="361"/>
      <c r="V8" s="362"/>
      <c r="AA8" s="60"/>
      <c r="AB8" s="60"/>
      <c r="AC8" s="60"/>
    </row>
    <row r="9" spans="1:30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49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75"/>
      <c r="O9" s="31" t="s">
        <v>15</v>
      </c>
      <c r="P9" s="371"/>
      <c r="Q9" s="371"/>
      <c r="S9" s="357"/>
      <c r="T9" s="358"/>
      <c r="U9" s="363"/>
      <c r="V9" s="36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7" t="str">
        <f>IFERROR(VLOOKUP($D$10,Proxy,2,FALSE),"")</f>
        <v/>
      </c>
      <c r="I10" s="347"/>
      <c r="J10" s="347"/>
      <c r="K10" s="347"/>
      <c r="L10" s="347"/>
      <c r="M10" s="76"/>
      <c r="O10" s="31" t="s">
        <v>35</v>
      </c>
      <c r="P10" s="348"/>
      <c r="Q10" s="348"/>
      <c r="T10" s="29" t="s">
        <v>12</v>
      </c>
      <c r="U10" s="349" t="s">
        <v>75</v>
      </c>
      <c r="V10" s="35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51"/>
      <c r="Q11" s="351"/>
      <c r="T11" s="29" t="s">
        <v>31</v>
      </c>
      <c r="U11" s="336" t="s">
        <v>58</v>
      </c>
      <c r="V11" s="33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35" t="s">
        <v>76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81"/>
      <c r="O12" s="27" t="s">
        <v>33</v>
      </c>
      <c r="P12" s="352"/>
      <c r="Q12" s="352"/>
      <c r="R12" s="28"/>
      <c r="S12"/>
      <c r="T12" s="29" t="s">
        <v>49</v>
      </c>
      <c r="U12" s="353"/>
      <c r="V12" s="353"/>
      <c r="W12"/>
      <c r="AA12" s="60"/>
      <c r="AB12" s="60"/>
      <c r="AC12" s="60"/>
    </row>
    <row r="13" spans="1:30" s="17" customFormat="1" ht="23.25" customHeight="1" x14ac:dyDescent="0.2">
      <c r="A13" s="335" t="s">
        <v>77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81"/>
      <c r="N13" s="31"/>
      <c r="O13" s="31" t="s">
        <v>34</v>
      </c>
      <c r="P13" s="336"/>
      <c r="Q13" s="33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35" t="s">
        <v>78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37" t="s">
        <v>79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82"/>
      <c r="N15"/>
      <c r="O15" s="338" t="s">
        <v>64</v>
      </c>
      <c r="P15" s="338"/>
      <c r="Q15" s="338"/>
      <c r="R15" s="338"/>
      <c r="S15" s="338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39"/>
      <c r="P16" s="339"/>
      <c r="Q16" s="339"/>
      <c r="R16" s="339"/>
      <c r="S16" s="339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323" t="s">
        <v>62</v>
      </c>
      <c r="B17" s="323" t="s">
        <v>52</v>
      </c>
      <c r="C17" s="341" t="s">
        <v>51</v>
      </c>
      <c r="D17" s="323" t="s">
        <v>53</v>
      </c>
      <c r="E17" s="323"/>
      <c r="F17" s="323" t="s">
        <v>24</v>
      </c>
      <c r="G17" s="323" t="s">
        <v>27</v>
      </c>
      <c r="H17" s="323" t="s">
        <v>25</v>
      </c>
      <c r="I17" s="323" t="s">
        <v>26</v>
      </c>
      <c r="J17" s="342" t="s">
        <v>16</v>
      </c>
      <c r="K17" s="342" t="s">
        <v>69</v>
      </c>
      <c r="L17" s="342" t="s">
        <v>2</v>
      </c>
      <c r="M17" s="342" t="s">
        <v>70</v>
      </c>
      <c r="N17" s="323" t="s">
        <v>28</v>
      </c>
      <c r="O17" s="323" t="s">
        <v>17</v>
      </c>
      <c r="P17" s="323"/>
      <c r="Q17" s="323"/>
      <c r="R17" s="323"/>
      <c r="S17" s="323"/>
      <c r="T17" s="340" t="s">
        <v>59</v>
      </c>
      <c r="U17" s="323"/>
      <c r="V17" s="323" t="s">
        <v>6</v>
      </c>
      <c r="W17" s="323" t="s">
        <v>44</v>
      </c>
      <c r="X17" s="324" t="s">
        <v>57</v>
      </c>
      <c r="Y17" s="323" t="s">
        <v>18</v>
      </c>
      <c r="Z17" s="326" t="s">
        <v>63</v>
      </c>
      <c r="AA17" s="326" t="s">
        <v>19</v>
      </c>
      <c r="AB17" s="327" t="s">
        <v>60</v>
      </c>
      <c r="AC17" s="328"/>
      <c r="AD17" s="329"/>
      <c r="AE17" s="333"/>
      <c r="BB17" s="334" t="s">
        <v>67</v>
      </c>
    </row>
    <row r="18" spans="1:54" ht="14.25" customHeight="1" x14ac:dyDescent="0.2">
      <c r="A18" s="323"/>
      <c r="B18" s="323"/>
      <c r="C18" s="341"/>
      <c r="D18" s="323"/>
      <c r="E18" s="323"/>
      <c r="F18" s="323" t="s">
        <v>20</v>
      </c>
      <c r="G18" s="323" t="s">
        <v>21</v>
      </c>
      <c r="H18" s="323" t="s">
        <v>22</v>
      </c>
      <c r="I18" s="323" t="s">
        <v>22</v>
      </c>
      <c r="J18" s="343"/>
      <c r="K18" s="343"/>
      <c r="L18" s="343"/>
      <c r="M18" s="343"/>
      <c r="N18" s="323"/>
      <c r="O18" s="323"/>
      <c r="P18" s="323"/>
      <c r="Q18" s="323"/>
      <c r="R18" s="323"/>
      <c r="S18" s="323"/>
      <c r="T18" s="36" t="s">
        <v>47</v>
      </c>
      <c r="U18" s="36" t="s">
        <v>46</v>
      </c>
      <c r="V18" s="323"/>
      <c r="W18" s="323"/>
      <c r="X18" s="325"/>
      <c r="Y18" s="323"/>
      <c r="Z18" s="326"/>
      <c r="AA18" s="326"/>
      <c r="AB18" s="330"/>
      <c r="AC18" s="331"/>
      <c r="AD18" s="332"/>
      <c r="AE18" s="333"/>
      <c r="BB18" s="334"/>
    </row>
    <row r="19" spans="1:54" ht="27.75" customHeight="1" x14ac:dyDescent="0.2">
      <c r="A19" s="242" t="s">
        <v>80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55"/>
      <c r="AA19" s="55"/>
    </row>
    <row r="20" spans="1:54" ht="16.5" customHeight="1" x14ac:dyDescent="0.25">
      <c r="A20" s="240" t="s">
        <v>80</v>
      </c>
      <c r="B20" s="240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66"/>
      <c r="AA20" s="66"/>
    </row>
    <row r="21" spans="1:54" ht="14.25" customHeight="1" x14ac:dyDescent="0.25">
      <c r="A21" s="231" t="s">
        <v>81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67"/>
      <c r="AA21" s="67"/>
    </row>
    <row r="22" spans="1:54" ht="27" customHeight="1" x14ac:dyDescent="0.25">
      <c r="A22" s="64" t="s">
        <v>82</v>
      </c>
      <c r="B22" s="64" t="s">
        <v>83</v>
      </c>
      <c r="C22" s="37">
        <v>4301070899</v>
      </c>
      <c r="D22" s="203">
        <v>4607111035752</v>
      </c>
      <c r="E22" s="20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5"/>
      <c r="Q22" s="205"/>
      <c r="R22" s="205"/>
      <c r="S22" s="206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00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3"/>
      <c r="O23" s="210" t="s">
        <v>43</v>
      </c>
      <c r="P23" s="211"/>
      <c r="Q23" s="211"/>
      <c r="R23" s="211"/>
      <c r="S23" s="211"/>
      <c r="T23" s="211"/>
      <c r="U23" s="212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3"/>
      <c r="O24" s="210" t="s">
        <v>43</v>
      </c>
      <c r="P24" s="211"/>
      <c r="Q24" s="211"/>
      <c r="R24" s="211"/>
      <c r="S24" s="211"/>
      <c r="T24" s="211"/>
      <c r="U24" s="212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42" t="s">
        <v>48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55"/>
      <c r="AA25" s="55"/>
    </row>
    <row r="26" spans="1:54" ht="16.5" customHeight="1" x14ac:dyDescent="0.25">
      <c r="A26" s="240" t="s">
        <v>86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66"/>
      <c r="AA26" s="66"/>
    </row>
    <row r="27" spans="1:54" ht="14.25" customHeight="1" x14ac:dyDescent="0.25">
      <c r="A27" s="231" t="s">
        <v>87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67"/>
      <c r="AA27" s="67"/>
    </row>
    <row r="28" spans="1:54" ht="27" customHeight="1" x14ac:dyDescent="0.25">
      <c r="A28" s="64" t="s">
        <v>88</v>
      </c>
      <c r="B28" s="64" t="s">
        <v>89</v>
      </c>
      <c r="C28" s="37">
        <v>4301132066</v>
      </c>
      <c r="D28" s="203">
        <v>4607111036520</v>
      </c>
      <c r="E28" s="20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1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5"/>
      <c r="Q28" s="205"/>
      <c r="R28" s="205"/>
      <c r="S28" s="206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90</v>
      </c>
    </row>
    <row r="29" spans="1:54" ht="27" customHeight="1" x14ac:dyDescent="0.25">
      <c r="A29" s="64" t="s">
        <v>92</v>
      </c>
      <c r="B29" s="64" t="s">
        <v>93</v>
      </c>
      <c r="C29" s="37">
        <v>4301132063</v>
      </c>
      <c r="D29" s="203">
        <v>4607111036605</v>
      </c>
      <c r="E29" s="20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5"/>
      <c r="Q29" s="205"/>
      <c r="R29" s="205"/>
      <c r="S29" s="206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90</v>
      </c>
    </row>
    <row r="30" spans="1:54" ht="27" customHeight="1" x14ac:dyDescent="0.25">
      <c r="A30" s="64" t="s">
        <v>94</v>
      </c>
      <c r="B30" s="64" t="s">
        <v>95</v>
      </c>
      <c r="C30" s="37">
        <v>4301132064</v>
      </c>
      <c r="D30" s="203">
        <v>4607111036537</v>
      </c>
      <c r="E30" s="20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2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5"/>
      <c r="Q30" s="205"/>
      <c r="R30" s="205"/>
      <c r="S30" s="206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90</v>
      </c>
    </row>
    <row r="31" spans="1:54" ht="27" customHeight="1" x14ac:dyDescent="0.25">
      <c r="A31" s="64" t="s">
        <v>96</v>
      </c>
      <c r="B31" s="64" t="s">
        <v>97</v>
      </c>
      <c r="C31" s="37">
        <v>4301132065</v>
      </c>
      <c r="D31" s="203">
        <v>4607111036599</v>
      </c>
      <c r="E31" s="20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5"/>
      <c r="Q31" s="205"/>
      <c r="R31" s="205"/>
      <c r="S31" s="206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90</v>
      </c>
    </row>
    <row r="32" spans="1:54" x14ac:dyDescent="0.2">
      <c r="A32" s="200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3"/>
      <c r="O32" s="210" t="s">
        <v>43</v>
      </c>
      <c r="P32" s="211"/>
      <c r="Q32" s="211"/>
      <c r="R32" s="211"/>
      <c r="S32" s="211"/>
      <c r="T32" s="211"/>
      <c r="U32" s="212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3"/>
      <c r="O33" s="210" t="s">
        <v>43</v>
      </c>
      <c r="P33" s="211"/>
      <c r="Q33" s="211"/>
      <c r="R33" s="211"/>
      <c r="S33" s="211"/>
      <c r="T33" s="211"/>
      <c r="U33" s="212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40" t="s">
        <v>98</v>
      </c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66"/>
      <c r="AA34" s="66"/>
    </row>
    <row r="35" spans="1:54" ht="14.25" customHeight="1" x14ac:dyDescent="0.25">
      <c r="A35" s="231" t="s">
        <v>81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67"/>
      <c r="AA35" s="67"/>
    </row>
    <row r="36" spans="1:54" ht="27" customHeight="1" x14ac:dyDescent="0.25">
      <c r="A36" s="64" t="s">
        <v>99</v>
      </c>
      <c r="B36" s="64" t="s">
        <v>100</v>
      </c>
      <c r="C36" s="37">
        <v>4301070865</v>
      </c>
      <c r="D36" s="203">
        <v>4607111036285</v>
      </c>
      <c r="E36" s="20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1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5"/>
      <c r="Q36" s="205"/>
      <c r="R36" s="205"/>
      <c r="S36" s="206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101</v>
      </c>
      <c r="B37" s="64" t="s">
        <v>102</v>
      </c>
      <c r="C37" s="37">
        <v>4301070861</v>
      </c>
      <c r="D37" s="203">
        <v>4607111036308</v>
      </c>
      <c r="E37" s="20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17" t="s">
        <v>103</v>
      </c>
      <c r="P37" s="205"/>
      <c r="Q37" s="205"/>
      <c r="R37" s="205"/>
      <c r="S37" s="206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104</v>
      </c>
      <c r="B38" s="64" t="s">
        <v>105</v>
      </c>
      <c r="C38" s="37">
        <v>4301070884</v>
      </c>
      <c r="D38" s="203">
        <v>4607111036315</v>
      </c>
      <c r="E38" s="20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1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5"/>
      <c r="Q38" s="205"/>
      <c r="R38" s="205"/>
      <c r="S38" s="206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106</v>
      </c>
      <c r="B39" s="64" t="s">
        <v>107</v>
      </c>
      <c r="C39" s="37">
        <v>4301070864</v>
      </c>
      <c r="D39" s="203">
        <v>4607111036292</v>
      </c>
      <c r="E39" s="20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5"/>
      <c r="Q39" s="205"/>
      <c r="R39" s="205"/>
      <c r="S39" s="206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00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3"/>
      <c r="O40" s="210" t="s">
        <v>43</v>
      </c>
      <c r="P40" s="211"/>
      <c r="Q40" s="211"/>
      <c r="R40" s="211"/>
      <c r="S40" s="211"/>
      <c r="T40" s="211"/>
      <c r="U40" s="212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3"/>
      <c r="O41" s="210" t="s">
        <v>43</v>
      </c>
      <c r="P41" s="211"/>
      <c r="Q41" s="211"/>
      <c r="R41" s="211"/>
      <c r="S41" s="211"/>
      <c r="T41" s="211"/>
      <c r="U41" s="212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40" t="s">
        <v>108</v>
      </c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66"/>
      <c r="AA42" s="66"/>
    </row>
    <row r="43" spans="1:54" ht="14.25" customHeight="1" x14ac:dyDescent="0.25">
      <c r="A43" s="231" t="s">
        <v>109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67"/>
      <c r="AA43" s="67"/>
    </row>
    <row r="44" spans="1:54" ht="16.5" customHeight="1" x14ac:dyDescent="0.25">
      <c r="A44" s="64" t="s">
        <v>110</v>
      </c>
      <c r="B44" s="64" t="s">
        <v>111</v>
      </c>
      <c r="C44" s="37">
        <v>4301190046</v>
      </c>
      <c r="D44" s="203">
        <v>4607111038951</v>
      </c>
      <c r="E44" s="20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9"/>
      <c r="N44" s="38">
        <v>365</v>
      </c>
      <c r="O44" s="3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5"/>
      <c r="Q44" s="205"/>
      <c r="R44" s="205"/>
      <c r="S44" s="206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49</v>
      </c>
      <c r="AE44" s="74"/>
      <c r="BB44" s="93" t="s">
        <v>90</v>
      </c>
    </row>
    <row r="45" spans="1:54" ht="27" customHeight="1" x14ac:dyDescent="0.25">
      <c r="A45" s="64" t="s">
        <v>113</v>
      </c>
      <c r="B45" s="64" t="s">
        <v>114</v>
      </c>
      <c r="C45" s="37">
        <v>4301190022</v>
      </c>
      <c r="D45" s="203">
        <v>4607111037053</v>
      </c>
      <c r="E45" s="20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9"/>
      <c r="N45" s="38">
        <v>365</v>
      </c>
      <c r="O45" s="3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5"/>
      <c r="Q45" s="205"/>
      <c r="R45" s="205"/>
      <c r="S45" s="206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49</v>
      </c>
      <c r="AE45" s="74"/>
      <c r="BB45" s="94" t="s">
        <v>90</v>
      </c>
    </row>
    <row r="46" spans="1:54" ht="27" customHeight="1" x14ac:dyDescent="0.25">
      <c r="A46" s="64" t="s">
        <v>115</v>
      </c>
      <c r="B46" s="64" t="s">
        <v>116</v>
      </c>
      <c r="C46" s="37">
        <v>4301190023</v>
      </c>
      <c r="D46" s="203">
        <v>4607111037060</v>
      </c>
      <c r="E46" s="20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84</v>
      </c>
      <c r="M46" s="39"/>
      <c r="N46" s="38">
        <v>365</v>
      </c>
      <c r="O46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5"/>
      <c r="Q46" s="205"/>
      <c r="R46" s="205"/>
      <c r="S46" s="206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90</v>
      </c>
    </row>
    <row r="47" spans="1:54" x14ac:dyDescent="0.2">
      <c r="A47" s="200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13"/>
      <c r="O47" s="210" t="s">
        <v>43</v>
      </c>
      <c r="P47" s="211"/>
      <c r="Q47" s="211"/>
      <c r="R47" s="211"/>
      <c r="S47" s="211"/>
      <c r="T47" s="211"/>
      <c r="U47" s="212"/>
      <c r="V47" s="43" t="s">
        <v>42</v>
      </c>
      <c r="W47" s="44">
        <f>IFERROR(SUM(W44:W46),"0")</f>
        <v>0</v>
      </c>
      <c r="X47" s="44">
        <f>IFERROR(SUM(X44:X46),"0")</f>
        <v>0</v>
      </c>
      <c r="Y47" s="44">
        <f>IFERROR(IF(Y44="",0,Y44),"0")+IFERROR(IF(Y45="",0,Y45),"0")+IFERROR(IF(Y46="",0,Y46),"0")</f>
        <v>0</v>
      </c>
      <c r="Z47" s="68"/>
      <c r="AA47" s="68"/>
    </row>
    <row r="48" spans="1:54" x14ac:dyDescent="0.2">
      <c r="A48" s="200"/>
      <c r="B48" s="200"/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/>
      <c r="N48" s="213"/>
      <c r="O48" s="210" t="s">
        <v>43</v>
      </c>
      <c r="P48" s="211"/>
      <c r="Q48" s="211"/>
      <c r="R48" s="211"/>
      <c r="S48" s="211"/>
      <c r="T48" s="211"/>
      <c r="U48" s="212"/>
      <c r="V48" s="43" t="s">
        <v>0</v>
      </c>
      <c r="W48" s="44">
        <f>IFERROR(SUMPRODUCT(W44:W46*H44:H46),"0")</f>
        <v>0</v>
      </c>
      <c r="X48" s="44">
        <f>IFERROR(SUMPRODUCT(X44:X46*H44:H46),"0")</f>
        <v>0</v>
      </c>
      <c r="Y48" s="43"/>
      <c r="Z48" s="68"/>
      <c r="AA48" s="68"/>
    </row>
    <row r="49" spans="1:54" ht="16.5" customHeight="1" x14ac:dyDescent="0.25">
      <c r="A49" s="240" t="s">
        <v>117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66"/>
      <c r="AA49" s="66"/>
    </row>
    <row r="50" spans="1:54" ht="14.25" customHeight="1" x14ac:dyDescent="0.25">
      <c r="A50" s="231" t="s">
        <v>81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67"/>
      <c r="AA50" s="67"/>
    </row>
    <row r="51" spans="1:54" ht="27" customHeight="1" x14ac:dyDescent="0.25">
      <c r="A51" s="64" t="s">
        <v>118</v>
      </c>
      <c r="B51" s="64" t="s">
        <v>119</v>
      </c>
      <c r="C51" s="37">
        <v>4301070989</v>
      </c>
      <c r="D51" s="203">
        <v>4607111037190</v>
      </c>
      <c r="E51" s="203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85</v>
      </c>
      <c r="L51" s="39" t="s">
        <v>84</v>
      </c>
      <c r="M51" s="39"/>
      <c r="N51" s="38">
        <v>180</v>
      </c>
      <c r="O51" s="3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5"/>
      <c r="Q51" s="205"/>
      <c r="R51" s="205"/>
      <c r="S51" s="206"/>
      <c r="T51" s="40" t="s">
        <v>49</v>
      </c>
      <c r="U51" s="40" t="s">
        <v>49</v>
      </c>
      <c r="V51" s="41" t="s">
        <v>42</v>
      </c>
      <c r="W51" s="59">
        <v>0</v>
      </c>
      <c r="X51" s="56">
        <f t="shared" ref="X51:X56" si="0">IFERROR(IF(W51="","",W51),"")</f>
        <v>0</v>
      </c>
      <c r="Y51" s="42">
        <f t="shared" ref="Y51:Y56" si="1">IFERROR(IF(W51="","",W51*0.0155),"")</f>
        <v>0</v>
      </c>
      <c r="Z51" s="69" t="s">
        <v>49</v>
      </c>
      <c r="AA51" s="70" t="s">
        <v>49</v>
      </c>
      <c r="AE51" s="74"/>
      <c r="BB51" s="96" t="s">
        <v>71</v>
      </c>
    </row>
    <row r="52" spans="1:54" ht="27" customHeight="1" x14ac:dyDescent="0.25">
      <c r="A52" s="64" t="s">
        <v>120</v>
      </c>
      <c r="B52" s="64" t="s">
        <v>121</v>
      </c>
      <c r="C52" s="37">
        <v>4301070972</v>
      </c>
      <c r="D52" s="203">
        <v>4607111037183</v>
      </c>
      <c r="E52" s="203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85</v>
      </c>
      <c r="L52" s="39" t="s">
        <v>84</v>
      </c>
      <c r="M52" s="39"/>
      <c r="N52" s="38">
        <v>180</v>
      </c>
      <c r="O52" s="3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5"/>
      <c r="Q52" s="205"/>
      <c r="R52" s="205"/>
      <c r="S52" s="206"/>
      <c r="T52" s="40" t="s">
        <v>49</v>
      </c>
      <c r="U52" s="40" t="s">
        <v>49</v>
      </c>
      <c r="V52" s="41" t="s">
        <v>42</v>
      </c>
      <c r="W52" s="59">
        <v>0</v>
      </c>
      <c r="X52" s="56">
        <f t="shared" si="0"/>
        <v>0</v>
      </c>
      <c r="Y52" s="42">
        <f t="shared" si="1"/>
        <v>0</v>
      </c>
      <c r="Z52" s="69" t="s">
        <v>49</v>
      </c>
      <c r="AA52" s="70" t="s">
        <v>49</v>
      </c>
      <c r="AE52" s="74"/>
      <c r="BB52" s="97" t="s">
        <v>71</v>
      </c>
    </row>
    <row r="53" spans="1:54" ht="27" customHeight="1" x14ac:dyDescent="0.25">
      <c r="A53" s="64" t="s">
        <v>122</v>
      </c>
      <c r="B53" s="64" t="s">
        <v>123</v>
      </c>
      <c r="C53" s="37">
        <v>4301070970</v>
      </c>
      <c r="D53" s="203">
        <v>4607111037091</v>
      </c>
      <c r="E53" s="203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85</v>
      </c>
      <c r="L53" s="39" t="s">
        <v>84</v>
      </c>
      <c r="M53" s="39"/>
      <c r="N53" s="38">
        <v>180</v>
      </c>
      <c r="O53" s="3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5"/>
      <c r="Q53" s="205"/>
      <c r="R53" s="205"/>
      <c r="S53" s="206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si="0"/>
        <v>0</v>
      </c>
      <c r="Y53" s="42">
        <f t="shared" si="1"/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124</v>
      </c>
      <c r="B54" s="64" t="s">
        <v>125</v>
      </c>
      <c r="C54" s="37">
        <v>4301070971</v>
      </c>
      <c r="D54" s="203">
        <v>4607111036902</v>
      </c>
      <c r="E54" s="203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1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5"/>
      <c r="Q54" s="205"/>
      <c r="R54" s="205"/>
      <c r="S54" s="206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126</v>
      </c>
      <c r="B55" s="64" t="s">
        <v>127</v>
      </c>
      <c r="C55" s="37">
        <v>4301070969</v>
      </c>
      <c r="D55" s="203">
        <v>4607111036858</v>
      </c>
      <c r="E55" s="203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0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5"/>
      <c r="Q55" s="205"/>
      <c r="R55" s="205"/>
      <c r="S55" s="206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128</v>
      </c>
      <c r="B56" s="64" t="s">
        <v>129</v>
      </c>
      <c r="C56" s="37">
        <v>4301070968</v>
      </c>
      <c r="D56" s="203">
        <v>4607111036889</v>
      </c>
      <c r="E56" s="203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5"/>
      <c r="Q56" s="205"/>
      <c r="R56" s="205"/>
      <c r="S56" s="206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x14ac:dyDescent="0.2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13"/>
      <c r="O57" s="210" t="s">
        <v>43</v>
      </c>
      <c r="P57" s="211"/>
      <c r="Q57" s="211"/>
      <c r="R57" s="211"/>
      <c r="S57" s="211"/>
      <c r="T57" s="211"/>
      <c r="U57" s="212"/>
      <c r="V57" s="43" t="s">
        <v>42</v>
      </c>
      <c r="W57" s="44">
        <f>IFERROR(SUM(W51:W56),"0")</f>
        <v>0</v>
      </c>
      <c r="X57" s="44">
        <f>IFERROR(SUM(X51:X56),"0")</f>
        <v>0</v>
      </c>
      <c r="Y57" s="44">
        <f>IFERROR(IF(Y51="",0,Y51),"0")+IFERROR(IF(Y52="",0,Y52),"0")+IFERROR(IF(Y53="",0,Y53),"0")+IFERROR(IF(Y54="",0,Y54),"0")+IFERROR(IF(Y55="",0,Y55),"0")+IFERROR(IF(Y56="",0,Y56),"0")</f>
        <v>0</v>
      </c>
      <c r="Z57" s="68"/>
      <c r="AA57" s="68"/>
    </row>
    <row r="58" spans="1:54" x14ac:dyDescent="0.2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13"/>
      <c r="O58" s="210" t="s">
        <v>43</v>
      </c>
      <c r="P58" s="211"/>
      <c r="Q58" s="211"/>
      <c r="R58" s="211"/>
      <c r="S58" s="211"/>
      <c r="T58" s="211"/>
      <c r="U58" s="212"/>
      <c r="V58" s="43" t="s">
        <v>0</v>
      </c>
      <c r="W58" s="44">
        <f>IFERROR(SUMPRODUCT(W51:W56*H51:H56),"0")</f>
        <v>0</v>
      </c>
      <c r="X58" s="44">
        <f>IFERROR(SUMPRODUCT(X51:X56*H51:H56),"0")</f>
        <v>0</v>
      </c>
      <c r="Y58" s="43"/>
      <c r="Z58" s="68"/>
      <c r="AA58" s="68"/>
    </row>
    <row r="59" spans="1:54" ht="16.5" customHeight="1" x14ac:dyDescent="0.25">
      <c r="A59" s="240" t="s">
        <v>130</v>
      </c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66"/>
      <c r="AA59" s="66"/>
    </row>
    <row r="60" spans="1:54" ht="14.25" customHeight="1" x14ac:dyDescent="0.25">
      <c r="A60" s="231" t="s">
        <v>81</v>
      </c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67"/>
      <c r="AA60" s="67"/>
    </row>
    <row r="61" spans="1:54" ht="27" customHeight="1" x14ac:dyDescent="0.25">
      <c r="A61" s="64" t="s">
        <v>131</v>
      </c>
      <c r="B61" s="64" t="s">
        <v>132</v>
      </c>
      <c r="C61" s="37">
        <v>4301070977</v>
      </c>
      <c r="D61" s="203">
        <v>4607111037411</v>
      </c>
      <c r="E61" s="203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133</v>
      </c>
      <c r="L61" s="39" t="s">
        <v>84</v>
      </c>
      <c r="M61" s="39"/>
      <c r="N61" s="38">
        <v>180</v>
      </c>
      <c r="O61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5"/>
      <c r="Q61" s="205"/>
      <c r="R61" s="205"/>
      <c r="S61" s="206"/>
      <c r="T61" s="40" t="s">
        <v>49</v>
      </c>
      <c r="U61" s="40" t="s">
        <v>49</v>
      </c>
      <c r="V61" s="41" t="s">
        <v>42</v>
      </c>
      <c r="W61" s="59">
        <v>0</v>
      </c>
      <c r="X61" s="56">
        <f>IFERROR(IF(W61="","",W61),"")</f>
        <v>0</v>
      </c>
      <c r="Y61" s="42">
        <f>IFERROR(IF(W61="","",W61*0.00502),"")</f>
        <v>0</v>
      </c>
      <c r="Z61" s="69" t="s">
        <v>49</v>
      </c>
      <c r="AA61" s="70" t="s">
        <v>49</v>
      </c>
      <c r="AE61" s="74"/>
      <c r="BB61" s="102" t="s">
        <v>71</v>
      </c>
    </row>
    <row r="62" spans="1:54" ht="27" customHeight="1" x14ac:dyDescent="0.25">
      <c r="A62" s="64" t="s">
        <v>134</v>
      </c>
      <c r="B62" s="64" t="s">
        <v>135</v>
      </c>
      <c r="C62" s="37">
        <v>4301070981</v>
      </c>
      <c r="D62" s="203">
        <v>4607111036728</v>
      </c>
      <c r="E62" s="203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9"/>
      <c r="N62" s="38">
        <v>180</v>
      </c>
      <c r="O62" s="3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5"/>
      <c r="Q62" s="205"/>
      <c r="R62" s="205"/>
      <c r="S62" s="206"/>
      <c r="T62" s="40" t="s">
        <v>49</v>
      </c>
      <c r="U62" s="40" t="s">
        <v>49</v>
      </c>
      <c r="V62" s="41" t="s">
        <v>42</v>
      </c>
      <c r="W62" s="59">
        <v>0</v>
      </c>
      <c r="X62" s="56">
        <f>IFERROR(IF(W62="","",W62),"")</f>
        <v>0</v>
      </c>
      <c r="Y62" s="42">
        <f>IFERROR(IF(W62="","",W62*0.00866),"")</f>
        <v>0</v>
      </c>
      <c r="Z62" s="69" t="s">
        <v>49</v>
      </c>
      <c r="AA62" s="70" t="s">
        <v>49</v>
      </c>
      <c r="AE62" s="74"/>
      <c r="BB62" s="103" t="s">
        <v>71</v>
      </c>
    </row>
    <row r="63" spans="1:54" x14ac:dyDescent="0.2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13"/>
      <c r="O63" s="210" t="s">
        <v>43</v>
      </c>
      <c r="P63" s="211"/>
      <c r="Q63" s="211"/>
      <c r="R63" s="211"/>
      <c r="S63" s="211"/>
      <c r="T63" s="211"/>
      <c r="U63" s="212"/>
      <c r="V63" s="43" t="s">
        <v>42</v>
      </c>
      <c r="W63" s="44">
        <f>IFERROR(SUM(W61:W62),"0")</f>
        <v>0</v>
      </c>
      <c r="X63" s="44">
        <f>IFERROR(SUM(X61:X62),"0")</f>
        <v>0</v>
      </c>
      <c r="Y63" s="44">
        <f>IFERROR(IF(Y61="",0,Y61),"0")+IFERROR(IF(Y62="",0,Y62),"0")</f>
        <v>0</v>
      </c>
      <c r="Z63" s="68"/>
      <c r="AA63" s="68"/>
    </row>
    <row r="64" spans="1:54" x14ac:dyDescent="0.2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13"/>
      <c r="O64" s="210" t="s">
        <v>43</v>
      </c>
      <c r="P64" s="211"/>
      <c r="Q64" s="211"/>
      <c r="R64" s="211"/>
      <c r="S64" s="211"/>
      <c r="T64" s="211"/>
      <c r="U64" s="212"/>
      <c r="V64" s="43" t="s">
        <v>0</v>
      </c>
      <c r="W64" s="44">
        <f>IFERROR(SUMPRODUCT(W61:W62*H61:H62),"0")</f>
        <v>0</v>
      </c>
      <c r="X64" s="44">
        <f>IFERROR(SUMPRODUCT(X61:X62*H61:H62),"0")</f>
        <v>0</v>
      </c>
      <c r="Y64" s="43"/>
      <c r="Z64" s="68"/>
      <c r="AA64" s="68"/>
    </row>
    <row r="65" spans="1:54" ht="16.5" customHeight="1" x14ac:dyDescent="0.25">
      <c r="A65" s="240" t="s">
        <v>136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66"/>
      <c r="AA65" s="66"/>
    </row>
    <row r="66" spans="1:54" ht="14.25" customHeight="1" x14ac:dyDescent="0.25">
      <c r="A66" s="231" t="s">
        <v>137</v>
      </c>
      <c r="B66" s="231"/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67"/>
      <c r="AA66" s="67"/>
    </row>
    <row r="67" spans="1:54" ht="27" customHeight="1" x14ac:dyDescent="0.25">
      <c r="A67" s="64" t="s">
        <v>138</v>
      </c>
      <c r="B67" s="64" t="s">
        <v>139</v>
      </c>
      <c r="C67" s="37">
        <v>4301135113</v>
      </c>
      <c r="D67" s="203">
        <v>4607111033659</v>
      </c>
      <c r="E67" s="203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9"/>
      <c r="N67" s="38">
        <v>180</v>
      </c>
      <c r="O67" s="30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5"/>
      <c r="Q67" s="205"/>
      <c r="R67" s="205"/>
      <c r="S67" s="206"/>
      <c r="T67" s="40" t="s">
        <v>49</v>
      </c>
      <c r="U67" s="40" t="s">
        <v>49</v>
      </c>
      <c r="V67" s="41" t="s">
        <v>42</v>
      </c>
      <c r="W67" s="59">
        <v>0</v>
      </c>
      <c r="X67" s="56">
        <f>IFERROR(IF(W67="","",W67),"")</f>
        <v>0</v>
      </c>
      <c r="Y67" s="42">
        <f>IFERROR(IF(W67="","",W67*0.01788),"")</f>
        <v>0</v>
      </c>
      <c r="Z67" s="69" t="s">
        <v>49</v>
      </c>
      <c r="AA67" s="70" t="s">
        <v>49</v>
      </c>
      <c r="AE67" s="74"/>
      <c r="BB67" s="104" t="s">
        <v>90</v>
      </c>
    </row>
    <row r="68" spans="1:54" x14ac:dyDescent="0.2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13"/>
      <c r="O68" s="210" t="s">
        <v>43</v>
      </c>
      <c r="P68" s="211"/>
      <c r="Q68" s="211"/>
      <c r="R68" s="211"/>
      <c r="S68" s="211"/>
      <c r="T68" s="211"/>
      <c r="U68" s="212"/>
      <c r="V68" s="43" t="s">
        <v>42</v>
      </c>
      <c r="W68" s="44">
        <f>IFERROR(SUM(W67:W67),"0")</f>
        <v>0</v>
      </c>
      <c r="X68" s="44">
        <f>IFERROR(SUM(X67:X67),"0")</f>
        <v>0</v>
      </c>
      <c r="Y68" s="44">
        <f>IFERROR(IF(Y67="",0,Y67),"0")</f>
        <v>0</v>
      </c>
      <c r="Z68" s="68"/>
      <c r="AA68" s="68"/>
    </row>
    <row r="69" spans="1:54" x14ac:dyDescent="0.2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13"/>
      <c r="O69" s="210" t="s">
        <v>43</v>
      </c>
      <c r="P69" s="211"/>
      <c r="Q69" s="211"/>
      <c r="R69" s="211"/>
      <c r="S69" s="211"/>
      <c r="T69" s="211"/>
      <c r="U69" s="212"/>
      <c r="V69" s="43" t="s">
        <v>0</v>
      </c>
      <c r="W69" s="44">
        <f>IFERROR(SUMPRODUCT(W67:W67*H67:H67),"0")</f>
        <v>0</v>
      </c>
      <c r="X69" s="44">
        <f>IFERROR(SUMPRODUCT(X67:X67*H67:H67),"0")</f>
        <v>0</v>
      </c>
      <c r="Y69" s="43"/>
      <c r="Z69" s="68"/>
      <c r="AA69" s="68"/>
    </row>
    <row r="70" spans="1:54" ht="16.5" customHeight="1" x14ac:dyDescent="0.25">
      <c r="A70" s="240" t="s">
        <v>140</v>
      </c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66"/>
      <c r="AA70" s="66"/>
    </row>
    <row r="71" spans="1:54" ht="14.25" customHeight="1" x14ac:dyDescent="0.25">
      <c r="A71" s="231" t="s">
        <v>141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67"/>
      <c r="AA71" s="67"/>
    </row>
    <row r="72" spans="1:54" ht="27" customHeight="1" x14ac:dyDescent="0.25">
      <c r="A72" s="64" t="s">
        <v>142</v>
      </c>
      <c r="B72" s="64" t="s">
        <v>143</v>
      </c>
      <c r="C72" s="37">
        <v>4301131012</v>
      </c>
      <c r="D72" s="203">
        <v>4607111034137</v>
      </c>
      <c r="E72" s="20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9"/>
      <c r="N72" s="38">
        <v>180</v>
      </c>
      <c r="O72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5"/>
      <c r="Q72" s="205"/>
      <c r="R72" s="205"/>
      <c r="S72" s="206"/>
      <c r="T72" s="40" t="s">
        <v>49</v>
      </c>
      <c r="U72" s="40" t="s">
        <v>49</v>
      </c>
      <c r="V72" s="41" t="s">
        <v>42</v>
      </c>
      <c r="W72" s="59">
        <v>0</v>
      </c>
      <c r="X72" s="56">
        <f>IFERROR(IF(W72="","",W72),"")</f>
        <v>0</v>
      </c>
      <c r="Y72" s="42">
        <f>IFERROR(IF(W72="","",W72*0.01788),"")</f>
        <v>0</v>
      </c>
      <c r="Z72" s="69" t="s">
        <v>49</v>
      </c>
      <c r="AA72" s="70" t="s">
        <v>49</v>
      </c>
      <c r="AE72" s="74"/>
      <c r="BB72" s="105" t="s">
        <v>90</v>
      </c>
    </row>
    <row r="73" spans="1:54" ht="27" customHeight="1" x14ac:dyDescent="0.25">
      <c r="A73" s="64" t="s">
        <v>144</v>
      </c>
      <c r="B73" s="64" t="s">
        <v>145</v>
      </c>
      <c r="C73" s="37">
        <v>4301131011</v>
      </c>
      <c r="D73" s="203">
        <v>4607111034120</v>
      </c>
      <c r="E73" s="203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9"/>
      <c r="N73" s="38">
        <v>180</v>
      </c>
      <c r="O73" s="2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5"/>
      <c r="Q73" s="205"/>
      <c r="R73" s="205"/>
      <c r="S73" s="206"/>
      <c r="T73" s="40" t="s">
        <v>49</v>
      </c>
      <c r="U73" s="40" t="s">
        <v>49</v>
      </c>
      <c r="V73" s="41" t="s">
        <v>42</v>
      </c>
      <c r="W73" s="59">
        <v>0</v>
      </c>
      <c r="X73" s="56">
        <f>IFERROR(IF(W73="","",W73),"")</f>
        <v>0</v>
      </c>
      <c r="Y73" s="42">
        <f>IFERROR(IF(W73="","",W73*0.01788),"")</f>
        <v>0</v>
      </c>
      <c r="Z73" s="69" t="s">
        <v>49</v>
      </c>
      <c r="AA73" s="70" t="s">
        <v>49</v>
      </c>
      <c r="AE73" s="74"/>
      <c r="BB73" s="106" t="s">
        <v>90</v>
      </c>
    </row>
    <row r="74" spans="1:54" x14ac:dyDescent="0.2">
      <c r="A74" s="200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13"/>
      <c r="O74" s="210" t="s">
        <v>43</v>
      </c>
      <c r="P74" s="211"/>
      <c r="Q74" s="211"/>
      <c r="R74" s="211"/>
      <c r="S74" s="211"/>
      <c r="T74" s="211"/>
      <c r="U74" s="212"/>
      <c r="V74" s="43" t="s">
        <v>42</v>
      </c>
      <c r="W74" s="44">
        <f>IFERROR(SUM(W72:W73),"0")</f>
        <v>0</v>
      </c>
      <c r="X74" s="44">
        <f>IFERROR(SUM(X72:X73),"0")</f>
        <v>0</v>
      </c>
      <c r="Y74" s="44">
        <f>IFERROR(IF(Y72="",0,Y72),"0")+IFERROR(IF(Y73="",0,Y73),"0")</f>
        <v>0</v>
      </c>
      <c r="Z74" s="68"/>
      <c r="AA74" s="68"/>
    </row>
    <row r="75" spans="1:54" x14ac:dyDescent="0.2">
      <c r="A75" s="200"/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13"/>
      <c r="O75" s="210" t="s">
        <v>43</v>
      </c>
      <c r="P75" s="211"/>
      <c r="Q75" s="211"/>
      <c r="R75" s="211"/>
      <c r="S75" s="211"/>
      <c r="T75" s="211"/>
      <c r="U75" s="212"/>
      <c r="V75" s="43" t="s">
        <v>0</v>
      </c>
      <c r="W75" s="44">
        <f>IFERROR(SUMPRODUCT(W72:W73*H72:H73),"0")</f>
        <v>0</v>
      </c>
      <c r="X75" s="44">
        <f>IFERROR(SUMPRODUCT(X72:X73*H72:H73),"0")</f>
        <v>0</v>
      </c>
      <c r="Y75" s="43"/>
      <c r="Z75" s="68"/>
      <c r="AA75" s="68"/>
    </row>
    <row r="76" spans="1:54" ht="16.5" customHeight="1" x14ac:dyDescent="0.25">
      <c r="A76" s="240" t="s">
        <v>146</v>
      </c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66"/>
      <c r="AA76" s="66"/>
    </row>
    <row r="77" spans="1:54" ht="14.25" customHeight="1" x14ac:dyDescent="0.25">
      <c r="A77" s="231" t="s">
        <v>137</v>
      </c>
      <c r="B77" s="231"/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67"/>
      <c r="AA77" s="67"/>
    </row>
    <row r="78" spans="1:54" ht="27" customHeight="1" x14ac:dyDescent="0.25">
      <c r="A78" s="64" t="s">
        <v>147</v>
      </c>
      <c r="B78" s="64" t="s">
        <v>148</v>
      </c>
      <c r="C78" s="37">
        <v>4301135053</v>
      </c>
      <c r="D78" s="203">
        <v>4607111036407</v>
      </c>
      <c r="E78" s="203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91</v>
      </c>
      <c r="L78" s="39" t="s">
        <v>84</v>
      </c>
      <c r="M78" s="39"/>
      <c r="N78" s="38">
        <v>180</v>
      </c>
      <c r="O78" s="30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5"/>
      <c r="Q78" s="205"/>
      <c r="R78" s="205"/>
      <c r="S78" s="206"/>
      <c r="T78" s="40" t="s">
        <v>49</v>
      </c>
      <c r="U78" s="40" t="s">
        <v>49</v>
      </c>
      <c r="V78" s="41" t="s">
        <v>42</v>
      </c>
      <c r="W78" s="59">
        <v>0</v>
      </c>
      <c r="X78" s="56">
        <f t="shared" ref="X78:X83" si="2">IFERROR(IF(W78="","",W78),"")</f>
        <v>0</v>
      </c>
      <c r="Y78" s="42">
        <f t="shared" ref="Y78:Y83" si="3">IFERROR(IF(W78="","",W78*0.01788),"")</f>
        <v>0</v>
      </c>
      <c r="Z78" s="69" t="s">
        <v>49</v>
      </c>
      <c r="AA78" s="70" t="s">
        <v>49</v>
      </c>
      <c r="AE78" s="74"/>
      <c r="BB78" s="107" t="s">
        <v>90</v>
      </c>
    </row>
    <row r="79" spans="1:54" ht="16.5" customHeight="1" x14ac:dyDescent="0.25">
      <c r="A79" s="64" t="s">
        <v>149</v>
      </c>
      <c r="B79" s="64" t="s">
        <v>150</v>
      </c>
      <c r="C79" s="37">
        <v>4301135122</v>
      </c>
      <c r="D79" s="203">
        <v>4607111033628</v>
      </c>
      <c r="E79" s="20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9"/>
      <c r="N79" s="38">
        <v>180</v>
      </c>
      <c r="O79" s="29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5"/>
      <c r="Q79" s="205"/>
      <c r="R79" s="205"/>
      <c r="S79" s="206"/>
      <c r="T79" s="40" t="s">
        <v>49</v>
      </c>
      <c r="U79" s="40" t="s">
        <v>49</v>
      </c>
      <c r="V79" s="41" t="s">
        <v>42</v>
      </c>
      <c r="W79" s="59">
        <v>0</v>
      </c>
      <c r="X79" s="56">
        <f t="shared" si="2"/>
        <v>0</v>
      </c>
      <c r="Y79" s="42">
        <f t="shared" si="3"/>
        <v>0</v>
      </c>
      <c r="Z79" s="69" t="s">
        <v>49</v>
      </c>
      <c r="AA79" s="70" t="s">
        <v>49</v>
      </c>
      <c r="AE79" s="74"/>
      <c r="BB79" s="108" t="s">
        <v>90</v>
      </c>
    </row>
    <row r="80" spans="1:54" ht="27" customHeight="1" x14ac:dyDescent="0.25">
      <c r="A80" s="64" t="s">
        <v>151</v>
      </c>
      <c r="B80" s="64" t="s">
        <v>152</v>
      </c>
      <c r="C80" s="37">
        <v>4301130400</v>
      </c>
      <c r="D80" s="203">
        <v>4607111033451</v>
      </c>
      <c r="E80" s="20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9"/>
      <c r="N80" s="38">
        <v>180</v>
      </c>
      <c r="O80" s="29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5"/>
      <c r="Q80" s="205"/>
      <c r="R80" s="205"/>
      <c r="S80" s="206"/>
      <c r="T80" s="40" t="s">
        <v>49</v>
      </c>
      <c r="U80" s="40" t="s">
        <v>49</v>
      </c>
      <c r="V80" s="41" t="s">
        <v>42</v>
      </c>
      <c r="W80" s="59">
        <v>0</v>
      </c>
      <c r="X80" s="56">
        <f t="shared" si="2"/>
        <v>0</v>
      </c>
      <c r="Y80" s="42">
        <f t="shared" si="3"/>
        <v>0</v>
      </c>
      <c r="Z80" s="69" t="s">
        <v>49</v>
      </c>
      <c r="AA80" s="70" t="s">
        <v>49</v>
      </c>
      <c r="AE80" s="74"/>
      <c r="BB80" s="109" t="s">
        <v>90</v>
      </c>
    </row>
    <row r="81" spans="1:54" ht="27" customHeight="1" x14ac:dyDescent="0.25">
      <c r="A81" s="64" t="s">
        <v>153</v>
      </c>
      <c r="B81" s="64" t="s">
        <v>154</v>
      </c>
      <c r="C81" s="37">
        <v>4301135120</v>
      </c>
      <c r="D81" s="203">
        <v>4607111035141</v>
      </c>
      <c r="E81" s="203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29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5"/>
      <c r="Q81" s="205"/>
      <c r="R81" s="205"/>
      <c r="S81" s="206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si="2"/>
        <v>0</v>
      </c>
      <c r="Y81" s="42">
        <f t="shared" si="3"/>
        <v>0</v>
      </c>
      <c r="Z81" s="69" t="s">
        <v>49</v>
      </c>
      <c r="AA81" s="70" t="s">
        <v>49</v>
      </c>
      <c r="AE81" s="74"/>
      <c r="BB81" s="110" t="s">
        <v>90</v>
      </c>
    </row>
    <row r="82" spans="1:54" ht="27" customHeight="1" x14ac:dyDescent="0.25">
      <c r="A82" s="64" t="s">
        <v>155</v>
      </c>
      <c r="B82" s="64" t="s">
        <v>156</v>
      </c>
      <c r="C82" s="37">
        <v>4301135111</v>
      </c>
      <c r="D82" s="203">
        <v>4607111035028</v>
      </c>
      <c r="E82" s="203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2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5"/>
      <c r="Q82" s="205"/>
      <c r="R82" s="205"/>
      <c r="S82" s="206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90</v>
      </c>
    </row>
    <row r="83" spans="1:54" ht="27" customHeight="1" x14ac:dyDescent="0.25">
      <c r="A83" s="64" t="s">
        <v>157</v>
      </c>
      <c r="B83" s="64" t="s">
        <v>158</v>
      </c>
      <c r="C83" s="37">
        <v>4301135109</v>
      </c>
      <c r="D83" s="203">
        <v>4607111033444</v>
      </c>
      <c r="E83" s="203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29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5"/>
      <c r="Q83" s="205"/>
      <c r="R83" s="205"/>
      <c r="S83" s="206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90</v>
      </c>
    </row>
    <row r="84" spans="1:54" x14ac:dyDescent="0.2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13"/>
      <c r="O84" s="210" t="s">
        <v>43</v>
      </c>
      <c r="P84" s="211"/>
      <c r="Q84" s="211"/>
      <c r="R84" s="211"/>
      <c r="S84" s="211"/>
      <c r="T84" s="211"/>
      <c r="U84" s="212"/>
      <c r="V84" s="43" t="s">
        <v>42</v>
      </c>
      <c r="W84" s="44">
        <f>IFERROR(SUM(W78:W83),"0")</f>
        <v>0</v>
      </c>
      <c r="X84" s="44">
        <f>IFERROR(SUM(X78:X83),"0")</f>
        <v>0</v>
      </c>
      <c r="Y84" s="44">
        <f>IFERROR(IF(Y78="",0,Y78),"0")+IFERROR(IF(Y79="",0,Y79),"0")+IFERROR(IF(Y80="",0,Y80),"0")+IFERROR(IF(Y81="",0,Y81),"0")+IFERROR(IF(Y82="",0,Y82),"0")+IFERROR(IF(Y83="",0,Y83),"0")</f>
        <v>0</v>
      </c>
      <c r="Z84" s="68"/>
      <c r="AA84" s="68"/>
    </row>
    <row r="85" spans="1:54" x14ac:dyDescent="0.2">
      <c r="A85" s="200"/>
      <c r="B85" s="200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13"/>
      <c r="O85" s="210" t="s">
        <v>43</v>
      </c>
      <c r="P85" s="211"/>
      <c r="Q85" s="211"/>
      <c r="R85" s="211"/>
      <c r="S85" s="211"/>
      <c r="T85" s="211"/>
      <c r="U85" s="212"/>
      <c r="V85" s="43" t="s">
        <v>0</v>
      </c>
      <c r="W85" s="44">
        <f>IFERROR(SUMPRODUCT(W78:W83*H78:H83),"0")</f>
        <v>0</v>
      </c>
      <c r="X85" s="44">
        <f>IFERROR(SUMPRODUCT(X78:X83*H78:H83),"0")</f>
        <v>0</v>
      </c>
      <c r="Y85" s="43"/>
      <c r="Z85" s="68"/>
      <c r="AA85" s="68"/>
    </row>
    <row r="86" spans="1:54" ht="16.5" customHeight="1" x14ac:dyDescent="0.25">
      <c r="A86" s="240" t="s">
        <v>159</v>
      </c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66"/>
      <c r="AA86" s="66"/>
    </row>
    <row r="87" spans="1:54" ht="14.25" customHeight="1" x14ac:dyDescent="0.25">
      <c r="A87" s="231" t="s">
        <v>159</v>
      </c>
      <c r="B87" s="231"/>
      <c r="C87" s="231"/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67"/>
      <c r="AA87" s="67"/>
    </row>
    <row r="88" spans="1:54" ht="27" customHeight="1" x14ac:dyDescent="0.25">
      <c r="A88" s="64" t="s">
        <v>160</v>
      </c>
      <c r="B88" s="64" t="s">
        <v>161</v>
      </c>
      <c r="C88" s="37">
        <v>4301136013</v>
      </c>
      <c r="D88" s="203">
        <v>4607025784012</v>
      </c>
      <c r="E88" s="203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91</v>
      </c>
      <c r="L88" s="39" t="s">
        <v>84</v>
      </c>
      <c r="M88" s="39"/>
      <c r="N88" s="38">
        <v>180</v>
      </c>
      <c r="O88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5"/>
      <c r="Q88" s="205"/>
      <c r="R88" s="205"/>
      <c r="S88" s="206"/>
      <c r="T88" s="40" t="s">
        <v>49</v>
      </c>
      <c r="U88" s="40" t="s">
        <v>49</v>
      </c>
      <c r="V88" s="41" t="s">
        <v>42</v>
      </c>
      <c r="W88" s="59">
        <v>0</v>
      </c>
      <c r="X88" s="56">
        <f>IFERROR(IF(W88="","",W88),"")</f>
        <v>0</v>
      </c>
      <c r="Y88" s="42">
        <f>IFERROR(IF(W88="","",W88*0.00936),"")</f>
        <v>0</v>
      </c>
      <c r="Z88" s="69" t="s">
        <v>49</v>
      </c>
      <c r="AA88" s="70" t="s">
        <v>49</v>
      </c>
      <c r="AE88" s="74"/>
      <c r="BB88" s="113" t="s">
        <v>90</v>
      </c>
    </row>
    <row r="89" spans="1:54" ht="27" customHeight="1" x14ac:dyDescent="0.25">
      <c r="A89" s="64" t="s">
        <v>162</v>
      </c>
      <c r="B89" s="64" t="s">
        <v>163</v>
      </c>
      <c r="C89" s="37">
        <v>4301136012</v>
      </c>
      <c r="D89" s="203">
        <v>4607025784319</v>
      </c>
      <c r="E89" s="203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91</v>
      </c>
      <c r="L89" s="39" t="s">
        <v>84</v>
      </c>
      <c r="M89" s="39"/>
      <c r="N89" s="38">
        <v>180</v>
      </c>
      <c r="O89" s="29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5"/>
      <c r="Q89" s="205"/>
      <c r="R89" s="205"/>
      <c r="S89" s="206"/>
      <c r="T89" s="40" t="s">
        <v>49</v>
      </c>
      <c r="U89" s="40" t="s">
        <v>49</v>
      </c>
      <c r="V89" s="41" t="s">
        <v>42</v>
      </c>
      <c r="W89" s="59">
        <v>0</v>
      </c>
      <c r="X89" s="56">
        <f>IFERROR(IF(W89="","",W89),"")</f>
        <v>0</v>
      </c>
      <c r="Y89" s="42">
        <f>IFERROR(IF(W89="","",W89*0.01788),"")</f>
        <v>0</v>
      </c>
      <c r="Z89" s="69" t="s">
        <v>49</v>
      </c>
      <c r="AA89" s="70" t="s">
        <v>49</v>
      </c>
      <c r="AE89" s="74"/>
      <c r="BB89" s="114" t="s">
        <v>90</v>
      </c>
    </row>
    <row r="90" spans="1:54" ht="16.5" customHeight="1" x14ac:dyDescent="0.25">
      <c r="A90" s="64" t="s">
        <v>164</v>
      </c>
      <c r="B90" s="64" t="s">
        <v>165</v>
      </c>
      <c r="C90" s="37">
        <v>4301136014</v>
      </c>
      <c r="D90" s="203">
        <v>4607111035370</v>
      </c>
      <c r="E90" s="203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85</v>
      </c>
      <c r="L90" s="39" t="s">
        <v>84</v>
      </c>
      <c r="M90" s="39"/>
      <c r="N90" s="38">
        <v>180</v>
      </c>
      <c r="O90" s="29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5"/>
      <c r="Q90" s="205"/>
      <c r="R90" s="205"/>
      <c r="S90" s="206"/>
      <c r="T90" s="40" t="s">
        <v>49</v>
      </c>
      <c r="U90" s="40" t="s">
        <v>49</v>
      </c>
      <c r="V90" s="41" t="s">
        <v>42</v>
      </c>
      <c r="W90" s="59">
        <v>0</v>
      </c>
      <c r="X90" s="56">
        <f>IFERROR(IF(W90="","",W90),"")</f>
        <v>0</v>
      </c>
      <c r="Y90" s="42">
        <f>IFERROR(IF(W90="","",W90*0.0155),"")</f>
        <v>0</v>
      </c>
      <c r="Z90" s="69" t="s">
        <v>49</v>
      </c>
      <c r="AA90" s="70" t="s">
        <v>49</v>
      </c>
      <c r="AE90" s="74"/>
      <c r="BB90" s="115" t="s">
        <v>90</v>
      </c>
    </row>
    <row r="91" spans="1:54" x14ac:dyDescent="0.2">
      <c r="A91" s="200"/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13"/>
      <c r="O91" s="210" t="s">
        <v>43</v>
      </c>
      <c r="P91" s="211"/>
      <c r="Q91" s="211"/>
      <c r="R91" s="211"/>
      <c r="S91" s="211"/>
      <c r="T91" s="211"/>
      <c r="U91" s="212"/>
      <c r="V91" s="43" t="s">
        <v>42</v>
      </c>
      <c r="W91" s="44">
        <f>IFERROR(SUM(W88:W90),"0")</f>
        <v>0</v>
      </c>
      <c r="X91" s="44">
        <f>IFERROR(SUM(X88:X90),"0")</f>
        <v>0</v>
      </c>
      <c r="Y91" s="44">
        <f>IFERROR(IF(Y88="",0,Y88),"0")+IFERROR(IF(Y89="",0,Y89),"0")+IFERROR(IF(Y90="",0,Y90),"0")</f>
        <v>0</v>
      </c>
      <c r="Z91" s="68"/>
      <c r="AA91" s="68"/>
    </row>
    <row r="92" spans="1:54" x14ac:dyDescent="0.2">
      <c r="A92" s="200"/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13"/>
      <c r="O92" s="210" t="s">
        <v>43</v>
      </c>
      <c r="P92" s="211"/>
      <c r="Q92" s="211"/>
      <c r="R92" s="211"/>
      <c r="S92" s="211"/>
      <c r="T92" s="211"/>
      <c r="U92" s="212"/>
      <c r="V92" s="43" t="s">
        <v>0</v>
      </c>
      <c r="W92" s="44">
        <f>IFERROR(SUMPRODUCT(W88:W90*H88:H90),"0")</f>
        <v>0</v>
      </c>
      <c r="X92" s="44">
        <f>IFERROR(SUMPRODUCT(X88:X90*H88:H90),"0")</f>
        <v>0</v>
      </c>
      <c r="Y92" s="43"/>
      <c r="Z92" s="68"/>
      <c r="AA92" s="68"/>
    </row>
    <row r="93" spans="1:54" ht="16.5" customHeight="1" x14ac:dyDescent="0.25">
      <c r="A93" s="240" t="s">
        <v>166</v>
      </c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66"/>
      <c r="AA93" s="66"/>
    </row>
    <row r="94" spans="1:54" ht="14.25" customHeight="1" x14ac:dyDescent="0.25">
      <c r="A94" s="231" t="s">
        <v>81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  <c r="N94" s="231"/>
      <c r="O94" s="231"/>
      <c r="P94" s="231"/>
      <c r="Q94" s="231"/>
      <c r="R94" s="231"/>
      <c r="S94" s="231"/>
      <c r="T94" s="231"/>
      <c r="U94" s="231"/>
      <c r="V94" s="231"/>
      <c r="W94" s="231"/>
      <c r="X94" s="231"/>
      <c r="Y94" s="231"/>
      <c r="Z94" s="67"/>
      <c r="AA94" s="67"/>
    </row>
    <row r="95" spans="1:54" ht="27" customHeight="1" x14ac:dyDescent="0.25">
      <c r="A95" s="64" t="s">
        <v>167</v>
      </c>
      <c r="B95" s="64" t="s">
        <v>168</v>
      </c>
      <c r="C95" s="37">
        <v>4301070975</v>
      </c>
      <c r="D95" s="203">
        <v>4607111033970</v>
      </c>
      <c r="E95" s="203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85</v>
      </c>
      <c r="L95" s="39" t="s">
        <v>84</v>
      </c>
      <c r="M95" s="39"/>
      <c r="N95" s="38">
        <v>180</v>
      </c>
      <c r="O95" s="29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5"/>
      <c r="Q95" s="205"/>
      <c r="R95" s="205"/>
      <c r="S95" s="206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74"/>
      <c r="BB95" s="116" t="s">
        <v>71</v>
      </c>
    </row>
    <row r="96" spans="1:54" ht="27" customHeight="1" x14ac:dyDescent="0.25">
      <c r="A96" s="64" t="s">
        <v>169</v>
      </c>
      <c r="B96" s="64" t="s">
        <v>170</v>
      </c>
      <c r="C96" s="37">
        <v>4301070976</v>
      </c>
      <c r="D96" s="203">
        <v>4607111034144</v>
      </c>
      <c r="E96" s="203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85</v>
      </c>
      <c r="L96" s="39" t="s">
        <v>84</v>
      </c>
      <c r="M96" s="39"/>
      <c r="N96" s="38">
        <v>180</v>
      </c>
      <c r="O96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5"/>
      <c r="Q96" s="205"/>
      <c r="R96" s="205"/>
      <c r="S96" s="206"/>
      <c r="T96" s="40" t="s">
        <v>49</v>
      </c>
      <c r="U96" s="40" t="s">
        <v>49</v>
      </c>
      <c r="V96" s="41" t="s">
        <v>42</v>
      </c>
      <c r="W96" s="59">
        <v>0</v>
      </c>
      <c r="X96" s="56">
        <f>IFERROR(IF(W96="","",W96),"")</f>
        <v>0</v>
      </c>
      <c r="Y96" s="42">
        <f>IFERROR(IF(W96="","",W96*0.0155),"")</f>
        <v>0</v>
      </c>
      <c r="Z96" s="69" t="s">
        <v>49</v>
      </c>
      <c r="AA96" s="70" t="s">
        <v>49</v>
      </c>
      <c r="AE96" s="74"/>
      <c r="BB96" s="117" t="s">
        <v>71</v>
      </c>
    </row>
    <row r="97" spans="1:54" ht="27" customHeight="1" x14ac:dyDescent="0.25">
      <c r="A97" s="64" t="s">
        <v>171</v>
      </c>
      <c r="B97" s="64" t="s">
        <v>172</v>
      </c>
      <c r="C97" s="37">
        <v>4301070973</v>
      </c>
      <c r="D97" s="203">
        <v>4607111033987</v>
      </c>
      <c r="E97" s="203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85</v>
      </c>
      <c r="L97" s="39" t="s">
        <v>84</v>
      </c>
      <c r="M97" s="39"/>
      <c r="N97" s="38">
        <v>180</v>
      </c>
      <c r="O97" s="2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5"/>
      <c r="Q97" s="205"/>
      <c r="R97" s="205"/>
      <c r="S97" s="206"/>
      <c r="T97" s="40" t="s">
        <v>49</v>
      </c>
      <c r="U97" s="40" t="s">
        <v>49</v>
      </c>
      <c r="V97" s="41" t="s">
        <v>42</v>
      </c>
      <c r="W97" s="59">
        <v>0</v>
      </c>
      <c r="X97" s="56">
        <f>IFERROR(IF(W97="","",W97),"")</f>
        <v>0</v>
      </c>
      <c r="Y97" s="42">
        <f>IFERROR(IF(W97="","",W97*0.0155),"")</f>
        <v>0</v>
      </c>
      <c r="Z97" s="69" t="s">
        <v>49</v>
      </c>
      <c r="AA97" s="70" t="s">
        <v>49</v>
      </c>
      <c r="AE97" s="74"/>
      <c r="BB97" s="118" t="s">
        <v>71</v>
      </c>
    </row>
    <row r="98" spans="1:54" ht="27" customHeight="1" x14ac:dyDescent="0.25">
      <c r="A98" s="64" t="s">
        <v>173</v>
      </c>
      <c r="B98" s="64" t="s">
        <v>174</v>
      </c>
      <c r="C98" s="37">
        <v>4301070974</v>
      </c>
      <c r="D98" s="203">
        <v>4607111034151</v>
      </c>
      <c r="E98" s="203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2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5"/>
      <c r="Q98" s="205"/>
      <c r="R98" s="205"/>
      <c r="S98" s="206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x14ac:dyDescent="0.2">
      <c r="A99" s="200"/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13"/>
      <c r="O99" s="210" t="s">
        <v>43</v>
      </c>
      <c r="P99" s="211"/>
      <c r="Q99" s="211"/>
      <c r="R99" s="211"/>
      <c r="S99" s="211"/>
      <c r="T99" s="211"/>
      <c r="U99" s="212"/>
      <c r="V99" s="43" t="s">
        <v>42</v>
      </c>
      <c r="W99" s="44">
        <f>IFERROR(SUM(W95:W98),"0")</f>
        <v>0</v>
      </c>
      <c r="X99" s="44">
        <f>IFERROR(SUM(X95:X98),"0")</f>
        <v>0</v>
      </c>
      <c r="Y99" s="44">
        <f>IFERROR(IF(Y95="",0,Y95),"0")+IFERROR(IF(Y96="",0,Y96),"0")+IFERROR(IF(Y97="",0,Y97),"0")+IFERROR(IF(Y98="",0,Y98),"0")</f>
        <v>0</v>
      </c>
      <c r="Z99" s="68"/>
      <c r="AA99" s="68"/>
    </row>
    <row r="100" spans="1:54" x14ac:dyDescent="0.2">
      <c r="A100" s="200"/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13"/>
      <c r="O100" s="210" t="s">
        <v>43</v>
      </c>
      <c r="P100" s="211"/>
      <c r="Q100" s="211"/>
      <c r="R100" s="211"/>
      <c r="S100" s="211"/>
      <c r="T100" s="211"/>
      <c r="U100" s="212"/>
      <c r="V100" s="43" t="s">
        <v>0</v>
      </c>
      <c r="W100" s="44">
        <f>IFERROR(SUMPRODUCT(W95:W98*H95:H98),"0")</f>
        <v>0</v>
      </c>
      <c r="X100" s="44">
        <f>IFERROR(SUMPRODUCT(X95:X98*H95:H98),"0")</f>
        <v>0</v>
      </c>
      <c r="Y100" s="43"/>
      <c r="Z100" s="68"/>
      <c r="AA100" s="68"/>
    </row>
    <row r="101" spans="1:54" ht="16.5" customHeight="1" x14ac:dyDescent="0.25">
      <c r="A101" s="240" t="s">
        <v>175</v>
      </c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66"/>
      <c r="AA101" s="66"/>
    </row>
    <row r="102" spans="1:54" ht="14.25" customHeight="1" x14ac:dyDescent="0.25">
      <c r="A102" s="231" t="s">
        <v>137</v>
      </c>
      <c r="B102" s="231"/>
      <c r="C102" s="231"/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1"/>
      <c r="Q102" s="231"/>
      <c r="R102" s="231"/>
      <c r="S102" s="231"/>
      <c r="T102" s="231"/>
      <c r="U102" s="231"/>
      <c r="V102" s="231"/>
      <c r="W102" s="231"/>
      <c r="X102" s="231"/>
      <c r="Y102" s="231"/>
      <c r="Z102" s="67"/>
      <c r="AA102" s="67"/>
    </row>
    <row r="103" spans="1:54" ht="27" customHeight="1" x14ac:dyDescent="0.25">
      <c r="A103" s="64" t="s">
        <v>176</v>
      </c>
      <c r="B103" s="64" t="s">
        <v>177</v>
      </c>
      <c r="C103" s="37">
        <v>4301135162</v>
      </c>
      <c r="D103" s="203">
        <v>4607111034014</v>
      </c>
      <c r="E103" s="20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9"/>
      <c r="N103" s="38">
        <v>180</v>
      </c>
      <c r="O103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5"/>
      <c r="Q103" s="205"/>
      <c r="R103" s="205"/>
      <c r="S103" s="206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IFERROR(IF(W103="","",W103*0.01788),"")</f>
        <v>0</v>
      </c>
      <c r="Z103" s="69" t="s">
        <v>49</v>
      </c>
      <c r="AA103" s="70" t="s">
        <v>49</v>
      </c>
      <c r="AE103" s="74"/>
      <c r="BB103" s="120" t="s">
        <v>90</v>
      </c>
    </row>
    <row r="104" spans="1:54" ht="27" customHeight="1" x14ac:dyDescent="0.25">
      <c r="A104" s="64" t="s">
        <v>178</v>
      </c>
      <c r="B104" s="64" t="s">
        <v>179</v>
      </c>
      <c r="C104" s="37">
        <v>4301135117</v>
      </c>
      <c r="D104" s="203">
        <v>4607111033994</v>
      </c>
      <c r="E104" s="20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9"/>
      <c r="N104" s="38">
        <v>180</v>
      </c>
      <c r="O104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5"/>
      <c r="Q104" s="205"/>
      <c r="R104" s="205"/>
      <c r="S104" s="206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IFERROR(IF(W104="","",W104*0.01788),"")</f>
        <v>0</v>
      </c>
      <c r="Z104" s="69" t="s">
        <v>49</v>
      </c>
      <c r="AA104" s="70" t="s">
        <v>49</v>
      </c>
      <c r="AE104" s="74"/>
      <c r="BB104" s="121" t="s">
        <v>90</v>
      </c>
    </row>
    <row r="105" spans="1:54" x14ac:dyDescent="0.2">
      <c r="A105" s="200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13"/>
      <c r="O105" s="210" t="s">
        <v>43</v>
      </c>
      <c r="P105" s="211"/>
      <c r="Q105" s="211"/>
      <c r="R105" s="211"/>
      <c r="S105" s="211"/>
      <c r="T105" s="211"/>
      <c r="U105" s="212"/>
      <c r="V105" s="43" t="s">
        <v>42</v>
      </c>
      <c r="W105" s="44">
        <f>IFERROR(SUM(W103:W104),"0")</f>
        <v>0</v>
      </c>
      <c r="X105" s="44">
        <f>IFERROR(SUM(X103:X104),"0")</f>
        <v>0</v>
      </c>
      <c r="Y105" s="44">
        <f>IFERROR(IF(Y103="",0,Y103),"0")+IFERROR(IF(Y104="",0,Y104),"0")</f>
        <v>0</v>
      </c>
      <c r="Z105" s="68"/>
      <c r="AA105" s="68"/>
    </row>
    <row r="106" spans="1:54" x14ac:dyDescent="0.2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13"/>
      <c r="O106" s="210" t="s">
        <v>43</v>
      </c>
      <c r="P106" s="211"/>
      <c r="Q106" s="211"/>
      <c r="R106" s="211"/>
      <c r="S106" s="211"/>
      <c r="T106" s="211"/>
      <c r="U106" s="212"/>
      <c r="V106" s="43" t="s">
        <v>0</v>
      </c>
      <c r="W106" s="44">
        <f>IFERROR(SUMPRODUCT(W103:W104*H103:H104),"0")</f>
        <v>0</v>
      </c>
      <c r="X106" s="44">
        <f>IFERROR(SUMPRODUCT(X103:X104*H103:H104),"0")</f>
        <v>0</v>
      </c>
      <c r="Y106" s="43"/>
      <c r="Z106" s="68"/>
      <c r="AA106" s="68"/>
    </row>
    <row r="107" spans="1:54" ht="16.5" customHeight="1" x14ac:dyDescent="0.25">
      <c r="A107" s="240" t="s">
        <v>180</v>
      </c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66"/>
      <c r="AA107" s="66"/>
    </row>
    <row r="108" spans="1:54" ht="14.25" customHeight="1" x14ac:dyDescent="0.25">
      <c r="A108" s="231" t="s">
        <v>137</v>
      </c>
      <c r="B108" s="231"/>
      <c r="C108" s="231"/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1"/>
      <c r="Q108" s="231"/>
      <c r="R108" s="231"/>
      <c r="S108" s="231"/>
      <c r="T108" s="231"/>
      <c r="U108" s="231"/>
      <c r="V108" s="231"/>
      <c r="W108" s="231"/>
      <c r="X108" s="231"/>
      <c r="Y108" s="231"/>
      <c r="Z108" s="67"/>
      <c r="AA108" s="67"/>
    </row>
    <row r="109" spans="1:54" ht="16.5" customHeight="1" x14ac:dyDescent="0.25">
      <c r="A109" s="64" t="s">
        <v>181</v>
      </c>
      <c r="B109" s="64" t="s">
        <v>182</v>
      </c>
      <c r="C109" s="37">
        <v>4301135112</v>
      </c>
      <c r="D109" s="203">
        <v>4607111034199</v>
      </c>
      <c r="E109" s="20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91</v>
      </c>
      <c r="L109" s="39" t="s">
        <v>84</v>
      </c>
      <c r="M109" s="39"/>
      <c r="N109" s="38">
        <v>180</v>
      </c>
      <c r="O109" s="28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5"/>
      <c r="Q109" s="205"/>
      <c r="R109" s="205"/>
      <c r="S109" s="206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74"/>
      <c r="BB109" s="122" t="s">
        <v>90</v>
      </c>
    </row>
    <row r="110" spans="1:54" x14ac:dyDescent="0.2">
      <c r="A110" s="200"/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13"/>
      <c r="O110" s="210" t="s">
        <v>43</v>
      </c>
      <c r="P110" s="211"/>
      <c r="Q110" s="211"/>
      <c r="R110" s="211"/>
      <c r="S110" s="211"/>
      <c r="T110" s="211"/>
      <c r="U110" s="212"/>
      <c r="V110" s="43" t="s">
        <v>42</v>
      </c>
      <c r="W110" s="44">
        <f>IFERROR(SUM(W109:W109),"0")</f>
        <v>0</v>
      </c>
      <c r="X110" s="44">
        <f>IFERROR(SUM(X109:X109),"0")</f>
        <v>0</v>
      </c>
      <c r="Y110" s="44">
        <f>IFERROR(IF(Y109="",0,Y109),"0")</f>
        <v>0</v>
      </c>
      <c r="Z110" s="68"/>
      <c r="AA110" s="68"/>
    </row>
    <row r="111" spans="1:54" x14ac:dyDescent="0.2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13"/>
      <c r="O111" s="210" t="s">
        <v>43</v>
      </c>
      <c r="P111" s="211"/>
      <c r="Q111" s="211"/>
      <c r="R111" s="211"/>
      <c r="S111" s="211"/>
      <c r="T111" s="211"/>
      <c r="U111" s="212"/>
      <c r="V111" s="43" t="s">
        <v>0</v>
      </c>
      <c r="W111" s="44">
        <f>IFERROR(SUMPRODUCT(W109:W109*H109:H109),"0")</f>
        <v>0</v>
      </c>
      <c r="X111" s="44">
        <f>IFERROR(SUMPRODUCT(X109:X109*H109:H109),"0")</f>
        <v>0</v>
      </c>
      <c r="Y111" s="43"/>
      <c r="Z111" s="68"/>
      <c r="AA111" s="68"/>
    </row>
    <row r="112" spans="1:54" ht="16.5" customHeight="1" x14ac:dyDescent="0.25">
      <c r="A112" s="240" t="s">
        <v>183</v>
      </c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66"/>
      <c r="AA112" s="66"/>
    </row>
    <row r="113" spans="1:54" ht="14.25" customHeight="1" x14ac:dyDescent="0.25">
      <c r="A113" s="231" t="s">
        <v>137</v>
      </c>
      <c r="B113" s="231"/>
      <c r="C113" s="231"/>
      <c r="D113" s="231"/>
      <c r="E113" s="231"/>
      <c r="F113" s="231"/>
      <c r="G113" s="231"/>
      <c r="H113" s="231"/>
      <c r="I113" s="231"/>
      <c r="J113" s="231"/>
      <c r="K113" s="231"/>
      <c r="L113" s="231"/>
      <c r="M113" s="231"/>
      <c r="N113" s="231"/>
      <c r="O113" s="231"/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67"/>
      <c r="AA113" s="67"/>
    </row>
    <row r="114" spans="1:54" ht="27" customHeight="1" x14ac:dyDescent="0.25">
      <c r="A114" s="64" t="s">
        <v>184</v>
      </c>
      <c r="B114" s="64" t="s">
        <v>185</v>
      </c>
      <c r="C114" s="37">
        <v>4301130006</v>
      </c>
      <c r="D114" s="203">
        <v>4607111034670</v>
      </c>
      <c r="E114" s="203"/>
      <c r="F114" s="63">
        <v>3</v>
      </c>
      <c r="G114" s="38">
        <v>3</v>
      </c>
      <c r="H114" s="63">
        <v>9</v>
      </c>
      <c r="I114" s="63">
        <v>9.2249999999999996</v>
      </c>
      <c r="J114" s="38">
        <v>126</v>
      </c>
      <c r="K114" s="38" t="s">
        <v>91</v>
      </c>
      <c r="L114" s="39" t="s">
        <v>84</v>
      </c>
      <c r="M114" s="39"/>
      <c r="N114" s="38">
        <v>180</v>
      </c>
      <c r="O114" s="28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5"/>
      <c r="Q114" s="205"/>
      <c r="R114" s="205"/>
      <c r="S114" s="206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IFERROR(IF(W114="","",W114*0.00936),"")</f>
        <v>0</v>
      </c>
      <c r="Z114" s="69" t="s">
        <v>186</v>
      </c>
      <c r="AA114" s="70" t="s">
        <v>49</v>
      </c>
      <c r="AE114" s="74"/>
      <c r="BB114" s="123" t="s">
        <v>90</v>
      </c>
    </row>
    <row r="115" spans="1:54" ht="27" customHeight="1" x14ac:dyDescent="0.25">
      <c r="A115" s="64" t="s">
        <v>187</v>
      </c>
      <c r="B115" s="64" t="s">
        <v>188</v>
      </c>
      <c r="C115" s="37">
        <v>4301130003</v>
      </c>
      <c r="D115" s="203">
        <v>4607111034687</v>
      </c>
      <c r="E115" s="20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9"/>
      <c r="N115" s="38">
        <v>180</v>
      </c>
      <c r="O115" s="28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5"/>
      <c r="Q115" s="205"/>
      <c r="R115" s="205"/>
      <c r="S115" s="206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IFERROR(IF(W115="","",W115*0.00936),"")</f>
        <v>0</v>
      </c>
      <c r="Z115" s="69" t="s">
        <v>186</v>
      </c>
      <c r="AA115" s="70" t="s">
        <v>49</v>
      </c>
      <c r="AE115" s="74"/>
      <c r="BB115" s="124" t="s">
        <v>90</v>
      </c>
    </row>
    <row r="116" spans="1:54" ht="27" customHeight="1" x14ac:dyDescent="0.25">
      <c r="A116" s="64" t="s">
        <v>189</v>
      </c>
      <c r="B116" s="64" t="s">
        <v>190</v>
      </c>
      <c r="C116" s="37">
        <v>4301135181</v>
      </c>
      <c r="D116" s="203">
        <v>4607111034380</v>
      </c>
      <c r="E116" s="20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91</v>
      </c>
      <c r="L116" s="39" t="s">
        <v>84</v>
      </c>
      <c r="M116" s="39"/>
      <c r="N116" s="38">
        <v>180</v>
      </c>
      <c r="O116" s="28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5"/>
      <c r="Q116" s="205"/>
      <c r="R116" s="205"/>
      <c r="S116" s="206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IFERROR(IF(W116="","",W116*0.01788),"")</f>
        <v>0</v>
      </c>
      <c r="Z116" s="69" t="s">
        <v>49</v>
      </c>
      <c r="AA116" s="70" t="s">
        <v>49</v>
      </c>
      <c r="AE116" s="74"/>
      <c r="BB116" s="125" t="s">
        <v>90</v>
      </c>
    </row>
    <row r="117" spans="1:54" ht="27" customHeight="1" x14ac:dyDescent="0.25">
      <c r="A117" s="64" t="s">
        <v>191</v>
      </c>
      <c r="B117" s="64" t="s">
        <v>192</v>
      </c>
      <c r="C117" s="37">
        <v>4301135180</v>
      </c>
      <c r="D117" s="203">
        <v>4607111034397</v>
      </c>
      <c r="E117" s="20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91</v>
      </c>
      <c r="L117" s="39" t="s">
        <v>84</v>
      </c>
      <c r="M117" s="39"/>
      <c r="N117" s="38">
        <v>180</v>
      </c>
      <c r="O117" s="28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5"/>
      <c r="Q117" s="205"/>
      <c r="R117" s="205"/>
      <c r="S117" s="206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IFERROR(IF(W117="","",W117*0.01788),"")</f>
        <v>0</v>
      </c>
      <c r="Z117" s="69" t="s">
        <v>49</v>
      </c>
      <c r="AA117" s="70" t="s">
        <v>49</v>
      </c>
      <c r="AE117" s="74"/>
      <c r="BB117" s="126" t="s">
        <v>90</v>
      </c>
    </row>
    <row r="118" spans="1:54" x14ac:dyDescent="0.2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13"/>
      <c r="O118" s="210" t="s">
        <v>43</v>
      </c>
      <c r="P118" s="211"/>
      <c r="Q118" s="211"/>
      <c r="R118" s="211"/>
      <c r="S118" s="211"/>
      <c r="T118" s="211"/>
      <c r="U118" s="212"/>
      <c r="V118" s="43" t="s">
        <v>42</v>
      </c>
      <c r="W118" s="44">
        <f>IFERROR(SUM(W114:W117),"0")</f>
        <v>0</v>
      </c>
      <c r="X118" s="44">
        <f>IFERROR(SUM(X114:X117),"0")</f>
        <v>0</v>
      </c>
      <c r="Y118" s="44">
        <f>IFERROR(IF(Y114="",0,Y114),"0")+IFERROR(IF(Y115="",0,Y115),"0")+IFERROR(IF(Y116="",0,Y116),"0")+IFERROR(IF(Y117="",0,Y117),"0")</f>
        <v>0</v>
      </c>
      <c r="Z118" s="68"/>
      <c r="AA118" s="68"/>
    </row>
    <row r="119" spans="1:54" x14ac:dyDescent="0.2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13"/>
      <c r="O119" s="210" t="s">
        <v>43</v>
      </c>
      <c r="P119" s="211"/>
      <c r="Q119" s="211"/>
      <c r="R119" s="211"/>
      <c r="S119" s="211"/>
      <c r="T119" s="211"/>
      <c r="U119" s="212"/>
      <c r="V119" s="43" t="s">
        <v>0</v>
      </c>
      <c r="W119" s="44">
        <f>IFERROR(SUMPRODUCT(W114:W117*H114:H117),"0")</f>
        <v>0</v>
      </c>
      <c r="X119" s="44">
        <f>IFERROR(SUMPRODUCT(X114:X117*H114:H117),"0")</f>
        <v>0</v>
      </c>
      <c r="Y119" s="43"/>
      <c r="Z119" s="68"/>
      <c r="AA119" s="68"/>
    </row>
    <row r="120" spans="1:54" ht="16.5" customHeight="1" x14ac:dyDescent="0.25">
      <c r="A120" s="240" t="s">
        <v>193</v>
      </c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66"/>
      <c r="AA120" s="66"/>
    </row>
    <row r="121" spans="1:54" ht="14.25" customHeight="1" x14ac:dyDescent="0.25">
      <c r="A121" s="231" t="s">
        <v>137</v>
      </c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1"/>
      <c r="R121" s="231"/>
      <c r="S121" s="231"/>
      <c r="T121" s="231"/>
      <c r="U121" s="231"/>
      <c r="V121" s="231"/>
      <c r="W121" s="231"/>
      <c r="X121" s="231"/>
      <c r="Y121" s="231"/>
      <c r="Z121" s="67"/>
      <c r="AA121" s="67"/>
    </row>
    <row r="122" spans="1:54" ht="27" customHeight="1" x14ac:dyDescent="0.25">
      <c r="A122" s="64" t="s">
        <v>194</v>
      </c>
      <c r="B122" s="64" t="s">
        <v>195</v>
      </c>
      <c r="C122" s="37">
        <v>4301135134</v>
      </c>
      <c r="D122" s="203">
        <v>4607111035806</v>
      </c>
      <c r="E122" s="20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91</v>
      </c>
      <c r="L122" s="39" t="s">
        <v>84</v>
      </c>
      <c r="M122" s="39"/>
      <c r="N122" s="38">
        <v>180</v>
      </c>
      <c r="O122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5"/>
      <c r="Q122" s="205"/>
      <c r="R122" s="205"/>
      <c r="S122" s="206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74"/>
      <c r="BB122" s="127" t="s">
        <v>90</v>
      </c>
    </row>
    <row r="123" spans="1:54" x14ac:dyDescent="0.2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13"/>
      <c r="O123" s="210" t="s">
        <v>43</v>
      </c>
      <c r="P123" s="211"/>
      <c r="Q123" s="211"/>
      <c r="R123" s="211"/>
      <c r="S123" s="211"/>
      <c r="T123" s="211"/>
      <c r="U123" s="212"/>
      <c r="V123" s="43" t="s">
        <v>42</v>
      </c>
      <c r="W123" s="44">
        <f>IFERROR(SUM(W122:W122),"0")</f>
        <v>0</v>
      </c>
      <c r="X123" s="44">
        <f>IFERROR(SUM(X122:X122),"0")</f>
        <v>0</v>
      </c>
      <c r="Y123" s="44">
        <f>IFERROR(IF(Y122="",0,Y122),"0")</f>
        <v>0</v>
      </c>
      <c r="Z123" s="68"/>
      <c r="AA123" s="68"/>
    </row>
    <row r="124" spans="1:54" x14ac:dyDescent="0.2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13"/>
      <c r="O124" s="210" t="s">
        <v>43</v>
      </c>
      <c r="P124" s="211"/>
      <c r="Q124" s="211"/>
      <c r="R124" s="211"/>
      <c r="S124" s="211"/>
      <c r="T124" s="211"/>
      <c r="U124" s="212"/>
      <c r="V124" s="43" t="s">
        <v>0</v>
      </c>
      <c r="W124" s="44">
        <f>IFERROR(SUMPRODUCT(W122:W122*H122:H122),"0")</f>
        <v>0</v>
      </c>
      <c r="X124" s="44">
        <f>IFERROR(SUMPRODUCT(X122:X122*H122:H122),"0")</f>
        <v>0</v>
      </c>
      <c r="Y124" s="43"/>
      <c r="Z124" s="68"/>
      <c r="AA124" s="68"/>
    </row>
    <row r="125" spans="1:54" ht="16.5" customHeight="1" x14ac:dyDescent="0.25">
      <c r="A125" s="240" t="s">
        <v>196</v>
      </c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66"/>
      <c r="AA125" s="66"/>
    </row>
    <row r="126" spans="1:54" ht="14.25" customHeight="1" x14ac:dyDescent="0.25">
      <c r="A126" s="231" t="s">
        <v>197</v>
      </c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  <c r="R126" s="231"/>
      <c r="S126" s="231"/>
      <c r="T126" s="231"/>
      <c r="U126" s="231"/>
      <c r="V126" s="231"/>
      <c r="W126" s="231"/>
      <c r="X126" s="231"/>
      <c r="Y126" s="231"/>
      <c r="Z126" s="67"/>
      <c r="AA126" s="67"/>
    </row>
    <row r="127" spans="1:54" ht="27" customHeight="1" x14ac:dyDescent="0.25">
      <c r="A127" s="64" t="s">
        <v>198</v>
      </c>
      <c r="B127" s="64" t="s">
        <v>199</v>
      </c>
      <c r="C127" s="37">
        <v>4301070768</v>
      </c>
      <c r="D127" s="203">
        <v>4607111035639</v>
      </c>
      <c r="E127" s="20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200</v>
      </c>
      <c r="L127" s="39" t="s">
        <v>84</v>
      </c>
      <c r="M127" s="39"/>
      <c r="N127" s="38">
        <v>180</v>
      </c>
      <c r="O127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5"/>
      <c r="Q127" s="205"/>
      <c r="R127" s="205"/>
      <c r="S127" s="206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IFERROR(IF(W127="","",W127*0.01786),"")</f>
        <v>0</v>
      </c>
      <c r="Z127" s="69" t="s">
        <v>49</v>
      </c>
      <c r="AA127" s="70" t="s">
        <v>49</v>
      </c>
      <c r="AE127" s="74"/>
      <c r="BB127" s="128" t="s">
        <v>90</v>
      </c>
    </row>
    <row r="128" spans="1:54" ht="27" customHeight="1" x14ac:dyDescent="0.25">
      <c r="A128" s="64" t="s">
        <v>201</v>
      </c>
      <c r="B128" s="64" t="s">
        <v>202</v>
      </c>
      <c r="C128" s="37">
        <v>4301070797</v>
      </c>
      <c r="D128" s="203">
        <v>4607111035646</v>
      </c>
      <c r="E128" s="20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203</v>
      </c>
      <c r="L128" s="39" t="s">
        <v>84</v>
      </c>
      <c r="M128" s="39"/>
      <c r="N128" s="38">
        <v>180</v>
      </c>
      <c r="O128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5"/>
      <c r="Q128" s="205"/>
      <c r="R128" s="205"/>
      <c r="S128" s="206"/>
      <c r="T128" s="40" t="s">
        <v>49</v>
      </c>
      <c r="U128" s="40" t="s">
        <v>49</v>
      </c>
      <c r="V128" s="41" t="s">
        <v>42</v>
      </c>
      <c r="W128" s="59">
        <v>0</v>
      </c>
      <c r="X128" s="56">
        <f>IFERROR(IF(W128="","",W128),"")</f>
        <v>0</v>
      </c>
      <c r="Y128" s="42">
        <f>IFERROR(IF(W128="","",W128*0.01157),"")</f>
        <v>0</v>
      </c>
      <c r="Z128" s="69" t="s">
        <v>49</v>
      </c>
      <c r="AA128" s="70" t="s">
        <v>49</v>
      </c>
      <c r="AE128" s="74"/>
      <c r="BB128" s="129" t="s">
        <v>90</v>
      </c>
    </row>
    <row r="129" spans="1:54" x14ac:dyDescent="0.2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13"/>
      <c r="O129" s="210" t="s">
        <v>43</v>
      </c>
      <c r="P129" s="211"/>
      <c r="Q129" s="211"/>
      <c r="R129" s="211"/>
      <c r="S129" s="211"/>
      <c r="T129" s="211"/>
      <c r="U129" s="212"/>
      <c r="V129" s="43" t="s">
        <v>42</v>
      </c>
      <c r="W129" s="44">
        <f>IFERROR(SUM(W127:W128),"0")</f>
        <v>0</v>
      </c>
      <c r="X129" s="44">
        <f>IFERROR(SUM(X127:X128),"0")</f>
        <v>0</v>
      </c>
      <c r="Y129" s="44">
        <f>IFERROR(IF(Y127="",0,Y127),"0")+IFERROR(IF(Y128="",0,Y128),"0")</f>
        <v>0</v>
      </c>
      <c r="Z129" s="68"/>
      <c r="AA129" s="68"/>
    </row>
    <row r="130" spans="1:54" x14ac:dyDescent="0.2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13"/>
      <c r="O130" s="210" t="s">
        <v>43</v>
      </c>
      <c r="P130" s="211"/>
      <c r="Q130" s="211"/>
      <c r="R130" s="211"/>
      <c r="S130" s="211"/>
      <c r="T130" s="211"/>
      <c r="U130" s="212"/>
      <c r="V130" s="43" t="s">
        <v>0</v>
      </c>
      <c r="W130" s="44">
        <f>IFERROR(SUMPRODUCT(W127:W128*H127:H128),"0")</f>
        <v>0</v>
      </c>
      <c r="X130" s="44">
        <f>IFERROR(SUMPRODUCT(X127:X128*H127:H128),"0")</f>
        <v>0</v>
      </c>
      <c r="Y130" s="43"/>
      <c r="Z130" s="68"/>
      <c r="AA130" s="68"/>
    </row>
    <row r="131" spans="1:54" ht="16.5" customHeight="1" x14ac:dyDescent="0.25">
      <c r="A131" s="240" t="s">
        <v>204</v>
      </c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66"/>
      <c r="AA131" s="66"/>
    </row>
    <row r="132" spans="1:54" ht="14.25" customHeight="1" x14ac:dyDescent="0.25">
      <c r="A132" s="231" t="s">
        <v>137</v>
      </c>
      <c r="B132" s="231"/>
      <c r="C132" s="231"/>
      <c r="D132" s="231"/>
      <c r="E132" s="231"/>
      <c r="F132" s="231"/>
      <c r="G132" s="231"/>
      <c r="H132" s="231"/>
      <c r="I132" s="231"/>
      <c r="J132" s="231"/>
      <c r="K132" s="231"/>
      <c r="L132" s="231"/>
      <c r="M132" s="231"/>
      <c r="N132" s="231"/>
      <c r="O132" s="231"/>
      <c r="P132" s="231"/>
      <c r="Q132" s="231"/>
      <c r="R132" s="231"/>
      <c r="S132" s="231"/>
      <c r="T132" s="231"/>
      <c r="U132" s="231"/>
      <c r="V132" s="231"/>
      <c r="W132" s="231"/>
      <c r="X132" s="231"/>
      <c r="Y132" s="231"/>
      <c r="Z132" s="67"/>
      <c r="AA132" s="67"/>
    </row>
    <row r="133" spans="1:54" ht="27" customHeight="1" x14ac:dyDescent="0.25">
      <c r="A133" s="64" t="s">
        <v>205</v>
      </c>
      <c r="B133" s="64" t="s">
        <v>206</v>
      </c>
      <c r="C133" s="37">
        <v>4301135133</v>
      </c>
      <c r="D133" s="203">
        <v>4607111036568</v>
      </c>
      <c r="E133" s="20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91</v>
      </c>
      <c r="L133" s="39" t="s">
        <v>84</v>
      </c>
      <c r="M133" s="39"/>
      <c r="N133" s="38">
        <v>180</v>
      </c>
      <c r="O133" s="2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5"/>
      <c r="Q133" s="205"/>
      <c r="R133" s="205"/>
      <c r="S133" s="206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IFERROR(IF(W133="","",W133*0.00936),"")</f>
        <v>0</v>
      </c>
      <c r="Z133" s="69" t="s">
        <v>49</v>
      </c>
      <c r="AA133" s="70" t="s">
        <v>49</v>
      </c>
      <c r="AE133" s="74"/>
      <c r="BB133" s="130" t="s">
        <v>90</v>
      </c>
    </row>
    <row r="134" spans="1:54" x14ac:dyDescent="0.2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13"/>
      <c r="O134" s="210" t="s">
        <v>43</v>
      </c>
      <c r="P134" s="211"/>
      <c r="Q134" s="211"/>
      <c r="R134" s="211"/>
      <c r="S134" s="211"/>
      <c r="T134" s="211"/>
      <c r="U134" s="212"/>
      <c r="V134" s="43" t="s">
        <v>42</v>
      </c>
      <c r="W134" s="44">
        <f>IFERROR(SUM(W133:W133),"0")</f>
        <v>0</v>
      </c>
      <c r="X134" s="44">
        <f>IFERROR(SUM(X133:X133),"0")</f>
        <v>0</v>
      </c>
      <c r="Y134" s="44">
        <f>IFERROR(IF(Y133="",0,Y133),"0")</f>
        <v>0</v>
      </c>
      <c r="Z134" s="68"/>
      <c r="AA134" s="68"/>
    </row>
    <row r="135" spans="1:54" x14ac:dyDescent="0.2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13"/>
      <c r="O135" s="210" t="s">
        <v>43</v>
      </c>
      <c r="P135" s="211"/>
      <c r="Q135" s="211"/>
      <c r="R135" s="211"/>
      <c r="S135" s="211"/>
      <c r="T135" s="211"/>
      <c r="U135" s="212"/>
      <c r="V135" s="43" t="s">
        <v>0</v>
      </c>
      <c r="W135" s="44">
        <f>IFERROR(SUMPRODUCT(W133:W133*H133:H133),"0")</f>
        <v>0</v>
      </c>
      <c r="X135" s="44">
        <f>IFERROR(SUMPRODUCT(X133:X133*H133:H133),"0")</f>
        <v>0</v>
      </c>
      <c r="Y135" s="43"/>
      <c r="Z135" s="68"/>
      <c r="AA135" s="68"/>
    </row>
    <row r="136" spans="1:54" ht="27.75" customHeight="1" x14ac:dyDescent="0.2">
      <c r="A136" s="242" t="s">
        <v>207</v>
      </c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55"/>
      <c r="AA136" s="55"/>
    </row>
    <row r="137" spans="1:54" ht="16.5" customHeight="1" x14ac:dyDescent="0.25">
      <c r="A137" s="240" t="s">
        <v>208</v>
      </c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66"/>
      <c r="AA137" s="66"/>
    </row>
    <row r="138" spans="1:54" ht="14.25" customHeight="1" x14ac:dyDescent="0.25">
      <c r="A138" s="231" t="s">
        <v>137</v>
      </c>
      <c r="B138" s="231"/>
      <c r="C138" s="231"/>
      <c r="D138" s="231"/>
      <c r="E138" s="231"/>
      <c r="F138" s="231"/>
      <c r="G138" s="231"/>
      <c r="H138" s="231"/>
      <c r="I138" s="231"/>
      <c r="J138" s="231"/>
      <c r="K138" s="231"/>
      <c r="L138" s="231"/>
      <c r="M138" s="231"/>
      <c r="N138" s="231"/>
      <c r="O138" s="231"/>
      <c r="P138" s="231"/>
      <c r="Q138" s="231"/>
      <c r="R138" s="231"/>
      <c r="S138" s="231"/>
      <c r="T138" s="231"/>
      <c r="U138" s="231"/>
      <c r="V138" s="231"/>
      <c r="W138" s="231"/>
      <c r="X138" s="231"/>
      <c r="Y138" s="231"/>
      <c r="Z138" s="67"/>
      <c r="AA138" s="67"/>
    </row>
    <row r="139" spans="1:54" ht="16.5" customHeight="1" x14ac:dyDescent="0.25">
      <c r="A139" s="64" t="s">
        <v>209</v>
      </c>
      <c r="B139" s="64" t="s">
        <v>210</v>
      </c>
      <c r="C139" s="37">
        <v>4301135317</v>
      </c>
      <c r="D139" s="203">
        <v>4607111039057</v>
      </c>
      <c r="E139" s="203"/>
      <c r="F139" s="63">
        <v>1.8</v>
      </c>
      <c r="G139" s="38">
        <v>1</v>
      </c>
      <c r="H139" s="63">
        <v>1.8</v>
      </c>
      <c r="I139" s="63">
        <v>1.9</v>
      </c>
      <c r="J139" s="38">
        <v>234</v>
      </c>
      <c r="K139" s="38" t="s">
        <v>133</v>
      </c>
      <c r="L139" s="39" t="s">
        <v>84</v>
      </c>
      <c r="M139" s="39"/>
      <c r="N139" s="38">
        <v>180</v>
      </c>
      <c r="O139" s="276" t="s">
        <v>211</v>
      </c>
      <c r="P139" s="205"/>
      <c r="Q139" s="205"/>
      <c r="R139" s="205"/>
      <c r="S139" s="206"/>
      <c r="T139" s="40" t="s">
        <v>49</v>
      </c>
      <c r="U139" s="40" t="s">
        <v>49</v>
      </c>
      <c r="V139" s="41" t="s">
        <v>42</v>
      </c>
      <c r="W139" s="59">
        <v>0</v>
      </c>
      <c r="X139" s="56">
        <f>IFERROR(IF(W139="","",W139),"")</f>
        <v>0</v>
      </c>
      <c r="Y139" s="42">
        <f>IFERROR(IF(W139="","",W139*0.00502),"")</f>
        <v>0</v>
      </c>
      <c r="Z139" s="69" t="s">
        <v>49</v>
      </c>
      <c r="AA139" s="70" t="s">
        <v>49</v>
      </c>
      <c r="AE139" s="74"/>
      <c r="BB139" s="131" t="s">
        <v>90</v>
      </c>
    </row>
    <row r="140" spans="1:54" x14ac:dyDescent="0.2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13"/>
      <c r="O140" s="210" t="s">
        <v>43</v>
      </c>
      <c r="P140" s="211"/>
      <c r="Q140" s="211"/>
      <c r="R140" s="211"/>
      <c r="S140" s="211"/>
      <c r="T140" s="211"/>
      <c r="U140" s="212"/>
      <c r="V140" s="43" t="s">
        <v>42</v>
      </c>
      <c r="W140" s="44">
        <f>IFERROR(SUM(W139:W139),"0")</f>
        <v>0</v>
      </c>
      <c r="X140" s="44">
        <f>IFERROR(SUM(X139:X139),"0")</f>
        <v>0</v>
      </c>
      <c r="Y140" s="44">
        <f>IFERROR(IF(Y139="",0,Y139),"0")</f>
        <v>0</v>
      </c>
      <c r="Z140" s="68"/>
      <c r="AA140" s="68"/>
    </row>
    <row r="141" spans="1:54" x14ac:dyDescent="0.2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13"/>
      <c r="O141" s="210" t="s">
        <v>43</v>
      </c>
      <c r="P141" s="211"/>
      <c r="Q141" s="211"/>
      <c r="R141" s="211"/>
      <c r="S141" s="211"/>
      <c r="T141" s="211"/>
      <c r="U141" s="212"/>
      <c r="V141" s="43" t="s">
        <v>0</v>
      </c>
      <c r="W141" s="44">
        <f>IFERROR(SUMPRODUCT(W139:W139*H139:H139),"0")</f>
        <v>0</v>
      </c>
      <c r="X141" s="44">
        <f>IFERROR(SUMPRODUCT(X139:X139*H139:H139),"0")</f>
        <v>0</v>
      </c>
      <c r="Y141" s="43"/>
      <c r="Z141" s="68"/>
      <c r="AA141" s="68"/>
    </row>
    <row r="142" spans="1:54" ht="16.5" customHeight="1" x14ac:dyDescent="0.25">
      <c r="A142" s="240" t="s">
        <v>212</v>
      </c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66"/>
      <c r="AA142" s="66"/>
    </row>
    <row r="143" spans="1:54" ht="14.25" customHeight="1" x14ac:dyDescent="0.25">
      <c r="A143" s="231" t="s">
        <v>197</v>
      </c>
      <c r="B143" s="231"/>
      <c r="C143" s="231"/>
      <c r="D143" s="231"/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  <c r="R143" s="231"/>
      <c r="S143" s="231"/>
      <c r="T143" s="231"/>
      <c r="U143" s="231"/>
      <c r="V143" s="231"/>
      <c r="W143" s="231"/>
      <c r="X143" s="231"/>
      <c r="Y143" s="231"/>
      <c r="Z143" s="67"/>
      <c r="AA143" s="67"/>
    </row>
    <row r="144" spans="1:54" ht="16.5" customHeight="1" x14ac:dyDescent="0.25">
      <c r="A144" s="64" t="s">
        <v>213</v>
      </c>
      <c r="B144" s="64" t="s">
        <v>214</v>
      </c>
      <c r="C144" s="37">
        <v>4301071010</v>
      </c>
      <c r="D144" s="203">
        <v>4607111037701</v>
      </c>
      <c r="E144" s="203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85</v>
      </c>
      <c r="L144" s="39" t="s">
        <v>84</v>
      </c>
      <c r="M144" s="39"/>
      <c r="N144" s="38">
        <v>180</v>
      </c>
      <c r="O144" s="27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5"/>
      <c r="Q144" s="205"/>
      <c r="R144" s="205"/>
      <c r="S144" s="206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IFERROR(IF(W144="","",W144*0.00866),"")</f>
        <v>0</v>
      </c>
      <c r="Z144" s="69" t="s">
        <v>49</v>
      </c>
      <c r="AA144" s="70" t="s">
        <v>49</v>
      </c>
      <c r="AE144" s="74"/>
      <c r="BB144" s="132" t="s">
        <v>90</v>
      </c>
    </row>
    <row r="145" spans="1:54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13"/>
      <c r="O145" s="210" t="s">
        <v>43</v>
      </c>
      <c r="P145" s="211"/>
      <c r="Q145" s="211"/>
      <c r="R145" s="211"/>
      <c r="S145" s="211"/>
      <c r="T145" s="211"/>
      <c r="U145" s="212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54" x14ac:dyDescent="0.2">
      <c r="A146" s="200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13"/>
      <c r="O146" s="210" t="s">
        <v>43</v>
      </c>
      <c r="P146" s="211"/>
      <c r="Q146" s="211"/>
      <c r="R146" s="211"/>
      <c r="S146" s="211"/>
      <c r="T146" s="211"/>
      <c r="U146" s="212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54" ht="16.5" customHeight="1" x14ac:dyDescent="0.25">
      <c r="A147" s="240" t="s">
        <v>215</v>
      </c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66"/>
      <c r="AA147" s="66"/>
    </row>
    <row r="148" spans="1:54" ht="14.25" customHeight="1" x14ac:dyDescent="0.25">
      <c r="A148" s="231" t="s">
        <v>81</v>
      </c>
      <c r="B148" s="231"/>
      <c r="C148" s="231"/>
      <c r="D148" s="231"/>
      <c r="E148" s="231"/>
      <c r="F148" s="231"/>
      <c r="G148" s="231"/>
      <c r="H148" s="231"/>
      <c r="I148" s="231"/>
      <c r="J148" s="231"/>
      <c r="K148" s="231"/>
      <c r="L148" s="231"/>
      <c r="M148" s="231"/>
      <c r="N148" s="231"/>
      <c r="O148" s="231"/>
      <c r="P148" s="231"/>
      <c r="Q148" s="231"/>
      <c r="R148" s="231"/>
      <c r="S148" s="231"/>
      <c r="T148" s="231"/>
      <c r="U148" s="231"/>
      <c r="V148" s="231"/>
      <c r="W148" s="231"/>
      <c r="X148" s="231"/>
      <c r="Y148" s="231"/>
      <c r="Z148" s="67"/>
      <c r="AA148" s="67"/>
    </row>
    <row r="149" spans="1:54" ht="16.5" customHeight="1" x14ac:dyDescent="0.25">
      <c r="A149" s="64" t="s">
        <v>216</v>
      </c>
      <c r="B149" s="64" t="s">
        <v>217</v>
      </c>
      <c r="C149" s="37">
        <v>4301071026</v>
      </c>
      <c r="D149" s="203">
        <v>4607111036384</v>
      </c>
      <c r="E149" s="203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8" t="s">
        <v>85</v>
      </c>
      <c r="L149" s="39" t="s">
        <v>84</v>
      </c>
      <c r="M149" s="39"/>
      <c r="N149" s="38">
        <v>180</v>
      </c>
      <c r="O149" s="270" t="s">
        <v>218</v>
      </c>
      <c r="P149" s="205"/>
      <c r="Q149" s="205"/>
      <c r="R149" s="205"/>
      <c r="S149" s="206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74"/>
      <c r="BB149" s="133" t="s">
        <v>71</v>
      </c>
    </row>
    <row r="150" spans="1:54" ht="27" customHeight="1" x14ac:dyDescent="0.25">
      <c r="A150" s="64" t="s">
        <v>219</v>
      </c>
      <c r="B150" s="64" t="s">
        <v>220</v>
      </c>
      <c r="C150" s="37">
        <v>4301070956</v>
      </c>
      <c r="D150" s="203">
        <v>4640242180250</v>
      </c>
      <c r="E150" s="203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85</v>
      </c>
      <c r="L150" s="39" t="s">
        <v>84</v>
      </c>
      <c r="M150" s="39"/>
      <c r="N150" s="38">
        <v>180</v>
      </c>
      <c r="O150" s="271" t="s">
        <v>221</v>
      </c>
      <c r="P150" s="205"/>
      <c r="Q150" s="205"/>
      <c r="R150" s="205"/>
      <c r="S150" s="206"/>
      <c r="T150" s="40" t="s">
        <v>49</v>
      </c>
      <c r="U150" s="40" t="s">
        <v>49</v>
      </c>
      <c r="V150" s="41" t="s">
        <v>42</v>
      </c>
      <c r="W150" s="59">
        <v>0</v>
      </c>
      <c r="X150" s="56">
        <f>IFERROR(IF(W150="","",W150),"")</f>
        <v>0</v>
      </c>
      <c r="Y150" s="42">
        <f>IFERROR(IF(W150="","",W150*0.00866),"")</f>
        <v>0</v>
      </c>
      <c r="Z150" s="69" t="s">
        <v>49</v>
      </c>
      <c r="AA150" s="70" t="s">
        <v>49</v>
      </c>
      <c r="AE150" s="74"/>
      <c r="BB150" s="134" t="s">
        <v>71</v>
      </c>
    </row>
    <row r="151" spans="1:54" ht="27" customHeight="1" x14ac:dyDescent="0.25">
      <c r="A151" s="64" t="s">
        <v>222</v>
      </c>
      <c r="B151" s="64" t="s">
        <v>223</v>
      </c>
      <c r="C151" s="37">
        <v>4301071028</v>
      </c>
      <c r="D151" s="203">
        <v>4607111036216</v>
      </c>
      <c r="E151" s="203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85</v>
      </c>
      <c r="L151" s="39" t="s">
        <v>84</v>
      </c>
      <c r="M151" s="39"/>
      <c r="N151" s="38">
        <v>180</v>
      </c>
      <c r="O151" s="27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5"/>
      <c r="Q151" s="205"/>
      <c r="R151" s="205"/>
      <c r="S151" s="206"/>
      <c r="T151" s="40" t="s">
        <v>49</v>
      </c>
      <c r="U151" s="40" t="s">
        <v>49</v>
      </c>
      <c r="V151" s="41" t="s">
        <v>42</v>
      </c>
      <c r="W151" s="59">
        <v>0</v>
      </c>
      <c r="X151" s="56">
        <f>IFERROR(IF(W151="","",W151),"")</f>
        <v>0</v>
      </c>
      <c r="Y151" s="42">
        <f>IFERROR(IF(W151="","",W151*0.00866),"")</f>
        <v>0</v>
      </c>
      <c r="Z151" s="69" t="s">
        <v>49</v>
      </c>
      <c r="AA151" s="70" t="s">
        <v>49</v>
      </c>
      <c r="AE151" s="74"/>
      <c r="BB151" s="135" t="s">
        <v>71</v>
      </c>
    </row>
    <row r="152" spans="1:54" ht="27" customHeight="1" x14ac:dyDescent="0.25">
      <c r="A152" s="64" t="s">
        <v>224</v>
      </c>
      <c r="B152" s="64" t="s">
        <v>225</v>
      </c>
      <c r="C152" s="37">
        <v>4301071027</v>
      </c>
      <c r="D152" s="203">
        <v>4607111036278</v>
      </c>
      <c r="E152" s="203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85</v>
      </c>
      <c r="L152" s="39" t="s">
        <v>84</v>
      </c>
      <c r="M152" s="39"/>
      <c r="N152" s="38">
        <v>180</v>
      </c>
      <c r="O152" s="273" t="s">
        <v>226</v>
      </c>
      <c r="P152" s="205"/>
      <c r="Q152" s="205"/>
      <c r="R152" s="205"/>
      <c r="S152" s="206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IFERROR(IF(W152="","",W152*0.0155),"")</f>
        <v>0</v>
      </c>
      <c r="Z152" s="69" t="s">
        <v>49</v>
      </c>
      <c r="AA152" s="70" t="s">
        <v>49</v>
      </c>
      <c r="AE152" s="74"/>
      <c r="BB152" s="136" t="s">
        <v>71</v>
      </c>
    </row>
    <row r="153" spans="1:54" x14ac:dyDescent="0.2">
      <c r="A153" s="200"/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13"/>
      <c r="O153" s="210" t="s">
        <v>43</v>
      </c>
      <c r="P153" s="211"/>
      <c r="Q153" s="211"/>
      <c r="R153" s="211"/>
      <c r="S153" s="211"/>
      <c r="T153" s="211"/>
      <c r="U153" s="212"/>
      <c r="V153" s="43" t="s">
        <v>42</v>
      </c>
      <c r="W153" s="44">
        <f>IFERROR(SUM(W149:W152),"0")</f>
        <v>0</v>
      </c>
      <c r="X153" s="44">
        <f>IFERROR(SUM(X149:X152),"0")</f>
        <v>0</v>
      </c>
      <c r="Y153" s="44">
        <f>IFERROR(IF(Y149="",0,Y149),"0")+IFERROR(IF(Y150="",0,Y150),"0")+IFERROR(IF(Y151="",0,Y151),"0")+IFERROR(IF(Y152="",0,Y152),"0")</f>
        <v>0</v>
      </c>
      <c r="Z153" s="68"/>
      <c r="AA153" s="68"/>
    </row>
    <row r="154" spans="1:54" x14ac:dyDescent="0.2">
      <c r="A154" s="200"/>
      <c r="B154" s="200"/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13"/>
      <c r="O154" s="210" t="s">
        <v>43</v>
      </c>
      <c r="P154" s="211"/>
      <c r="Q154" s="211"/>
      <c r="R154" s="211"/>
      <c r="S154" s="211"/>
      <c r="T154" s="211"/>
      <c r="U154" s="212"/>
      <c r="V154" s="43" t="s">
        <v>0</v>
      </c>
      <c r="W154" s="44">
        <f>IFERROR(SUMPRODUCT(W149:W152*H149:H152),"0")</f>
        <v>0</v>
      </c>
      <c r="X154" s="44">
        <f>IFERROR(SUMPRODUCT(X149:X152*H149:H152),"0")</f>
        <v>0</v>
      </c>
      <c r="Y154" s="43"/>
      <c r="Z154" s="68"/>
      <c r="AA154" s="68"/>
    </row>
    <row r="155" spans="1:54" ht="14.25" customHeight="1" x14ac:dyDescent="0.25">
      <c r="A155" s="231" t="s">
        <v>227</v>
      </c>
      <c r="B155" s="231"/>
      <c r="C155" s="231"/>
      <c r="D155" s="231"/>
      <c r="E155" s="231"/>
      <c r="F155" s="231"/>
      <c r="G155" s="231"/>
      <c r="H155" s="231"/>
      <c r="I155" s="231"/>
      <c r="J155" s="231"/>
      <c r="K155" s="231"/>
      <c r="L155" s="231"/>
      <c r="M155" s="231"/>
      <c r="N155" s="231"/>
      <c r="O155" s="231"/>
      <c r="P155" s="231"/>
      <c r="Q155" s="231"/>
      <c r="R155" s="231"/>
      <c r="S155" s="231"/>
      <c r="T155" s="231"/>
      <c r="U155" s="231"/>
      <c r="V155" s="231"/>
      <c r="W155" s="231"/>
      <c r="X155" s="231"/>
      <c r="Y155" s="231"/>
      <c r="Z155" s="67"/>
      <c r="AA155" s="67"/>
    </row>
    <row r="156" spans="1:54" ht="27" customHeight="1" x14ac:dyDescent="0.25">
      <c r="A156" s="64" t="s">
        <v>228</v>
      </c>
      <c r="B156" s="64" t="s">
        <v>229</v>
      </c>
      <c r="C156" s="37">
        <v>4301080153</v>
      </c>
      <c r="D156" s="203">
        <v>4607111036827</v>
      </c>
      <c r="E156" s="203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85</v>
      </c>
      <c r="L156" s="39" t="s">
        <v>84</v>
      </c>
      <c r="M156" s="39"/>
      <c r="N156" s="38">
        <v>90</v>
      </c>
      <c r="O156" s="26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5"/>
      <c r="Q156" s="205"/>
      <c r="R156" s="205"/>
      <c r="S156" s="206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74"/>
      <c r="BB156" s="137" t="s">
        <v>71</v>
      </c>
    </row>
    <row r="157" spans="1:54" ht="27" customHeight="1" x14ac:dyDescent="0.25">
      <c r="A157" s="64" t="s">
        <v>230</v>
      </c>
      <c r="B157" s="64" t="s">
        <v>231</v>
      </c>
      <c r="C157" s="37">
        <v>4301080154</v>
      </c>
      <c r="D157" s="203">
        <v>4607111036834</v>
      </c>
      <c r="E157" s="203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85</v>
      </c>
      <c r="L157" s="39" t="s">
        <v>84</v>
      </c>
      <c r="M157" s="39"/>
      <c r="N157" s="38">
        <v>90</v>
      </c>
      <c r="O157" s="2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5"/>
      <c r="Q157" s="205"/>
      <c r="R157" s="205"/>
      <c r="S157" s="206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IFERROR(IF(W157="","",W157*0.00866),"")</f>
        <v>0</v>
      </c>
      <c r="Z157" s="69" t="s">
        <v>49</v>
      </c>
      <c r="AA157" s="70" t="s">
        <v>49</v>
      </c>
      <c r="AE157" s="74"/>
      <c r="BB157" s="138" t="s">
        <v>71</v>
      </c>
    </row>
    <row r="158" spans="1:54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13"/>
      <c r="O158" s="210" t="s">
        <v>43</v>
      </c>
      <c r="P158" s="211"/>
      <c r="Q158" s="211"/>
      <c r="R158" s="211"/>
      <c r="S158" s="211"/>
      <c r="T158" s="211"/>
      <c r="U158" s="212"/>
      <c r="V158" s="43" t="s">
        <v>42</v>
      </c>
      <c r="W158" s="44">
        <f>IFERROR(SUM(W156:W157),"0")</f>
        <v>0</v>
      </c>
      <c r="X158" s="44">
        <f>IFERROR(SUM(X156:X157),"0")</f>
        <v>0</v>
      </c>
      <c r="Y158" s="44">
        <f>IFERROR(IF(Y156="",0,Y156),"0")+IFERROR(IF(Y157="",0,Y157),"0")</f>
        <v>0</v>
      </c>
      <c r="Z158" s="68"/>
      <c r="AA158" s="68"/>
    </row>
    <row r="159" spans="1:54" x14ac:dyDescent="0.2">
      <c r="A159" s="200"/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13"/>
      <c r="O159" s="210" t="s">
        <v>43</v>
      </c>
      <c r="P159" s="211"/>
      <c r="Q159" s="211"/>
      <c r="R159" s="211"/>
      <c r="S159" s="211"/>
      <c r="T159" s="211"/>
      <c r="U159" s="212"/>
      <c r="V159" s="43" t="s">
        <v>0</v>
      </c>
      <c r="W159" s="44">
        <f>IFERROR(SUMPRODUCT(W156:W157*H156:H157),"0")</f>
        <v>0</v>
      </c>
      <c r="X159" s="44">
        <f>IFERROR(SUMPRODUCT(X156:X157*H156:H157),"0")</f>
        <v>0</v>
      </c>
      <c r="Y159" s="43"/>
      <c r="Z159" s="68"/>
      <c r="AA159" s="68"/>
    </row>
    <row r="160" spans="1:54" ht="27.75" customHeight="1" x14ac:dyDescent="0.2">
      <c r="A160" s="242" t="s">
        <v>232</v>
      </c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55"/>
      <c r="AA160" s="55"/>
    </row>
    <row r="161" spans="1:54" ht="16.5" customHeight="1" x14ac:dyDescent="0.25">
      <c r="A161" s="240" t="s">
        <v>233</v>
      </c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66"/>
      <c r="AA161" s="66"/>
    </row>
    <row r="162" spans="1:54" ht="14.25" customHeight="1" x14ac:dyDescent="0.25">
      <c r="A162" s="231" t="s">
        <v>87</v>
      </c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67"/>
      <c r="AA162" s="67"/>
    </row>
    <row r="163" spans="1:54" ht="16.5" customHeight="1" x14ac:dyDescent="0.25">
      <c r="A163" s="64" t="s">
        <v>234</v>
      </c>
      <c r="B163" s="64" t="s">
        <v>235</v>
      </c>
      <c r="C163" s="37">
        <v>4301132048</v>
      </c>
      <c r="D163" s="203">
        <v>4607111035721</v>
      </c>
      <c r="E163" s="203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91</v>
      </c>
      <c r="L163" s="39" t="s">
        <v>84</v>
      </c>
      <c r="M163" s="39"/>
      <c r="N163" s="38">
        <v>180</v>
      </c>
      <c r="O163" s="26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5"/>
      <c r="Q163" s="205"/>
      <c r="R163" s="205"/>
      <c r="S163" s="206"/>
      <c r="T163" s="40" t="s">
        <v>49</v>
      </c>
      <c r="U163" s="40" t="s">
        <v>49</v>
      </c>
      <c r="V163" s="41" t="s">
        <v>42</v>
      </c>
      <c r="W163" s="59">
        <v>0</v>
      </c>
      <c r="X163" s="56">
        <f>IFERROR(IF(W163="","",W163),"")</f>
        <v>0</v>
      </c>
      <c r="Y163" s="42">
        <f>IFERROR(IF(W163="","",W163*0.01788),"")</f>
        <v>0</v>
      </c>
      <c r="Z163" s="69" t="s">
        <v>49</v>
      </c>
      <c r="AA163" s="70" t="s">
        <v>49</v>
      </c>
      <c r="AE163" s="74"/>
      <c r="BB163" s="139" t="s">
        <v>90</v>
      </c>
    </row>
    <row r="164" spans="1:54" ht="27" customHeight="1" x14ac:dyDescent="0.25">
      <c r="A164" s="64" t="s">
        <v>236</v>
      </c>
      <c r="B164" s="64" t="s">
        <v>237</v>
      </c>
      <c r="C164" s="37">
        <v>4301132100</v>
      </c>
      <c r="D164" s="203">
        <v>4607111035691</v>
      </c>
      <c r="E164" s="203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91</v>
      </c>
      <c r="L164" s="39" t="s">
        <v>84</v>
      </c>
      <c r="M164" s="39"/>
      <c r="N164" s="38">
        <v>365</v>
      </c>
      <c r="O164" s="267" t="s">
        <v>238</v>
      </c>
      <c r="P164" s="205"/>
      <c r="Q164" s="205"/>
      <c r="R164" s="205"/>
      <c r="S164" s="206"/>
      <c r="T164" s="40" t="s">
        <v>49</v>
      </c>
      <c r="U164" s="40" t="s">
        <v>49</v>
      </c>
      <c r="V164" s="41" t="s">
        <v>42</v>
      </c>
      <c r="W164" s="59">
        <v>0</v>
      </c>
      <c r="X164" s="56">
        <f>IFERROR(IF(W164="","",W164),"")</f>
        <v>0</v>
      </c>
      <c r="Y164" s="42">
        <f>IFERROR(IF(W164="","",W164*0.01788),"")</f>
        <v>0</v>
      </c>
      <c r="Z164" s="69" t="s">
        <v>49</v>
      </c>
      <c r="AA164" s="70" t="s">
        <v>49</v>
      </c>
      <c r="AE164" s="74"/>
      <c r="BB164" s="140" t="s">
        <v>90</v>
      </c>
    </row>
    <row r="165" spans="1:54" x14ac:dyDescent="0.2">
      <c r="A165" s="200"/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13"/>
      <c r="O165" s="210" t="s">
        <v>43</v>
      </c>
      <c r="P165" s="211"/>
      <c r="Q165" s="211"/>
      <c r="R165" s="211"/>
      <c r="S165" s="211"/>
      <c r="T165" s="211"/>
      <c r="U165" s="212"/>
      <c r="V165" s="43" t="s">
        <v>42</v>
      </c>
      <c r="W165" s="44">
        <f>IFERROR(SUM(W163:W164),"0")</f>
        <v>0</v>
      </c>
      <c r="X165" s="44">
        <f>IFERROR(SUM(X163:X164),"0")</f>
        <v>0</v>
      </c>
      <c r="Y165" s="44">
        <f>IFERROR(IF(Y163="",0,Y163),"0")+IFERROR(IF(Y164="",0,Y164),"0")</f>
        <v>0</v>
      </c>
      <c r="Z165" s="68"/>
      <c r="AA165" s="68"/>
    </row>
    <row r="166" spans="1:54" x14ac:dyDescent="0.2">
      <c r="A166" s="200"/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13"/>
      <c r="O166" s="210" t="s">
        <v>43</v>
      </c>
      <c r="P166" s="211"/>
      <c r="Q166" s="211"/>
      <c r="R166" s="211"/>
      <c r="S166" s="211"/>
      <c r="T166" s="211"/>
      <c r="U166" s="212"/>
      <c r="V166" s="43" t="s">
        <v>0</v>
      </c>
      <c r="W166" s="44">
        <f>IFERROR(SUMPRODUCT(W163:W164*H163:H164),"0")</f>
        <v>0</v>
      </c>
      <c r="X166" s="44">
        <f>IFERROR(SUMPRODUCT(X163:X164*H163:H164),"0")</f>
        <v>0</v>
      </c>
      <c r="Y166" s="43"/>
      <c r="Z166" s="68"/>
      <c r="AA166" s="68"/>
    </row>
    <row r="167" spans="1:54" ht="16.5" customHeight="1" x14ac:dyDescent="0.25">
      <c r="A167" s="240" t="s">
        <v>239</v>
      </c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66"/>
      <c r="AA167" s="66"/>
    </row>
    <row r="168" spans="1:54" ht="14.25" customHeight="1" x14ac:dyDescent="0.25">
      <c r="A168" s="231" t="s">
        <v>239</v>
      </c>
      <c r="B168" s="231"/>
      <c r="C168" s="231"/>
      <c r="D168" s="231"/>
      <c r="E168" s="231"/>
      <c r="F168" s="231"/>
      <c r="G168" s="231"/>
      <c r="H168" s="231"/>
      <c r="I168" s="231"/>
      <c r="J168" s="231"/>
      <c r="K168" s="231"/>
      <c r="L168" s="231"/>
      <c r="M168" s="231"/>
      <c r="N168" s="231"/>
      <c r="O168" s="231"/>
      <c r="P168" s="231"/>
      <c r="Q168" s="231"/>
      <c r="R168" s="231"/>
      <c r="S168" s="231"/>
      <c r="T168" s="231"/>
      <c r="U168" s="231"/>
      <c r="V168" s="231"/>
      <c r="W168" s="231"/>
      <c r="X168" s="231"/>
      <c r="Y168" s="231"/>
      <c r="Z168" s="67"/>
      <c r="AA168" s="67"/>
    </row>
    <row r="169" spans="1:54" ht="27" customHeight="1" x14ac:dyDescent="0.25">
      <c r="A169" s="64" t="s">
        <v>240</v>
      </c>
      <c r="B169" s="64" t="s">
        <v>241</v>
      </c>
      <c r="C169" s="37">
        <v>4301133002</v>
      </c>
      <c r="D169" s="203">
        <v>4607111035783</v>
      </c>
      <c r="E169" s="203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8" t="s">
        <v>203</v>
      </c>
      <c r="L169" s="39" t="s">
        <v>84</v>
      </c>
      <c r="M169" s="39"/>
      <c r="N169" s="38">
        <v>180</v>
      </c>
      <c r="O169" s="26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5"/>
      <c r="Q169" s="205"/>
      <c r="R169" s="205"/>
      <c r="S169" s="206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IFERROR(IF(W169="","",W169*0.01157),"")</f>
        <v>0</v>
      </c>
      <c r="Z169" s="69" t="s">
        <v>49</v>
      </c>
      <c r="AA169" s="70" t="s">
        <v>49</v>
      </c>
      <c r="AE169" s="74"/>
      <c r="BB169" s="141" t="s">
        <v>90</v>
      </c>
    </row>
    <row r="170" spans="1:54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13"/>
      <c r="O170" s="210" t="s">
        <v>43</v>
      </c>
      <c r="P170" s="211"/>
      <c r="Q170" s="211"/>
      <c r="R170" s="211"/>
      <c r="S170" s="211"/>
      <c r="T170" s="211"/>
      <c r="U170" s="212"/>
      <c r="V170" s="43" t="s">
        <v>42</v>
      </c>
      <c r="W170" s="44">
        <f>IFERROR(SUM(W169:W169),"0")</f>
        <v>0</v>
      </c>
      <c r="X170" s="44">
        <f>IFERROR(SUM(X169:X169),"0")</f>
        <v>0</v>
      </c>
      <c r="Y170" s="44">
        <f>IFERROR(IF(Y169="",0,Y169),"0")</f>
        <v>0</v>
      </c>
      <c r="Z170" s="68"/>
      <c r="AA170" s="68"/>
    </row>
    <row r="171" spans="1:54" x14ac:dyDescent="0.2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13"/>
      <c r="O171" s="210" t="s">
        <v>43</v>
      </c>
      <c r="P171" s="211"/>
      <c r="Q171" s="211"/>
      <c r="R171" s="211"/>
      <c r="S171" s="211"/>
      <c r="T171" s="211"/>
      <c r="U171" s="212"/>
      <c r="V171" s="43" t="s">
        <v>0</v>
      </c>
      <c r="W171" s="44">
        <f>IFERROR(SUMPRODUCT(W169:W169*H169:H169),"0")</f>
        <v>0</v>
      </c>
      <c r="X171" s="44">
        <f>IFERROR(SUMPRODUCT(X169:X169*H169:H169),"0")</f>
        <v>0</v>
      </c>
      <c r="Y171" s="43"/>
      <c r="Z171" s="68"/>
      <c r="AA171" s="68"/>
    </row>
    <row r="172" spans="1:54" ht="16.5" customHeight="1" x14ac:dyDescent="0.25">
      <c r="A172" s="240" t="s">
        <v>232</v>
      </c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66"/>
      <c r="AA172" s="66"/>
    </row>
    <row r="173" spans="1:54" ht="14.25" customHeight="1" x14ac:dyDescent="0.25">
      <c r="A173" s="231" t="s">
        <v>242</v>
      </c>
      <c r="B173" s="231"/>
      <c r="C173" s="231"/>
      <c r="D173" s="231"/>
      <c r="E173" s="231"/>
      <c r="F173" s="231"/>
      <c r="G173" s="231"/>
      <c r="H173" s="231"/>
      <c r="I173" s="231"/>
      <c r="J173" s="231"/>
      <c r="K173" s="231"/>
      <c r="L173" s="231"/>
      <c r="M173" s="231"/>
      <c r="N173" s="231"/>
      <c r="O173" s="231"/>
      <c r="P173" s="231"/>
      <c r="Q173" s="231"/>
      <c r="R173" s="231"/>
      <c r="S173" s="231"/>
      <c r="T173" s="231"/>
      <c r="U173" s="231"/>
      <c r="V173" s="231"/>
      <c r="W173" s="231"/>
      <c r="X173" s="231"/>
      <c r="Y173" s="231"/>
      <c r="Z173" s="67"/>
      <c r="AA173" s="67"/>
    </row>
    <row r="174" spans="1:54" ht="27" customHeight="1" x14ac:dyDescent="0.25">
      <c r="A174" s="64" t="s">
        <v>243</v>
      </c>
      <c r="B174" s="64" t="s">
        <v>244</v>
      </c>
      <c r="C174" s="37">
        <v>4301051319</v>
      </c>
      <c r="D174" s="203">
        <v>4680115881204</v>
      </c>
      <c r="E174" s="203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8" t="s">
        <v>85</v>
      </c>
      <c r="L174" s="39" t="s">
        <v>246</v>
      </c>
      <c r="M174" s="39"/>
      <c r="N174" s="38">
        <v>365</v>
      </c>
      <c r="O174" s="2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5"/>
      <c r="Q174" s="205"/>
      <c r="R174" s="205"/>
      <c r="S174" s="206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IFERROR(IF(W174="","",W174*0.00753),"")</f>
        <v>0</v>
      </c>
      <c r="Z174" s="69" t="s">
        <v>49</v>
      </c>
      <c r="AA174" s="70" t="s">
        <v>49</v>
      </c>
      <c r="AE174" s="74"/>
      <c r="BB174" s="142" t="s">
        <v>245</v>
      </c>
    </row>
    <row r="175" spans="1:54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13"/>
      <c r="O175" s="210" t="s">
        <v>43</v>
      </c>
      <c r="P175" s="211"/>
      <c r="Q175" s="211"/>
      <c r="R175" s="211"/>
      <c r="S175" s="211"/>
      <c r="T175" s="211"/>
      <c r="U175" s="212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54" x14ac:dyDescent="0.2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13"/>
      <c r="O176" s="210" t="s">
        <v>43</v>
      </c>
      <c r="P176" s="211"/>
      <c r="Q176" s="211"/>
      <c r="R176" s="211"/>
      <c r="S176" s="211"/>
      <c r="T176" s="211"/>
      <c r="U176" s="212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54" ht="16.5" customHeight="1" x14ac:dyDescent="0.25">
      <c r="A177" s="240" t="s">
        <v>247</v>
      </c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66"/>
      <c r="AA177" s="66"/>
    </row>
    <row r="178" spans="1:54" ht="14.25" customHeight="1" x14ac:dyDescent="0.25">
      <c r="A178" s="231" t="s">
        <v>87</v>
      </c>
      <c r="B178" s="231"/>
      <c r="C178" s="231"/>
      <c r="D178" s="231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  <c r="P178" s="231"/>
      <c r="Q178" s="231"/>
      <c r="R178" s="231"/>
      <c r="S178" s="231"/>
      <c r="T178" s="231"/>
      <c r="U178" s="231"/>
      <c r="V178" s="231"/>
      <c r="W178" s="231"/>
      <c r="X178" s="231"/>
      <c r="Y178" s="231"/>
      <c r="Z178" s="67"/>
      <c r="AA178" s="67"/>
    </row>
    <row r="179" spans="1:54" ht="27" customHeight="1" x14ac:dyDescent="0.25">
      <c r="A179" s="64" t="s">
        <v>248</v>
      </c>
      <c r="B179" s="64" t="s">
        <v>249</v>
      </c>
      <c r="C179" s="37">
        <v>4301132079</v>
      </c>
      <c r="D179" s="203">
        <v>4607111038487</v>
      </c>
      <c r="E179" s="203"/>
      <c r="F179" s="63">
        <v>0.25</v>
      </c>
      <c r="G179" s="38">
        <v>12</v>
      </c>
      <c r="H179" s="63">
        <v>3</v>
      </c>
      <c r="I179" s="63">
        <v>3.7360000000000002</v>
      </c>
      <c r="J179" s="38">
        <v>70</v>
      </c>
      <c r="K179" s="38" t="s">
        <v>91</v>
      </c>
      <c r="L179" s="39" t="s">
        <v>84</v>
      </c>
      <c r="M179" s="39"/>
      <c r="N179" s="38">
        <v>180</v>
      </c>
      <c r="O179" s="26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5"/>
      <c r="Q179" s="205"/>
      <c r="R179" s="205"/>
      <c r="S179" s="206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IFERROR(IF(W179="","",W179*0.01788),"")</f>
        <v>0</v>
      </c>
      <c r="Z179" s="69" t="s">
        <v>49</v>
      </c>
      <c r="AA179" s="70" t="s">
        <v>49</v>
      </c>
      <c r="AE179" s="74"/>
      <c r="BB179" s="143" t="s">
        <v>90</v>
      </c>
    </row>
    <row r="180" spans="1:54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13"/>
      <c r="O180" s="210" t="s">
        <v>43</v>
      </c>
      <c r="P180" s="211"/>
      <c r="Q180" s="211"/>
      <c r="R180" s="211"/>
      <c r="S180" s="211"/>
      <c r="T180" s="211"/>
      <c r="U180" s="212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54" x14ac:dyDescent="0.2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13"/>
      <c r="O181" s="210" t="s">
        <v>43</v>
      </c>
      <c r="P181" s="211"/>
      <c r="Q181" s="211"/>
      <c r="R181" s="211"/>
      <c r="S181" s="211"/>
      <c r="T181" s="211"/>
      <c r="U181" s="212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54" ht="27.75" customHeight="1" x14ac:dyDescent="0.2">
      <c r="A182" s="242" t="s">
        <v>250</v>
      </c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55"/>
      <c r="AA182" s="55"/>
    </row>
    <row r="183" spans="1:54" ht="16.5" customHeight="1" x14ac:dyDescent="0.25">
      <c r="A183" s="240" t="s">
        <v>251</v>
      </c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66"/>
      <c r="AA183" s="66"/>
    </row>
    <row r="184" spans="1:54" ht="14.25" customHeight="1" x14ac:dyDescent="0.25">
      <c r="A184" s="231" t="s">
        <v>81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231"/>
      <c r="Y184" s="231"/>
      <c r="Z184" s="67"/>
      <c r="AA184" s="67"/>
    </row>
    <row r="185" spans="1:54" ht="16.5" customHeight="1" x14ac:dyDescent="0.25">
      <c r="A185" s="64" t="s">
        <v>252</v>
      </c>
      <c r="B185" s="64" t="s">
        <v>253</v>
      </c>
      <c r="C185" s="37">
        <v>4301070913</v>
      </c>
      <c r="D185" s="203">
        <v>4607111036957</v>
      </c>
      <c r="E185" s="203"/>
      <c r="F185" s="63">
        <v>0.4</v>
      </c>
      <c r="G185" s="38">
        <v>8</v>
      </c>
      <c r="H185" s="63">
        <v>3.2</v>
      </c>
      <c r="I185" s="63">
        <v>3.44</v>
      </c>
      <c r="J185" s="38">
        <v>144</v>
      </c>
      <c r="K185" s="38" t="s">
        <v>85</v>
      </c>
      <c r="L185" s="39" t="s">
        <v>84</v>
      </c>
      <c r="M185" s="39"/>
      <c r="N185" s="38">
        <v>180</v>
      </c>
      <c r="O185" s="2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5"/>
      <c r="Q185" s="205"/>
      <c r="R185" s="205"/>
      <c r="S185" s="206"/>
      <c r="T185" s="40" t="s">
        <v>49</v>
      </c>
      <c r="U185" s="40" t="s">
        <v>49</v>
      </c>
      <c r="V185" s="41" t="s">
        <v>42</v>
      </c>
      <c r="W185" s="59">
        <v>0</v>
      </c>
      <c r="X185" s="56">
        <f>IFERROR(IF(W185="","",W185),"")</f>
        <v>0</v>
      </c>
      <c r="Y185" s="42">
        <f>IFERROR(IF(W185="","",W185*0.00866),"")</f>
        <v>0</v>
      </c>
      <c r="Z185" s="69" t="s">
        <v>49</v>
      </c>
      <c r="AA185" s="70" t="s">
        <v>49</v>
      </c>
      <c r="AE185" s="74"/>
      <c r="BB185" s="144" t="s">
        <v>71</v>
      </c>
    </row>
    <row r="186" spans="1:54" ht="16.5" customHeight="1" x14ac:dyDescent="0.25">
      <c r="A186" s="64" t="s">
        <v>254</v>
      </c>
      <c r="B186" s="64" t="s">
        <v>255</v>
      </c>
      <c r="C186" s="37">
        <v>4301070912</v>
      </c>
      <c r="D186" s="203">
        <v>4607111037213</v>
      </c>
      <c r="E186" s="203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85</v>
      </c>
      <c r="L186" s="39" t="s">
        <v>84</v>
      </c>
      <c r="M186" s="39"/>
      <c r="N186" s="38">
        <v>180</v>
      </c>
      <c r="O186" s="26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5"/>
      <c r="Q186" s="205"/>
      <c r="R186" s="205"/>
      <c r="S186" s="206"/>
      <c r="T186" s="40" t="s">
        <v>49</v>
      </c>
      <c r="U186" s="40" t="s">
        <v>49</v>
      </c>
      <c r="V186" s="41" t="s">
        <v>42</v>
      </c>
      <c r="W186" s="59">
        <v>0</v>
      </c>
      <c r="X186" s="56">
        <f>IFERROR(IF(W186="","",W186),"")</f>
        <v>0</v>
      </c>
      <c r="Y186" s="42">
        <f>IFERROR(IF(W186="","",W186*0.00866),"")</f>
        <v>0</v>
      </c>
      <c r="Z186" s="69" t="s">
        <v>49</v>
      </c>
      <c r="AA186" s="70" t="s">
        <v>49</v>
      </c>
      <c r="AE186" s="74"/>
      <c r="BB186" s="145" t="s">
        <v>71</v>
      </c>
    </row>
    <row r="187" spans="1:54" x14ac:dyDescent="0.2">
      <c r="A187" s="200"/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13"/>
      <c r="O187" s="210" t="s">
        <v>43</v>
      </c>
      <c r="P187" s="211"/>
      <c r="Q187" s="211"/>
      <c r="R187" s="211"/>
      <c r="S187" s="211"/>
      <c r="T187" s="211"/>
      <c r="U187" s="212"/>
      <c r="V187" s="43" t="s">
        <v>42</v>
      </c>
      <c r="W187" s="44">
        <f>IFERROR(SUM(W185:W186),"0")</f>
        <v>0</v>
      </c>
      <c r="X187" s="44">
        <f>IFERROR(SUM(X185:X186),"0")</f>
        <v>0</v>
      </c>
      <c r="Y187" s="44">
        <f>IFERROR(IF(Y185="",0,Y185),"0")+IFERROR(IF(Y186="",0,Y186),"0")</f>
        <v>0</v>
      </c>
      <c r="Z187" s="68"/>
      <c r="AA187" s="68"/>
    </row>
    <row r="188" spans="1:54" x14ac:dyDescent="0.2">
      <c r="A188" s="200"/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13"/>
      <c r="O188" s="210" t="s">
        <v>43</v>
      </c>
      <c r="P188" s="211"/>
      <c r="Q188" s="211"/>
      <c r="R188" s="211"/>
      <c r="S188" s="211"/>
      <c r="T188" s="211"/>
      <c r="U188" s="212"/>
      <c r="V188" s="43" t="s">
        <v>0</v>
      </c>
      <c r="W188" s="44">
        <f>IFERROR(SUMPRODUCT(W185:W186*H185:H186),"0")</f>
        <v>0</v>
      </c>
      <c r="X188" s="44">
        <f>IFERROR(SUMPRODUCT(X185:X186*H185:H186),"0")</f>
        <v>0</v>
      </c>
      <c r="Y188" s="43"/>
      <c r="Z188" s="68"/>
      <c r="AA188" s="68"/>
    </row>
    <row r="189" spans="1:54" ht="16.5" customHeight="1" x14ac:dyDescent="0.25">
      <c r="A189" s="240" t="s">
        <v>256</v>
      </c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66"/>
      <c r="AA189" s="66"/>
    </row>
    <row r="190" spans="1:54" ht="14.25" customHeight="1" x14ac:dyDescent="0.25">
      <c r="A190" s="231" t="s">
        <v>81</v>
      </c>
      <c r="B190" s="231"/>
      <c r="C190" s="231"/>
      <c r="D190" s="231"/>
      <c r="E190" s="231"/>
      <c r="F190" s="231"/>
      <c r="G190" s="231"/>
      <c r="H190" s="231"/>
      <c r="I190" s="231"/>
      <c r="J190" s="231"/>
      <c r="K190" s="231"/>
      <c r="L190" s="231"/>
      <c r="M190" s="231"/>
      <c r="N190" s="231"/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67"/>
      <c r="AA190" s="67"/>
    </row>
    <row r="191" spans="1:54" ht="16.5" customHeight="1" x14ac:dyDescent="0.25">
      <c r="A191" s="64" t="s">
        <v>257</v>
      </c>
      <c r="B191" s="64" t="s">
        <v>258</v>
      </c>
      <c r="C191" s="37">
        <v>4301070948</v>
      </c>
      <c r="D191" s="203">
        <v>4607111037022</v>
      </c>
      <c r="E191" s="203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85</v>
      </c>
      <c r="L191" s="39" t="s">
        <v>84</v>
      </c>
      <c r="M191" s="39"/>
      <c r="N191" s="38">
        <v>180</v>
      </c>
      <c r="O191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5"/>
      <c r="Q191" s="205"/>
      <c r="R191" s="205"/>
      <c r="S191" s="206"/>
      <c r="T191" s="40" t="s">
        <v>49</v>
      </c>
      <c r="U191" s="40" t="s">
        <v>49</v>
      </c>
      <c r="V191" s="41" t="s">
        <v>42</v>
      </c>
      <c r="W191" s="59">
        <v>0</v>
      </c>
      <c r="X191" s="56">
        <f>IFERROR(IF(W191="","",W191),"")</f>
        <v>0</v>
      </c>
      <c r="Y191" s="42">
        <f>IFERROR(IF(W191="","",W191*0.0155),"")</f>
        <v>0</v>
      </c>
      <c r="Z191" s="69" t="s">
        <v>49</v>
      </c>
      <c r="AA191" s="70" t="s">
        <v>49</v>
      </c>
      <c r="AE191" s="74"/>
      <c r="BB191" s="146" t="s">
        <v>71</v>
      </c>
    </row>
    <row r="192" spans="1:54" ht="27" customHeight="1" x14ac:dyDescent="0.25">
      <c r="A192" s="64" t="s">
        <v>259</v>
      </c>
      <c r="B192" s="64" t="s">
        <v>260</v>
      </c>
      <c r="C192" s="37">
        <v>4301070990</v>
      </c>
      <c r="D192" s="203">
        <v>4607111038494</v>
      </c>
      <c r="E192" s="203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85</v>
      </c>
      <c r="L192" s="39" t="s">
        <v>84</v>
      </c>
      <c r="M192" s="39"/>
      <c r="N192" s="38">
        <v>180</v>
      </c>
      <c r="O192" s="2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5"/>
      <c r="Q192" s="205"/>
      <c r="R192" s="205"/>
      <c r="S192" s="206"/>
      <c r="T192" s="40" t="s">
        <v>49</v>
      </c>
      <c r="U192" s="40" t="s">
        <v>49</v>
      </c>
      <c r="V192" s="41" t="s">
        <v>42</v>
      </c>
      <c r="W192" s="59">
        <v>0</v>
      </c>
      <c r="X192" s="56">
        <f>IFERROR(IF(W192="","",W192),"")</f>
        <v>0</v>
      </c>
      <c r="Y192" s="42">
        <f>IFERROR(IF(W192="","",W192*0.0155),"")</f>
        <v>0</v>
      </c>
      <c r="Z192" s="69" t="s">
        <v>49</v>
      </c>
      <c r="AA192" s="70" t="s">
        <v>49</v>
      </c>
      <c r="AE192" s="74"/>
      <c r="BB192" s="147" t="s">
        <v>71</v>
      </c>
    </row>
    <row r="193" spans="1:54" ht="27" customHeight="1" x14ac:dyDescent="0.25">
      <c r="A193" s="64" t="s">
        <v>261</v>
      </c>
      <c r="B193" s="64" t="s">
        <v>262</v>
      </c>
      <c r="C193" s="37">
        <v>4301070966</v>
      </c>
      <c r="D193" s="203">
        <v>4607111038135</v>
      </c>
      <c r="E193" s="203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85</v>
      </c>
      <c r="L193" s="39" t="s">
        <v>84</v>
      </c>
      <c r="M193" s="39"/>
      <c r="N193" s="38">
        <v>180</v>
      </c>
      <c r="O193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5"/>
      <c r="Q193" s="205"/>
      <c r="R193" s="205"/>
      <c r="S193" s="206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IFERROR(IF(W193="","",W193*0.0155),"")</f>
        <v>0</v>
      </c>
      <c r="Z193" s="69" t="s">
        <v>49</v>
      </c>
      <c r="AA193" s="70" t="s">
        <v>49</v>
      </c>
      <c r="AE193" s="74"/>
      <c r="BB193" s="148" t="s">
        <v>71</v>
      </c>
    </row>
    <row r="194" spans="1:54" x14ac:dyDescent="0.2">
      <c r="A194" s="200"/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13"/>
      <c r="O194" s="210" t="s">
        <v>43</v>
      </c>
      <c r="P194" s="211"/>
      <c r="Q194" s="211"/>
      <c r="R194" s="211"/>
      <c r="S194" s="211"/>
      <c r="T194" s="211"/>
      <c r="U194" s="212"/>
      <c r="V194" s="43" t="s">
        <v>42</v>
      </c>
      <c r="W194" s="44">
        <f>IFERROR(SUM(W191:W193),"0")</f>
        <v>0</v>
      </c>
      <c r="X194" s="44">
        <f>IFERROR(SUM(X191:X193),"0")</f>
        <v>0</v>
      </c>
      <c r="Y194" s="44">
        <f>IFERROR(IF(Y191="",0,Y191),"0")+IFERROR(IF(Y192="",0,Y192),"0")+IFERROR(IF(Y193="",0,Y193),"0")</f>
        <v>0</v>
      </c>
      <c r="Z194" s="68"/>
      <c r="AA194" s="68"/>
    </row>
    <row r="195" spans="1:54" x14ac:dyDescent="0.2">
      <c r="A195" s="200"/>
      <c r="B195" s="200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13"/>
      <c r="O195" s="210" t="s">
        <v>43</v>
      </c>
      <c r="P195" s="211"/>
      <c r="Q195" s="211"/>
      <c r="R195" s="211"/>
      <c r="S195" s="211"/>
      <c r="T195" s="211"/>
      <c r="U195" s="212"/>
      <c r="V195" s="43" t="s">
        <v>0</v>
      </c>
      <c r="W195" s="44">
        <f>IFERROR(SUMPRODUCT(W191:W193*H191:H193),"0")</f>
        <v>0</v>
      </c>
      <c r="X195" s="44">
        <f>IFERROR(SUMPRODUCT(X191:X193*H191:H193),"0")</f>
        <v>0</v>
      </c>
      <c r="Y195" s="43"/>
      <c r="Z195" s="68"/>
      <c r="AA195" s="68"/>
    </row>
    <row r="196" spans="1:54" ht="16.5" customHeight="1" x14ac:dyDescent="0.25">
      <c r="A196" s="240" t="s">
        <v>263</v>
      </c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66"/>
      <c r="AA196" s="66"/>
    </row>
    <row r="197" spans="1:54" ht="14.25" customHeight="1" x14ac:dyDescent="0.25">
      <c r="A197" s="231" t="s">
        <v>81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  <c r="N197" s="231"/>
      <c r="O197" s="231"/>
      <c r="P197" s="231"/>
      <c r="Q197" s="231"/>
      <c r="R197" s="231"/>
      <c r="S197" s="231"/>
      <c r="T197" s="231"/>
      <c r="U197" s="231"/>
      <c r="V197" s="231"/>
      <c r="W197" s="231"/>
      <c r="X197" s="231"/>
      <c r="Y197" s="231"/>
      <c r="Z197" s="67"/>
      <c r="AA197" s="67"/>
    </row>
    <row r="198" spans="1:54" ht="27" customHeight="1" x14ac:dyDescent="0.25">
      <c r="A198" s="64" t="s">
        <v>264</v>
      </c>
      <c r="B198" s="64" t="s">
        <v>265</v>
      </c>
      <c r="C198" s="37">
        <v>4301070996</v>
      </c>
      <c r="D198" s="203">
        <v>4607111038654</v>
      </c>
      <c r="E198" s="203"/>
      <c r="F198" s="63">
        <v>0.4</v>
      </c>
      <c r="G198" s="38">
        <v>16</v>
      </c>
      <c r="H198" s="63">
        <v>6.4</v>
      </c>
      <c r="I198" s="63">
        <v>6.63</v>
      </c>
      <c r="J198" s="38">
        <v>84</v>
      </c>
      <c r="K198" s="38" t="s">
        <v>85</v>
      </c>
      <c r="L198" s="39" t="s">
        <v>84</v>
      </c>
      <c r="M198" s="39"/>
      <c r="N198" s="38">
        <v>180</v>
      </c>
      <c r="O198" s="2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5"/>
      <c r="Q198" s="205"/>
      <c r="R198" s="205"/>
      <c r="S198" s="206"/>
      <c r="T198" s="40" t="s">
        <v>49</v>
      </c>
      <c r="U198" s="40" t="s">
        <v>49</v>
      </c>
      <c r="V198" s="41" t="s">
        <v>42</v>
      </c>
      <c r="W198" s="59">
        <v>0</v>
      </c>
      <c r="X198" s="56">
        <f t="shared" ref="X198:X203" si="4">IFERROR(IF(W198="","",W198),"")</f>
        <v>0</v>
      </c>
      <c r="Y198" s="42">
        <f t="shared" ref="Y198:Y203" si="5">IFERROR(IF(W198="","",W198*0.0155),"")</f>
        <v>0</v>
      </c>
      <c r="Z198" s="69" t="s">
        <v>49</v>
      </c>
      <c r="AA198" s="70" t="s">
        <v>49</v>
      </c>
      <c r="AE198" s="74"/>
      <c r="BB198" s="149" t="s">
        <v>71</v>
      </c>
    </row>
    <row r="199" spans="1:54" ht="27" customHeight="1" x14ac:dyDescent="0.25">
      <c r="A199" s="64" t="s">
        <v>266</v>
      </c>
      <c r="B199" s="64" t="s">
        <v>267</v>
      </c>
      <c r="C199" s="37">
        <v>4301070997</v>
      </c>
      <c r="D199" s="203">
        <v>4607111038586</v>
      </c>
      <c r="E199" s="203"/>
      <c r="F199" s="63">
        <v>0.7</v>
      </c>
      <c r="G199" s="38">
        <v>8</v>
      </c>
      <c r="H199" s="63">
        <v>5.6</v>
      </c>
      <c r="I199" s="63">
        <v>5.83</v>
      </c>
      <c r="J199" s="38">
        <v>84</v>
      </c>
      <c r="K199" s="38" t="s">
        <v>85</v>
      </c>
      <c r="L199" s="39" t="s">
        <v>84</v>
      </c>
      <c r="M199" s="39"/>
      <c r="N199" s="38">
        <v>180</v>
      </c>
      <c r="O199" s="2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5"/>
      <c r="Q199" s="205"/>
      <c r="R199" s="205"/>
      <c r="S199" s="206"/>
      <c r="T199" s="40" t="s">
        <v>49</v>
      </c>
      <c r="U199" s="40" t="s">
        <v>49</v>
      </c>
      <c r="V199" s="41" t="s">
        <v>42</v>
      </c>
      <c r="W199" s="59">
        <v>0</v>
      </c>
      <c r="X199" s="56">
        <f t="shared" si="4"/>
        <v>0</v>
      </c>
      <c r="Y199" s="42">
        <f t="shared" si="5"/>
        <v>0</v>
      </c>
      <c r="Z199" s="69" t="s">
        <v>49</v>
      </c>
      <c r="AA199" s="70" t="s">
        <v>49</v>
      </c>
      <c r="AE199" s="74"/>
      <c r="BB199" s="150" t="s">
        <v>71</v>
      </c>
    </row>
    <row r="200" spans="1:54" ht="27" customHeight="1" x14ac:dyDescent="0.25">
      <c r="A200" s="64" t="s">
        <v>268</v>
      </c>
      <c r="B200" s="64" t="s">
        <v>269</v>
      </c>
      <c r="C200" s="37">
        <v>4301070962</v>
      </c>
      <c r="D200" s="203">
        <v>4607111038609</v>
      </c>
      <c r="E200" s="203"/>
      <c r="F200" s="63">
        <v>0.4</v>
      </c>
      <c r="G200" s="38">
        <v>16</v>
      </c>
      <c r="H200" s="63">
        <v>6.4</v>
      </c>
      <c r="I200" s="63">
        <v>6.71</v>
      </c>
      <c r="J200" s="38">
        <v>84</v>
      </c>
      <c r="K200" s="38" t="s">
        <v>85</v>
      </c>
      <c r="L200" s="39" t="s">
        <v>84</v>
      </c>
      <c r="M200" s="39"/>
      <c r="N200" s="38">
        <v>180</v>
      </c>
      <c r="O200" s="25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5"/>
      <c r="Q200" s="205"/>
      <c r="R200" s="205"/>
      <c r="S200" s="206"/>
      <c r="T200" s="40" t="s">
        <v>49</v>
      </c>
      <c r="U200" s="40" t="s">
        <v>49</v>
      </c>
      <c r="V200" s="41" t="s">
        <v>42</v>
      </c>
      <c r="W200" s="59">
        <v>0</v>
      </c>
      <c r="X200" s="56">
        <f t="shared" si="4"/>
        <v>0</v>
      </c>
      <c r="Y200" s="42">
        <f t="shared" si="5"/>
        <v>0</v>
      </c>
      <c r="Z200" s="69" t="s">
        <v>49</v>
      </c>
      <c r="AA200" s="70" t="s">
        <v>49</v>
      </c>
      <c r="AE200" s="74"/>
      <c r="BB200" s="151" t="s">
        <v>71</v>
      </c>
    </row>
    <row r="201" spans="1:54" ht="27" customHeight="1" x14ac:dyDescent="0.25">
      <c r="A201" s="64" t="s">
        <v>270</v>
      </c>
      <c r="B201" s="64" t="s">
        <v>271</v>
      </c>
      <c r="C201" s="37">
        <v>4301070963</v>
      </c>
      <c r="D201" s="203">
        <v>4607111038630</v>
      </c>
      <c r="E201" s="203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2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5"/>
      <c r="Q201" s="205"/>
      <c r="R201" s="205"/>
      <c r="S201" s="206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si="4"/>
        <v>0</v>
      </c>
      <c r="Y201" s="42">
        <f t="shared" si="5"/>
        <v>0</v>
      </c>
      <c r="Z201" s="69" t="s">
        <v>49</v>
      </c>
      <c r="AA201" s="70" t="s">
        <v>49</v>
      </c>
      <c r="AE201" s="74"/>
      <c r="BB201" s="152" t="s">
        <v>71</v>
      </c>
    </row>
    <row r="202" spans="1:54" ht="27" customHeight="1" x14ac:dyDescent="0.25">
      <c r="A202" s="64" t="s">
        <v>272</v>
      </c>
      <c r="B202" s="64" t="s">
        <v>273</v>
      </c>
      <c r="C202" s="37">
        <v>4301070959</v>
      </c>
      <c r="D202" s="203">
        <v>4607111038616</v>
      </c>
      <c r="E202" s="203"/>
      <c r="F202" s="63">
        <v>0.4</v>
      </c>
      <c r="G202" s="38">
        <v>16</v>
      </c>
      <c r="H202" s="63">
        <v>6.4</v>
      </c>
      <c r="I202" s="63">
        <v>6.71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5"/>
      <c r="Q202" s="205"/>
      <c r="R202" s="205"/>
      <c r="S202" s="206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4"/>
        <v>0</v>
      </c>
      <c r="Y202" s="42">
        <f t="shared" si="5"/>
        <v>0</v>
      </c>
      <c r="Z202" s="69" t="s">
        <v>49</v>
      </c>
      <c r="AA202" s="70" t="s">
        <v>49</v>
      </c>
      <c r="AE202" s="74"/>
      <c r="BB202" s="153" t="s">
        <v>71</v>
      </c>
    </row>
    <row r="203" spans="1:54" ht="27" customHeight="1" x14ac:dyDescent="0.25">
      <c r="A203" s="64" t="s">
        <v>274</v>
      </c>
      <c r="B203" s="64" t="s">
        <v>275</v>
      </c>
      <c r="C203" s="37">
        <v>4301070960</v>
      </c>
      <c r="D203" s="203">
        <v>4607111038623</v>
      </c>
      <c r="E203" s="203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5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5"/>
      <c r="Q203" s="205"/>
      <c r="R203" s="205"/>
      <c r="S203" s="206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4"/>
        <v>0</v>
      </c>
      <c r="Y203" s="42">
        <f t="shared" si="5"/>
        <v>0</v>
      </c>
      <c r="Z203" s="69" t="s">
        <v>49</v>
      </c>
      <c r="AA203" s="70" t="s">
        <v>49</v>
      </c>
      <c r="AE203" s="74"/>
      <c r="BB203" s="154" t="s">
        <v>71</v>
      </c>
    </row>
    <row r="204" spans="1:54" x14ac:dyDescent="0.2">
      <c r="A204" s="200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13"/>
      <c r="O204" s="210" t="s">
        <v>43</v>
      </c>
      <c r="P204" s="211"/>
      <c r="Q204" s="211"/>
      <c r="R204" s="211"/>
      <c r="S204" s="211"/>
      <c r="T204" s="211"/>
      <c r="U204" s="212"/>
      <c r="V204" s="43" t="s">
        <v>42</v>
      </c>
      <c r="W204" s="44">
        <f>IFERROR(SUM(W198:W203),"0")</f>
        <v>0</v>
      </c>
      <c r="X204" s="44">
        <f>IFERROR(SUM(X198:X203),"0")</f>
        <v>0</v>
      </c>
      <c r="Y204" s="44">
        <f>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54" x14ac:dyDescent="0.2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13"/>
      <c r="O205" s="210" t="s">
        <v>43</v>
      </c>
      <c r="P205" s="211"/>
      <c r="Q205" s="211"/>
      <c r="R205" s="211"/>
      <c r="S205" s="211"/>
      <c r="T205" s="211"/>
      <c r="U205" s="212"/>
      <c r="V205" s="43" t="s">
        <v>0</v>
      </c>
      <c r="W205" s="44">
        <f>IFERROR(SUMPRODUCT(W198:W203*H198:H203),"0")</f>
        <v>0</v>
      </c>
      <c r="X205" s="44">
        <f>IFERROR(SUMPRODUCT(X198:X203*H198:H203),"0")</f>
        <v>0</v>
      </c>
      <c r="Y205" s="43"/>
      <c r="Z205" s="68"/>
      <c r="AA205" s="68"/>
    </row>
    <row r="206" spans="1:54" ht="16.5" customHeight="1" x14ac:dyDescent="0.25">
      <c r="A206" s="240" t="s">
        <v>276</v>
      </c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66"/>
      <c r="AA206" s="66"/>
    </row>
    <row r="207" spans="1:54" ht="14.25" customHeight="1" x14ac:dyDescent="0.25">
      <c r="A207" s="231" t="s">
        <v>81</v>
      </c>
      <c r="B207" s="231"/>
      <c r="C207" s="231"/>
      <c r="D207" s="231"/>
      <c r="E207" s="231"/>
      <c r="F207" s="231"/>
      <c r="G207" s="231"/>
      <c r="H207" s="231"/>
      <c r="I207" s="231"/>
      <c r="J207" s="231"/>
      <c r="K207" s="231"/>
      <c r="L207" s="231"/>
      <c r="M207" s="231"/>
      <c r="N207" s="231"/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67"/>
      <c r="AA207" s="67"/>
    </row>
    <row r="208" spans="1:54" ht="27" customHeight="1" x14ac:dyDescent="0.25">
      <c r="A208" s="64" t="s">
        <v>277</v>
      </c>
      <c r="B208" s="64" t="s">
        <v>278</v>
      </c>
      <c r="C208" s="37">
        <v>4301070915</v>
      </c>
      <c r="D208" s="203">
        <v>4607111035882</v>
      </c>
      <c r="E208" s="203"/>
      <c r="F208" s="63">
        <v>0.43</v>
      </c>
      <c r="G208" s="38">
        <v>16</v>
      </c>
      <c r="H208" s="63">
        <v>6.88</v>
      </c>
      <c r="I208" s="63">
        <v>7.19</v>
      </c>
      <c r="J208" s="38">
        <v>84</v>
      </c>
      <c r="K208" s="38" t="s">
        <v>85</v>
      </c>
      <c r="L208" s="39" t="s">
        <v>84</v>
      </c>
      <c r="M208" s="39"/>
      <c r="N208" s="38">
        <v>180</v>
      </c>
      <c r="O208" s="2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5"/>
      <c r="Q208" s="205"/>
      <c r="R208" s="205"/>
      <c r="S208" s="206"/>
      <c r="T208" s="40" t="s">
        <v>49</v>
      </c>
      <c r="U208" s="40" t="s">
        <v>49</v>
      </c>
      <c r="V208" s="41" t="s">
        <v>42</v>
      </c>
      <c r="W208" s="59">
        <v>0</v>
      </c>
      <c r="X208" s="56">
        <f>IFERROR(IF(W208="","",W208),"")</f>
        <v>0</v>
      </c>
      <c r="Y208" s="42">
        <f>IFERROR(IF(W208="","",W208*0.0155),"")</f>
        <v>0</v>
      </c>
      <c r="Z208" s="69" t="s">
        <v>49</v>
      </c>
      <c r="AA208" s="70" t="s">
        <v>49</v>
      </c>
      <c r="AE208" s="74"/>
      <c r="BB208" s="155" t="s">
        <v>71</v>
      </c>
    </row>
    <row r="209" spans="1:54" ht="27" customHeight="1" x14ac:dyDescent="0.25">
      <c r="A209" s="64" t="s">
        <v>279</v>
      </c>
      <c r="B209" s="64" t="s">
        <v>280</v>
      </c>
      <c r="C209" s="37">
        <v>4301070921</v>
      </c>
      <c r="D209" s="203">
        <v>4607111035905</v>
      </c>
      <c r="E209" s="20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9"/>
      <c r="N209" s="38">
        <v>180</v>
      </c>
      <c r="O209" s="25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5"/>
      <c r="Q209" s="205"/>
      <c r="R209" s="205"/>
      <c r="S209" s="206"/>
      <c r="T209" s="40" t="s">
        <v>49</v>
      </c>
      <c r="U209" s="40" t="s">
        <v>49</v>
      </c>
      <c r="V209" s="41" t="s">
        <v>42</v>
      </c>
      <c r="W209" s="59">
        <v>0</v>
      </c>
      <c r="X209" s="56">
        <f>IFERROR(IF(W209="","",W209),"")</f>
        <v>0</v>
      </c>
      <c r="Y209" s="42">
        <f>IFERROR(IF(W209="","",W209*0.0155),"")</f>
        <v>0</v>
      </c>
      <c r="Z209" s="69" t="s">
        <v>49</v>
      </c>
      <c r="AA209" s="70" t="s">
        <v>49</v>
      </c>
      <c r="AE209" s="74"/>
      <c r="BB209" s="156" t="s">
        <v>71</v>
      </c>
    </row>
    <row r="210" spans="1:54" ht="27" customHeight="1" x14ac:dyDescent="0.25">
      <c r="A210" s="64" t="s">
        <v>281</v>
      </c>
      <c r="B210" s="64" t="s">
        <v>282</v>
      </c>
      <c r="C210" s="37">
        <v>4301070917</v>
      </c>
      <c r="D210" s="203">
        <v>4607111035912</v>
      </c>
      <c r="E210" s="203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8" t="s">
        <v>85</v>
      </c>
      <c r="L210" s="39" t="s">
        <v>84</v>
      </c>
      <c r="M210" s="39"/>
      <c r="N210" s="38">
        <v>180</v>
      </c>
      <c r="O210" s="2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5"/>
      <c r="Q210" s="205"/>
      <c r="R210" s="205"/>
      <c r="S210" s="206"/>
      <c r="T210" s="40" t="s">
        <v>49</v>
      </c>
      <c r="U210" s="40" t="s">
        <v>49</v>
      </c>
      <c r="V210" s="41" t="s">
        <v>42</v>
      </c>
      <c r="W210" s="59">
        <v>0</v>
      </c>
      <c r="X210" s="56">
        <f>IFERROR(IF(W210="","",W210),"")</f>
        <v>0</v>
      </c>
      <c r="Y210" s="42">
        <f>IFERROR(IF(W210="","",W210*0.0155),"")</f>
        <v>0</v>
      </c>
      <c r="Z210" s="69" t="s">
        <v>49</v>
      </c>
      <c r="AA210" s="70" t="s">
        <v>49</v>
      </c>
      <c r="AE210" s="74"/>
      <c r="BB210" s="157" t="s">
        <v>71</v>
      </c>
    </row>
    <row r="211" spans="1:54" ht="27" customHeight="1" x14ac:dyDescent="0.25">
      <c r="A211" s="64" t="s">
        <v>283</v>
      </c>
      <c r="B211" s="64" t="s">
        <v>284</v>
      </c>
      <c r="C211" s="37">
        <v>4301070920</v>
      </c>
      <c r="D211" s="203">
        <v>4607111035929</v>
      </c>
      <c r="E211" s="203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2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5"/>
      <c r="Q211" s="205"/>
      <c r="R211" s="205"/>
      <c r="S211" s="206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74"/>
      <c r="BB211" s="158" t="s">
        <v>71</v>
      </c>
    </row>
    <row r="212" spans="1:54" x14ac:dyDescent="0.2">
      <c r="A212" s="200"/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13"/>
      <c r="O212" s="210" t="s">
        <v>43</v>
      </c>
      <c r="P212" s="211"/>
      <c r="Q212" s="211"/>
      <c r="R212" s="211"/>
      <c r="S212" s="211"/>
      <c r="T212" s="211"/>
      <c r="U212" s="212"/>
      <c r="V212" s="43" t="s">
        <v>42</v>
      </c>
      <c r="W212" s="44">
        <f>IFERROR(SUM(W208:W211),"0")</f>
        <v>0</v>
      </c>
      <c r="X212" s="44">
        <f>IFERROR(SUM(X208:X211),"0")</f>
        <v>0</v>
      </c>
      <c r="Y212" s="44">
        <f>IFERROR(IF(Y208="",0,Y208),"0")+IFERROR(IF(Y209="",0,Y209),"0")+IFERROR(IF(Y210="",0,Y210),"0")+IFERROR(IF(Y211="",0,Y211),"0")</f>
        <v>0</v>
      </c>
      <c r="Z212" s="68"/>
      <c r="AA212" s="68"/>
    </row>
    <row r="213" spans="1:54" x14ac:dyDescent="0.2">
      <c r="A213" s="200"/>
      <c r="B213" s="200"/>
      <c r="C213" s="200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13"/>
      <c r="O213" s="210" t="s">
        <v>43</v>
      </c>
      <c r="P213" s="211"/>
      <c r="Q213" s="211"/>
      <c r="R213" s="211"/>
      <c r="S213" s="211"/>
      <c r="T213" s="211"/>
      <c r="U213" s="212"/>
      <c r="V213" s="43" t="s">
        <v>0</v>
      </c>
      <c r="W213" s="44">
        <f>IFERROR(SUMPRODUCT(W208:W211*H208:H211),"0")</f>
        <v>0</v>
      </c>
      <c r="X213" s="44">
        <f>IFERROR(SUMPRODUCT(X208:X211*H208:H211),"0")</f>
        <v>0</v>
      </c>
      <c r="Y213" s="43"/>
      <c r="Z213" s="68"/>
      <c r="AA213" s="68"/>
    </row>
    <row r="214" spans="1:54" ht="16.5" customHeight="1" x14ac:dyDescent="0.25">
      <c r="A214" s="240" t="s">
        <v>285</v>
      </c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66"/>
      <c r="AA214" s="66"/>
    </row>
    <row r="215" spans="1:54" ht="14.25" customHeight="1" x14ac:dyDescent="0.25">
      <c r="A215" s="231" t="s">
        <v>242</v>
      </c>
      <c r="B215" s="231"/>
      <c r="C215" s="231"/>
      <c r="D215" s="231"/>
      <c r="E215" s="231"/>
      <c r="F215" s="231"/>
      <c r="G215" s="231"/>
      <c r="H215" s="231"/>
      <c r="I215" s="231"/>
      <c r="J215" s="231"/>
      <c r="K215" s="231"/>
      <c r="L215" s="231"/>
      <c r="M215" s="231"/>
      <c r="N215" s="231"/>
      <c r="O215" s="231"/>
      <c r="P215" s="231"/>
      <c r="Q215" s="231"/>
      <c r="R215" s="231"/>
      <c r="S215" s="231"/>
      <c r="T215" s="231"/>
      <c r="U215" s="231"/>
      <c r="V215" s="231"/>
      <c r="W215" s="231"/>
      <c r="X215" s="231"/>
      <c r="Y215" s="231"/>
      <c r="Z215" s="67"/>
      <c r="AA215" s="67"/>
    </row>
    <row r="216" spans="1:54" ht="27" customHeight="1" x14ac:dyDescent="0.25">
      <c r="A216" s="64" t="s">
        <v>286</v>
      </c>
      <c r="B216" s="64" t="s">
        <v>287</v>
      </c>
      <c r="C216" s="37">
        <v>4301051320</v>
      </c>
      <c r="D216" s="203">
        <v>4680115881334</v>
      </c>
      <c r="E216" s="203"/>
      <c r="F216" s="63">
        <v>0.33</v>
      </c>
      <c r="G216" s="38">
        <v>6</v>
      </c>
      <c r="H216" s="63">
        <v>1.98</v>
      </c>
      <c r="I216" s="63">
        <v>2.27</v>
      </c>
      <c r="J216" s="38">
        <v>156</v>
      </c>
      <c r="K216" s="38" t="s">
        <v>85</v>
      </c>
      <c r="L216" s="39" t="s">
        <v>246</v>
      </c>
      <c r="M216" s="39"/>
      <c r="N216" s="38">
        <v>365</v>
      </c>
      <c r="O216" s="2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5"/>
      <c r="Q216" s="205"/>
      <c r="R216" s="205"/>
      <c r="S216" s="206"/>
      <c r="T216" s="40" t="s">
        <v>49</v>
      </c>
      <c r="U216" s="40" t="s">
        <v>49</v>
      </c>
      <c r="V216" s="41" t="s">
        <v>42</v>
      </c>
      <c r="W216" s="59">
        <v>0</v>
      </c>
      <c r="X216" s="56">
        <f>IFERROR(IF(W216="","",W216),"")</f>
        <v>0</v>
      </c>
      <c r="Y216" s="42">
        <f>IFERROR(IF(W216="","",W216*0.00753),"")</f>
        <v>0</v>
      </c>
      <c r="Z216" s="69" t="s">
        <v>49</v>
      </c>
      <c r="AA216" s="70" t="s">
        <v>49</v>
      </c>
      <c r="AE216" s="74"/>
      <c r="BB216" s="159" t="s">
        <v>245</v>
      </c>
    </row>
    <row r="217" spans="1:54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13"/>
      <c r="O217" s="210" t="s">
        <v>43</v>
      </c>
      <c r="P217" s="211"/>
      <c r="Q217" s="211"/>
      <c r="R217" s="211"/>
      <c r="S217" s="211"/>
      <c r="T217" s="211"/>
      <c r="U217" s="212"/>
      <c r="V217" s="43" t="s">
        <v>42</v>
      </c>
      <c r="W217" s="44">
        <f>IFERROR(SUM(W216:W216),"0")</f>
        <v>0</v>
      </c>
      <c r="X217" s="44">
        <f>IFERROR(SUM(X216:X216),"0")</f>
        <v>0</v>
      </c>
      <c r="Y217" s="44">
        <f>IFERROR(IF(Y216="",0,Y216),"0")</f>
        <v>0</v>
      </c>
      <c r="Z217" s="68"/>
      <c r="AA217" s="68"/>
    </row>
    <row r="218" spans="1:54" x14ac:dyDescent="0.2">
      <c r="A218" s="200"/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13"/>
      <c r="O218" s="210" t="s">
        <v>43</v>
      </c>
      <c r="P218" s="211"/>
      <c r="Q218" s="211"/>
      <c r="R218" s="211"/>
      <c r="S218" s="211"/>
      <c r="T218" s="211"/>
      <c r="U218" s="212"/>
      <c r="V218" s="43" t="s">
        <v>0</v>
      </c>
      <c r="W218" s="44">
        <f>IFERROR(SUMPRODUCT(W216:W216*H216:H216),"0")</f>
        <v>0</v>
      </c>
      <c r="X218" s="44">
        <f>IFERROR(SUMPRODUCT(X216:X216*H216:H216),"0")</f>
        <v>0</v>
      </c>
      <c r="Y218" s="43"/>
      <c r="Z218" s="68"/>
      <c r="AA218" s="68"/>
    </row>
    <row r="219" spans="1:54" ht="16.5" customHeight="1" x14ac:dyDescent="0.25">
      <c r="A219" s="240" t="s">
        <v>288</v>
      </c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66"/>
      <c r="AA219" s="66"/>
    </row>
    <row r="220" spans="1:54" ht="14.25" customHeight="1" x14ac:dyDescent="0.25">
      <c r="A220" s="231" t="s">
        <v>81</v>
      </c>
      <c r="B220" s="231"/>
      <c r="C220" s="231"/>
      <c r="D220" s="231"/>
      <c r="E220" s="231"/>
      <c r="F220" s="231"/>
      <c r="G220" s="231"/>
      <c r="H220" s="231"/>
      <c r="I220" s="231"/>
      <c r="J220" s="231"/>
      <c r="K220" s="231"/>
      <c r="L220" s="231"/>
      <c r="M220" s="231"/>
      <c r="N220" s="231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67"/>
      <c r="AA220" s="67"/>
    </row>
    <row r="221" spans="1:54" ht="16.5" customHeight="1" x14ac:dyDescent="0.25">
      <c r="A221" s="64" t="s">
        <v>289</v>
      </c>
      <c r="B221" s="64" t="s">
        <v>290</v>
      </c>
      <c r="C221" s="37">
        <v>4301070874</v>
      </c>
      <c r="D221" s="203">
        <v>4607111035332</v>
      </c>
      <c r="E221" s="203"/>
      <c r="F221" s="63">
        <v>0.43</v>
      </c>
      <c r="G221" s="38">
        <v>16</v>
      </c>
      <c r="H221" s="63">
        <v>6.88</v>
      </c>
      <c r="I221" s="63">
        <v>7.2060000000000004</v>
      </c>
      <c r="J221" s="38">
        <v>84</v>
      </c>
      <c r="K221" s="38" t="s">
        <v>85</v>
      </c>
      <c r="L221" s="39" t="s">
        <v>84</v>
      </c>
      <c r="M221" s="39"/>
      <c r="N221" s="38">
        <v>180</v>
      </c>
      <c r="O221" s="24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5"/>
      <c r="Q221" s="205"/>
      <c r="R221" s="205"/>
      <c r="S221" s="206"/>
      <c r="T221" s="40" t="s">
        <v>49</v>
      </c>
      <c r="U221" s="40" t="s">
        <v>49</v>
      </c>
      <c r="V221" s="41" t="s">
        <v>42</v>
      </c>
      <c r="W221" s="59">
        <v>0</v>
      </c>
      <c r="X221" s="56">
        <f>IFERROR(IF(W221="","",W221),"")</f>
        <v>0</v>
      </c>
      <c r="Y221" s="42">
        <f>IFERROR(IF(W221="","",W221*0.0155),"")</f>
        <v>0</v>
      </c>
      <c r="Z221" s="69" t="s">
        <v>49</v>
      </c>
      <c r="AA221" s="70" t="s">
        <v>49</v>
      </c>
      <c r="AE221" s="74"/>
      <c r="BB221" s="160" t="s">
        <v>71</v>
      </c>
    </row>
    <row r="222" spans="1:54" ht="16.5" customHeight="1" x14ac:dyDescent="0.25">
      <c r="A222" s="64" t="s">
        <v>291</v>
      </c>
      <c r="B222" s="64" t="s">
        <v>292</v>
      </c>
      <c r="C222" s="37">
        <v>4301071000</v>
      </c>
      <c r="D222" s="203">
        <v>4607111038708</v>
      </c>
      <c r="E222" s="203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85</v>
      </c>
      <c r="L222" s="39" t="s">
        <v>84</v>
      </c>
      <c r="M222" s="39"/>
      <c r="N222" s="38">
        <v>180</v>
      </c>
      <c r="O222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5"/>
      <c r="Q222" s="205"/>
      <c r="R222" s="205"/>
      <c r="S222" s="206"/>
      <c r="T222" s="40" t="s">
        <v>49</v>
      </c>
      <c r="U222" s="40" t="s">
        <v>49</v>
      </c>
      <c r="V222" s="41" t="s">
        <v>42</v>
      </c>
      <c r="W222" s="59">
        <v>0</v>
      </c>
      <c r="X222" s="56">
        <f>IFERROR(IF(W222="","",W222),"")</f>
        <v>0</v>
      </c>
      <c r="Y222" s="42">
        <f>IFERROR(IF(W222="","",W222*0.0155),"")</f>
        <v>0</v>
      </c>
      <c r="Z222" s="69" t="s">
        <v>49</v>
      </c>
      <c r="AA222" s="70" t="s">
        <v>49</v>
      </c>
      <c r="AE222" s="74"/>
      <c r="BB222" s="161" t="s">
        <v>71</v>
      </c>
    </row>
    <row r="223" spans="1:54" x14ac:dyDescent="0.2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13"/>
      <c r="O223" s="210" t="s">
        <v>43</v>
      </c>
      <c r="P223" s="211"/>
      <c r="Q223" s="211"/>
      <c r="R223" s="211"/>
      <c r="S223" s="211"/>
      <c r="T223" s="211"/>
      <c r="U223" s="212"/>
      <c r="V223" s="43" t="s">
        <v>42</v>
      </c>
      <c r="W223" s="44">
        <f>IFERROR(SUM(W221:W222),"0")</f>
        <v>0</v>
      </c>
      <c r="X223" s="44">
        <f>IFERROR(SUM(X221:X222),"0")</f>
        <v>0</v>
      </c>
      <c r="Y223" s="44">
        <f>IFERROR(IF(Y221="",0,Y221),"0")+IFERROR(IF(Y222="",0,Y222),"0")</f>
        <v>0</v>
      </c>
      <c r="Z223" s="68"/>
      <c r="AA223" s="68"/>
    </row>
    <row r="224" spans="1:54" x14ac:dyDescent="0.2">
      <c r="A224" s="200"/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13"/>
      <c r="O224" s="210" t="s">
        <v>43</v>
      </c>
      <c r="P224" s="211"/>
      <c r="Q224" s="211"/>
      <c r="R224" s="211"/>
      <c r="S224" s="211"/>
      <c r="T224" s="211"/>
      <c r="U224" s="212"/>
      <c r="V224" s="43" t="s">
        <v>0</v>
      </c>
      <c r="W224" s="44">
        <f>IFERROR(SUMPRODUCT(W221:W222*H221:H222),"0")</f>
        <v>0</v>
      </c>
      <c r="X224" s="44">
        <f>IFERROR(SUMPRODUCT(X221:X222*H221:H222),"0")</f>
        <v>0</v>
      </c>
      <c r="Y224" s="43"/>
      <c r="Z224" s="68"/>
      <c r="AA224" s="68"/>
    </row>
    <row r="225" spans="1:54" ht="27.75" customHeight="1" x14ac:dyDescent="0.2">
      <c r="A225" s="242" t="s">
        <v>293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55"/>
      <c r="AA225" s="55"/>
    </row>
    <row r="226" spans="1:54" ht="16.5" customHeight="1" x14ac:dyDescent="0.25">
      <c r="A226" s="240" t="s">
        <v>294</v>
      </c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66"/>
      <c r="AA226" s="66"/>
    </row>
    <row r="227" spans="1:54" ht="14.25" customHeight="1" x14ac:dyDescent="0.25">
      <c r="A227" s="231" t="s">
        <v>81</v>
      </c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67"/>
      <c r="AA227" s="67"/>
    </row>
    <row r="228" spans="1:54" ht="27" customHeight="1" x14ac:dyDescent="0.25">
      <c r="A228" s="64" t="s">
        <v>295</v>
      </c>
      <c r="B228" s="64" t="s">
        <v>296</v>
      </c>
      <c r="C228" s="37">
        <v>4301070941</v>
      </c>
      <c r="D228" s="203">
        <v>4607111036162</v>
      </c>
      <c r="E228" s="203"/>
      <c r="F228" s="63">
        <v>0.8</v>
      </c>
      <c r="G228" s="38">
        <v>8</v>
      </c>
      <c r="H228" s="63">
        <v>6.4</v>
      </c>
      <c r="I228" s="63">
        <v>6.6811999999999996</v>
      </c>
      <c r="J228" s="38">
        <v>84</v>
      </c>
      <c r="K228" s="38" t="s">
        <v>85</v>
      </c>
      <c r="L228" s="39" t="s">
        <v>84</v>
      </c>
      <c r="M228" s="39"/>
      <c r="N228" s="38">
        <v>90</v>
      </c>
      <c r="O228" s="24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5"/>
      <c r="Q228" s="205"/>
      <c r="R228" s="205"/>
      <c r="S228" s="206"/>
      <c r="T228" s="40" t="s">
        <v>49</v>
      </c>
      <c r="U228" s="40" t="s">
        <v>49</v>
      </c>
      <c r="V228" s="41" t="s">
        <v>42</v>
      </c>
      <c r="W228" s="59">
        <v>0</v>
      </c>
      <c r="X228" s="56">
        <f>IFERROR(IF(W228="","",W228),"")</f>
        <v>0</v>
      </c>
      <c r="Y228" s="42">
        <f>IFERROR(IF(W228="","",W228*0.0155),"")</f>
        <v>0</v>
      </c>
      <c r="Z228" s="69" t="s">
        <v>49</v>
      </c>
      <c r="AA228" s="70" t="s">
        <v>49</v>
      </c>
      <c r="AE228" s="74"/>
      <c r="BB228" s="162" t="s">
        <v>71</v>
      </c>
    </row>
    <row r="229" spans="1:54" x14ac:dyDescent="0.2">
      <c r="A229" s="200"/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13"/>
      <c r="O229" s="210" t="s">
        <v>43</v>
      </c>
      <c r="P229" s="211"/>
      <c r="Q229" s="211"/>
      <c r="R229" s="211"/>
      <c r="S229" s="211"/>
      <c r="T229" s="211"/>
      <c r="U229" s="212"/>
      <c r="V229" s="43" t="s">
        <v>42</v>
      </c>
      <c r="W229" s="44">
        <f>IFERROR(SUM(W228:W228),"0")</f>
        <v>0</v>
      </c>
      <c r="X229" s="44">
        <f>IFERROR(SUM(X228:X228),"0")</f>
        <v>0</v>
      </c>
      <c r="Y229" s="44">
        <f>IFERROR(IF(Y228="",0,Y228),"0")</f>
        <v>0</v>
      </c>
      <c r="Z229" s="68"/>
      <c r="AA229" s="68"/>
    </row>
    <row r="230" spans="1:54" x14ac:dyDescent="0.2">
      <c r="A230" s="200"/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13"/>
      <c r="O230" s="210" t="s">
        <v>43</v>
      </c>
      <c r="P230" s="211"/>
      <c r="Q230" s="211"/>
      <c r="R230" s="211"/>
      <c r="S230" s="211"/>
      <c r="T230" s="211"/>
      <c r="U230" s="212"/>
      <c r="V230" s="43" t="s">
        <v>0</v>
      </c>
      <c r="W230" s="44">
        <f>IFERROR(SUMPRODUCT(W228:W228*H228:H228),"0")</f>
        <v>0</v>
      </c>
      <c r="X230" s="44">
        <f>IFERROR(SUMPRODUCT(X228:X228*H228:H228),"0")</f>
        <v>0</v>
      </c>
      <c r="Y230" s="43"/>
      <c r="Z230" s="68"/>
      <c r="AA230" s="68"/>
    </row>
    <row r="231" spans="1:54" ht="27.75" customHeight="1" x14ac:dyDescent="0.2">
      <c r="A231" s="242" t="s">
        <v>297</v>
      </c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55"/>
      <c r="AA231" s="55"/>
    </row>
    <row r="232" spans="1:54" ht="16.5" customHeight="1" x14ac:dyDescent="0.25">
      <c r="A232" s="240" t="s">
        <v>298</v>
      </c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66"/>
      <c r="AA232" s="66"/>
    </row>
    <row r="233" spans="1:54" ht="14.25" customHeight="1" x14ac:dyDescent="0.25">
      <c r="A233" s="231" t="s">
        <v>81</v>
      </c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67"/>
      <c r="AA233" s="67"/>
    </row>
    <row r="234" spans="1:54" ht="27" customHeight="1" x14ac:dyDescent="0.25">
      <c r="A234" s="64" t="s">
        <v>299</v>
      </c>
      <c r="B234" s="64" t="s">
        <v>300</v>
      </c>
      <c r="C234" s="37">
        <v>4301070965</v>
      </c>
      <c r="D234" s="203">
        <v>4607111035899</v>
      </c>
      <c r="E234" s="203"/>
      <c r="F234" s="63">
        <v>1</v>
      </c>
      <c r="G234" s="38">
        <v>5</v>
      </c>
      <c r="H234" s="63">
        <v>5</v>
      </c>
      <c r="I234" s="63">
        <v>5.2619999999999996</v>
      </c>
      <c r="J234" s="38">
        <v>84</v>
      </c>
      <c r="K234" s="38" t="s">
        <v>85</v>
      </c>
      <c r="L234" s="39" t="s">
        <v>84</v>
      </c>
      <c r="M234" s="39"/>
      <c r="N234" s="38">
        <v>180</v>
      </c>
      <c r="O234" s="24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5"/>
      <c r="Q234" s="205"/>
      <c r="R234" s="205"/>
      <c r="S234" s="206"/>
      <c r="T234" s="40" t="s">
        <v>49</v>
      </c>
      <c r="U234" s="40" t="s">
        <v>49</v>
      </c>
      <c r="V234" s="41" t="s">
        <v>42</v>
      </c>
      <c r="W234" s="59">
        <v>0</v>
      </c>
      <c r="X234" s="56">
        <f>IFERROR(IF(W234="","",W234),"")</f>
        <v>0</v>
      </c>
      <c r="Y234" s="42">
        <f>IFERROR(IF(W234="","",W234*0.0155),"")</f>
        <v>0</v>
      </c>
      <c r="Z234" s="69" t="s">
        <v>49</v>
      </c>
      <c r="AA234" s="70" t="s">
        <v>49</v>
      </c>
      <c r="AE234" s="74"/>
      <c r="BB234" s="163" t="s">
        <v>71</v>
      </c>
    </row>
    <row r="235" spans="1:54" x14ac:dyDescent="0.2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13"/>
      <c r="O235" s="210" t="s">
        <v>43</v>
      </c>
      <c r="P235" s="211"/>
      <c r="Q235" s="211"/>
      <c r="R235" s="211"/>
      <c r="S235" s="211"/>
      <c r="T235" s="211"/>
      <c r="U235" s="212"/>
      <c r="V235" s="43" t="s">
        <v>42</v>
      </c>
      <c r="W235" s="44">
        <f>IFERROR(SUM(W234:W234),"0")</f>
        <v>0</v>
      </c>
      <c r="X235" s="44">
        <f>IFERROR(SUM(X234:X234),"0")</f>
        <v>0</v>
      </c>
      <c r="Y235" s="44">
        <f>IFERROR(IF(Y234="",0,Y234),"0")</f>
        <v>0</v>
      </c>
      <c r="Z235" s="68"/>
      <c r="AA235" s="68"/>
    </row>
    <row r="236" spans="1:54" x14ac:dyDescent="0.2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13"/>
      <c r="O236" s="210" t="s">
        <v>43</v>
      </c>
      <c r="P236" s="211"/>
      <c r="Q236" s="211"/>
      <c r="R236" s="211"/>
      <c r="S236" s="211"/>
      <c r="T236" s="211"/>
      <c r="U236" s="212"/>
      <c r="V236" s="43" t="s">
        <v>0</v>
      </c>
      <c r="W236" s="44">
        <f>IFERROR(SUMPRODUCT(W234:W234*H234:H234),"0")</f>
        <v>0</v>
      </c>
      <c r="X236" s="44">
        <f>IFERROR(SUMPRODUCT(X234:X234*H234:H234),"0")</f>
        <v>0</v>
      </c>
      <c r="Y236" s="43"/>
      <c r="Z236" s="68"/>
      <c r="AA236" s="68"/>
    </row>
    <row r="237" spans="1:54" ht="16.5" customHeight="1" x14ac:dyDescent="0.25">
      <c r="A237" s="240" t="s">
        <v>301</v>
      </c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66"/>
      <c r="AA237" s="66"/>
    </row>
    <row r="238" spans="1:54" ht="14.25" customHeight="1" x14ac:dyDescent="0.25">
      <c r="A238" s="231" t="s">
        <v>81</v>
      </c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1"/>
      <c r="N238" s="231"/>
      <c r="O238" s="231"/>
      <c r="P238" s="231"/>
      <c r="Q238" s="231"/>
      <c r="R238" s="231"/>
      <c r="S238" s="231"/>
      <c r="T238" s="231"/>
      <c r="U238" s="231"/>
      <c r="V238" s="231"/>
      <c r="W238" s="231"/>
      <c r="X238" s="231"/>
      <c r="Y238" s="231"/>
      <c r="Z238" s="67"/>
      <c r="AA238" s="67"/>
    </row>
    <row r="239" spans="1:54" ht="27" customHeight="1" x14ac:dyDescent="0.25">
      <c r="A239" s="64" t="s">
        <v>302</v>
      </c>
      <c r="B239" s="64" t="s">
        <v>303</v>
      </c>
      <c r="C239" s="37">
        <v>4301070870</v>
      </c>
      <c r="D239" s="203">
        <v>4607111036711</v>
      </c>
      <c r="E239" s="203"/>
      <c r="F239" s="63">
        <v>0.8</v>
      </c>
      <c r="G239" s="38">
        <v>8</v>
      </c>
      <c r="H239" s="63">
        <v>6.4</v>
      </c>
      <c r="I239" s="63">
        <v>6.67</v>
      </c>
      <c r="J239" s="38">
        <v>84</v>
      </c>
      <c r="K239" s="38" t="s">
        <v>85</v>
      </c>
      <c r="L239" s="39" t="s">
        <v>84</v>
      </c>
      <c r="M239" s="39"/>
      <c r="N239" s="38">
        <v>90</v>
      </c>
      <c r="O239" s="24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5"/>
      <c r="Q239" s="205"/>
      <c r="R239" s="205"/>
      <c r="S239" s="206"/>
      <c r="T239" s="40" t="s">
        <v>49</v>
      </c>
      <c r="U239" s="40" t="s">
        <v>49</v>
      </c>
      <c r="V239" s="41" t="s">
        <v>42</v>
      </c>
      <c r="W239" s="59">
        <v>0</v>
      </c>
      <c r="X239" s="56">
        <f>IFERROR(IF(W239="","",W239),"")</f>
        <v>0</v>
      </c>
      <c r="Y239" s="42">
        <f>IFERROR(IF(W239="","",W239*0.0155),"")</f>
        <v>0</v>
      </c>
      <c r="Z239" s="69" t="s">
        <v>49</v>
      </c>
      <c r="AA239" s="70" t="s">
        <v>49</v>
      </c>
      <c r="AE239" s="74"/>
      <c r="BB239" s="164" t="s">
        <v>71</v>
      </c>
    </row>
    <row r="240" spans="1:54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13"/>
      <c r="O240" s="210" t="s">
        <v>43</v>
      </c>
      <c r="P240" s="211"/>
      <c r="Q240" s="211"/>
      <c r="R240" s="211"/>
      <c r="S240" s="211"/>
      <c r="T240" s="211"/>
      <c r="U240" s="212"/>
      <c r="V240" s="43" t="s">
        <v>42</v>
      </c>
      <c r="W240" s="44">
        <f>IFERROR(SUM(W239:W239),"0")</f>
        <v>0</v>
      </c>
      <c r="X240" s="44">
        <f>IFERROR(SUM(X239:X239),"0")</f>
        <v>0</v>
      </c>
      <c r="Y240" s="44">
        <f>IFERROR(IF(Y239="",0,Y239),"0")</f>
        <v>0</v>
      </c>
      <c r="Z240" s="68"/>
      <c r="AA240" s="68"/>
    </row>
    <row r="241" spans="1:54" x14ac:dyDescent="0.2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13"/>
      <c r="O241" s="210" t="s">
        <v>43</v>
      </c>
      <c r="P241" s="211"/>
      <c r="Q241" s="211"/>
      <c r="R241" s="211"/>
      <c r="S241" s="211"/>
      <c r="T241" s="211"/>
      <c r="U241" s="212"/>
      <c r="V241" s="43" t="s">
        <v>0</v>
      </c>
      <c r="W241" s="44">
        <f>IFERROR(SUMPRODUCT(W239:W239*H239:H239),"0")</f>
        <v>0</v>
      </c>
      <c r="X241" s="44">
        <f>IFERROR(SUMPRODUCT(X239:X239*H239:H239),"0")</f>
        <v>0</v>
      </c>
      <c r="Y241" s="43"/>
      <c r="Z241" s="68"/>
      <c r="AA241" s="68"/>
    </row>
    <row r="242" spans="1:54" ht="27.75" customHeight="1" x14ac:dyDescent="0.2">
      <c r="A242" s="242" t="s">
        <v>304</v>
      </c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55"/>
      <c r="AA242" s="55"/>
    </row>
    <row r="243" spans="1:54" ht="16.5" customHeight="1" x14ac:dyDescent="0.25">
      <c r="A243" s="240" t="s">
        <v>305</v>
      </c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66"/>
      <c r="AA243" s="66"/>
    </row>
    <row r="244" spans="1:54" ht="14.25" customHeight="1" x14ac:dyDescent="0.25">
      <c r="A244" s="231" t="s">
        <v>81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  <c r="N244" s="231"/>
      <c r="O244" s="231"/>
      <c r="P244" s="231"/>
      <c r="Q244" s="231"/>
      <c r="R244" s="231"/>
      <c r="S244" s="231"/>
      <c r="T244" s="231"/>
      <c r="U244" s="231"/>
      <c r="V244" s="231"/>
      <c r="W244" s="231"/>
      <c r="X244" s="231"/>
      <c r="Y244" s="231"/>
      <c r="Z244" s="67"/>
      <c r="AA244" s="67"/>
    </row>
    <row r="245" spans="1:54" ht="27" customHeight="1" x14ac:dyDescent="0.25">
      <c r="A245" s="64" t="s">
        <v>306</v>
      </c>
      <c r="B245" s="64" t="s">
        <v>307</v>
      </c>
      <c r="C245" s="37">
        <v>4301071014</v>
      </c>
      <c r="D245" s="203">
        <v>4640242181264</v>
      </c>
      <c r="E245" s="203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85</v>
      </c>
      <c r="L245" s="39" t="s">
        <v>84</v>
      </c>
      <c r="M245" s="39"/>
      <c r="N245" s="38">
        <v>180</v>
      </c>
      <c r="O245" s="238" t="s">
        <v>308</v>
      </c>
      <c r="P245" s="205"/>
      <c r="Q245" s="205"/>
      <c r="R245" s="205"/>
      <c r="S245" s="206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74"/>
      <c r="BB245" s="165" t="s">
        <v>71</v>
      </c>
    </row>
    <row r="246" spans="1:54" ht="27" customHeight="1" x14ac:dyDescent="0.25">
      <c r="A246" s="64" t="s">
        <v>309</v>
      </c>
      <c r="B246" s="64" t="s">
        <v>310</v>
      </c>
      <c r="C246" s="37">
        <v>4301071021</v>
      </c>
      <c r="D246" s="203">
        <v>4640242181325</v>
      </c>
      <c r="E246" s="203"/>
      <c r="F246" s="63">
        <v>0.7</v>
      </c>
      <c r="G246" s="38">
        <v>10</v>
      </c>
      <c r="H246" s="63">
        <v>7</v>
      </c>
      <c r="I246" s="63">
        <v>7.28</v>
      </c>
      <c r="J246" s="38">
        <v>84</v>
      </c>
      <c r="K246" s="38" t="s">
        <v>85</v>
      </c>
      <c r="L246" s="39" t="s">
        <v>84</v>
      </c>
      <c r="M246" s="39"/>
      <c r="N246" s="38">
        <v>180</v>
      </c>
      <c r="O246" s="239" t="s">
        <v>311</v>
      </c>
      <c r="P246" s="205"/>
      <c r="Q246" s="205"/>
      <c r="R246" s="205"/>
      <c r="S246" s="206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74"/>
      <c r="BB246" s="166" t="s">
        <v>71</v>
      </c>
    </row>
    <row r="247" spans="1:54" x14ac:dyDescent="0.2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13"/>
      <c r="O247" s="210" t="s">
        <v>43</v>
      </c>
      <c r="P247" s="211"/>
      <c r="Q247" s="211"/>
      <c r="R247" s="211"/>
      <c r="S247" s="211"/>
      <c r="T247" s="211"/>
      <c r="U247" s="212"/>
      <c r="V247" s="43" t="s">
        <v>42</v>
      </c>
      <c r="W247" s="44">
        <f>IFERROR(SUM(W245:W246),"0")</f>
        <v>0</v>
      </c>
      <c r="X247" s="44">
        <f>IFERROR(SUM(X245:X246),"0")</f>
        <v>0</v>
      </c>
      <c r="Y247" s="44">
        <f>IFERROR(IF(Y245="",0,Y245),"0")+IFERROR(IF(Y246="",0,Y246),"0")</f>
        <v>0</v>
      </c>
      <c r="Z247" s="68"/>
      <c r="AA247" s="68"/>
    </row>
    <row r="248" spans="1:54" x14ac:dyDescent="0.2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13"/>
      <c r="O248" s="210" t="s">
        <v>43</v>
      </c>
      <c r="P248" s="211"/>
      <c r="Q248" s="211"/>
      <c r="R248" s="211"/>
      <c r="S248" s="211"/>
      <c r="T248" s="211"/>
      <c r="U248" s="212"/>
      <c r="V248" s="43" t="s">
        <v>0</v>
      </c>
      <c r="W248" s="44">
        <f>IFERROR(SUMPRODUCT(W245:W246*H245:H246),"0")</f>
        <v>0</v>
      </c>
      <c r="X248" s="44">
        <f>IFERROR(SUMPRODUCT(X245:X246*H245:H246),"0")</f>
        <v>0</v>
      </c>
      <c r="Y248" s="43"/>
      <c r="Z248" s="68"/>
      <c r="AA248" s="68"/>
    </row>
    <row r="249" spans="1:54" ht="16.5" customHeight="1" x14ac:dyDescent="0.25">
      <c r="A249" s="240" t="s">
        <v>312</v>
      </c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66"/>
      <c r="AA249" s="66"/>
    </row>
    <row r="250" spans="1:54" ht="14.25" customHeight="1" x14ac:dyDescent="0.25">
      <c r="A250" s="231" t="s">
        <v>141</v>
      </c>
      <c r="B250" s="231"/>
      <c r="C250" s="231"/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1"/>
      <c r="P250" s="231"/>
      <c r="Q250" s="231"/>
      <c r="R250" s="231"/>
      <c r="S250" s="231"/>
      <c r="T250" s="231"/>
      <c r="U250" s="231"/>
      <c r="V250" s="231"/>
      <c r="W250" s="231"/>
      <c r="X250" s="231"/>
      <c r="Y250" s="231"/>
      <c r="Z250" s="67"/>
      <c r="AA250" s="67"/>
    </row>
    <row r="251" spans="1:54" ht="27" customHeight="1" x14ac:dyDescent="0.25">
      <c r="A251" s="64" t="s">
        <v>313</v>
      </c>
      <c r="B251" s="64" t="s">
        <v>314</v>
      </c>
      <c r="C251" s="37">
        <v>4301131019</v>
      </c>
      <c r="D251" s="203">
        <v>4640242180427</v>
      </c>
      <c r="E251" s="203"/>
      <c r="F251" s="63">
        <v>1.8</v>
      </c>
      <c r="G251" s="38">
        <v>1</v>
      </c>
      <c r="H251" s="63">
        <v>1.8</v>
      </c>
      <c r="I251" s="63">
        <v>1.915</v>
      </c>
      <c r="J251" s="38">
        <v>234</v>
      </c>
      <c r="K251" s="38" t="s">
        <v>133</v>
      </c>
      <c r="L251" s="39" t="s">
        <v>84</v>
      </c>
      <c r="M251" s="39"/>
      <c r="N251" s="38">
        <v>180</v>
      </c>
      <c r="O251" s="236" t="s">
        <v>315</v>
      </c>
      <c r="P251" s="205"/>
      <c r="Q251" s="205"/>
      <c r="R251" s="205"/>
      <c r="S251" s="206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IFERROR(IF(W251="","",W251*0.00502),"")</f>
        <v>0</v>
      </c>
      <c r="Z251" s="69" t="s">
        <v>49</v>
      </c>
      <c r="AA251" s="70" t="s">
        <v>49</v>
      </c>
      <c r="AE251" s="74"/>
      <c r="BB251" s="167" t="s">
        <v>90</v>
      </c>
    </row>
    <row r="252" spans="1:54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3"/>
      <c r="O252" s="210" t="s">
        <v>43</v>
      </c>
      <c r="P252" s="211"/>
      <c r="Q252" s="211"/>
      <c r="R252" s="211"/>
      <c r="S252" s="211"/>
      <c r="T252" s="211"/>
      <c r="U252" s="212"/>
      <c r="V252" s="43" t="s">
        <v>42</v>
      </c>
      <c r="W252" s="44">
        <f>IFERROR(SUM(W251:W251),"0")</f>
        <v>0</v>
      </c>
      <c r="X252" s="44">
        <f>IFERROR(SUM(X251:X251),"0")</f>
        <v>0</v>
      </c>
      <c r="Y252" s="44">
        <f>IFERROR(IF(Y251="",0,Y251),"0")</f>
        <v>0</v>
      </c>
      <c r="Z252" s="68"/>
      <c r="AA252" s="68"/>
    </row>
    <row r="253" spans="1:54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13"/>
      <c r="O253" s="210" t="s">
        <v>43</v>
      </c>
      <c r="P253" s="211"/>
      <c r="Q253" s="211"/>
      <c r="R253" s="211"/>
      <c r="S253" s="211"/>
      <c r="T253" s="211"/>
      <c r="U253" s="212"/>
      <c r="V253" s="43" t="s">
        <v>0</v>
      </c>
      <c r="W253" s="44">
        <f>IFERROR(SUMPRODUCT(W251:W251*H251:H251),"0")</f>
        <v>0</v>
      </c>
      <c r="X253" s="44">
        <f>IFERROR(SUMPRODUCT(X251:X251*H251:H251),"0")</f>
        <v>0</v>
      </c>
      <c r="Y253" s="43"/>
      <c r="Z253" s="68"/>
      <c r="AA253" s="68"/>
    </row>
    <row r="254" spans="1:54" ht="14.25" customHeight="1" x14ac:dyDescent="0.25">
      <c r="A254" s="231" t="s">
        <v>87</v>
      </c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67"/>
      <c r="AA254" s="67"/>
    </row>
    <row r="255" spans="1:54" ht="27" customHeight="1" x14ac:dyDescent="0.25">
      <c r="A255" s="64" t="s">
        <v>316</v>
      </c>
      <c r="B255" s="64" t="s">
        <v>317</v>
      </c>
      <c r="C255" s="37">
        <v>4301132080</v>
      </c>
      <c r="D255" s="203">
        <v>4640242180397</v>
      </c>
      <c r="E255" s="203"/>
      <c r="F255" s="63">
        <v>1</v>
      </c>
      <c r="G255" s="38">
        <v>6</v>
      </c>
      <c r="H255" s="63">
        <v>6</v>
      </c>
      <c r="I255" s="63">
        <v>6.26</v>
      </c>
      <c r="J255" s="38">
        <v>84</v>
      </c>
      <c r="K255" s="38" t="s">
        <v>85</v>
      </c>
      <c r="L255" s="39" t="s">
        <v>84</v>
      </c>
      <c r="M255" s="39"/>
      <c r="N255" s="38">
        <v>180</v>
      </c>
      <c r="O255" s="237" t="s">
        <v>318</v>
      </c>
      <c r="P255" s="205"/>
      <c r="Q255" s="205"/>
      <c r="R255" s="205"/>
      <c r="S255" s="206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74"/>
      <c r="BB255" s="168" t="s">
        <v>90</v>
      </c>
    </row>
    <row r="256" spans="1:54" ht="27" customHeight="1" x14ac:dyDescent="0.25">
      <c r="A256" s="64" t="s">
        <v>319</v>
      </c>
      <c r="B256" s="64" t="s">
        <v>320</v>
      </c>
      <c r="C256" s="37">
        <v>4301132104</v>
      </c>
      <c r="D256" s="203">
        <v>4640242181219</v>
      </c>
      <c r="E256" s="203"/>
      <c r="F256" s="63">
        <v>0.3</v>
      </c>
      <c r="G256" s="38">
        <v>9</v>
      </c>
      <c r="H256" s="63">
        <v>2.7</v>
      </c>
      <c r="I256" s="63">
        <v>2.8450000000000002</v>
      </c>
      <c r="J256" s="38">
        <v>234</v>
      </c>
      <c r="K256" s="38" t="s">
        <v>133</v>
      </c>
      <c r="L256" s="39" t="s">
        <v>84</v>
      </c>
      <c r="M256" s="39"/>
      <c r="N256" s="38">
        <v>180</v>
      </c>
      <c r="O256" s="233" t="s">
        <v>321</v>
      </c>
      <c r="P256" s="205"/>
      <c r="Q256" s="205"/>
      <c r="R256" s="205"/>
      <c r="S256" s="206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74"/>
      <c r="BB256" s="169" t="s">
        <v>90</v>
      </c>
    </row>
    <row r="257" spans="1:54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3"/>
      <c r="O257" s="210" t="s">
        <v>43</v>
      </c>
      <c r="P257" s="211"/>
      <c r="Q257" s="211"/>
      <c r="R257" s="211"/>
      <c r="S257" s="211"/>
      <c r="T257" s="211"/>
      <c r="U257" s="212"/>
      <c r="V257" s="43" t="s">
        <v>42</v>
      </c>
      <c r="W257" s="44">
        <f>IFERROR(SUM(W255:W256),"0")</f>
        <v>0</v>
      </c>
      <c r="X257" s="44">
        <f>IFERROR(SUM(X255:X256),"0")</f>
        <v>0</v>
      </c>
      <c r="Y257" s="44">
        <f>IFERROR(IF(Y255="",0,Y255),"0")+IFERROR(IF(Y256="",0,Y256),"0")</f>
        <v>0</v>
      </c>
      <c r="Z257" s="68"/>
      <c r="AA257" s="68"/>
    </row>
    <row r="258" spans="1:54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13"/>
      <c r="O258" s="210" t="s">
        <v>43</v>
      </c>
      <c r="P258" s="211"/>
      <c r="Q258" s="211"/>
      <c r="R258" s="211"/>
      <c r="S258" s="211"/>
      <c r="T258" s="211"/>
      <c r="U258" s="212"/>
      <c r="V258" s="43" t="s">
        <v>0</v>
      </c>
      <c r="W258" s="44">
        <f>IFERROR(SUMPRODUCT(W255:W256*H255:H256),"0")</f>
        <v>0</v>
      </c>
      <c r="X258" s="44">
        <f>IFERROR(SUMPRODUCT(X255:X256*H255:H256),"0")</f>
        <v>0</v>
      </c>
      <c r="Y258" s="43"/>
      <c r="Z258" s="68"/>
      <c r="AA258" s="68"/>
    </row>
    <row r="259" spans="1:54" ht="14.25" customHeight="1" x14ac:dyDescent="0.25">
      <c r="A259" s="231" t="s">
        <v>159</v>
      </c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231"/>
      <c r="N259" s="231"/>
      <c r="O259" s="231"/>
      <c r="P259" s="231"/>
      <c r="Q259" s="231"/>
      <c r="R259" s="231"/>
      <c r="S259" s="231"/>
      <c r="T259" s="231"/>
      <c r="U259" s="231"/>
      <c r="V259" s="231"/>
      <c r="W259" s="231"/>
      <c r="X259" s="231"/>
      <c r="Y259" s="231"/>
      <c r="Z259" s="67"/>
      <c r="AA259" s="67"/>
    </row>
    <row r="260" spans="1:54" ht="27" customHeight="1" x14ac:dyDescent="0.25">
      <c r="A260" s="64" t="s">
        <v>322</v>
      </c>
      <c r="B260" s="64" t="s">
        <v>323</v>
      </c>
      <c r="C260" s="37">
        <v>4301136028</v>
      </c>
      <c r="D260" s="203">
        <v>4640242180304</v>
      </c>
      <c r="E260" s="203"/>
      <c r="F260" s="63">
        <v>2.7</v>
      </c>
      <c r="G260" s="38">
        <v>1</v>
      </c>
      <c r="H260" s="63">
        <v>2.7</v>
      </c>
      <c r="I260" s="63">
        <v>2.8906000000000001</v>
      </c>
      <c r="J260" s="38">
        <v>126</v>
      </c>
      <c r="K260" s="38" t="s">
        <v>91</v>
      </c>
      <c r="L260" s="39" t="s">
        <v>84</v>
      </c>
      <c r="M260" s="39"/>
      <c r="N260" s="38">
        <v>180</v>
      </c>
      <c r="O260" s="234" t="s">
        <v>324</v>
      </c>
      <c r="P260" s="205"/>
      <c r="Q260" s="205"/>
      <c r="R260" s="205"/>
      <c r="S260" s="206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74"/>
      <c r="BB260" s="170" t="s">
        <v>90</v>
      </c>
    </row>
    <row r="261" spans="1:54" ht="37.5" customHeight="1" x14ac:dyDescent="0.25">
      <c r="A261" s="64" t="s">
        <v>325</v>
      </c>
      <c r="B261" s="64" t="s">
        <v>326</v>
      </c>
      <c r="C261" s="37">
        <v>4301136027</v>
      </c>
      <c r="D261" s="203">
        <v>4640242180298</v>
      </c>
      <c r="E261" s="203"/>
      <c r="F261" s="63">
        <v>2.7</v>
      </c>
      <c r="G261" s="38">
        <v>1</v>
      </c>
      <c r="H261" s="63">
        <v>2.7</v>
      </c>
      <c r="I261" s="63">
        <v>2.8919999999999999</v>
      </c>
      <c r="J261" s="38">
        <v>126</v>
      </c>
      <c r="K261" s="38" t="s">
        <v>91</v>
      </c>
      <c r="L261" s="39" t="s">
        <v>84</v>
      </c>
      <c r="M261" s="39"/>
      <c r="N261" s="38">
        <v>180</v>
      </c>
      <c r="O261" s="23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5"/>
      <c r="Q261" s="205"/>
      <c r="R261" s="205"/>
      <c r="S261" s="206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IFERROR(IF(W261="","",W261*0.00936),"")</f>
        <v>0</v>
      </c>
      <c r="Z261" s="69" t="s">
        <v>49</v>
      </c>
      <c r="AA261" s="70" t="s">
        <v>49</v>
      </c>
      <c r="AE261" s="74"/>
      <c r="BB261" s="171" t="s">
        <v>90</v>
      </c>
    </row>
    <row r="262" spans="1:54" ht="27" customHeight="1" x14ac:dyDescent="0.25">
      <c r="A262" s="64" t="s">
        <v>327</v>
      </c>
      <c r="B262" s="64" t="s">
        <v>328</v>
      </c>
      <c r="C262" s="37">
        <v>4301136026</v>
      </c>
      <c r="D262" s="203">
        <v>4640242180236</v>
      </c>
      <c r="E262" s="203"/>
      <c r="F262" s="63">
        <v>5</v>
      </c>
      <c r="G262" s="38">
        <v>1</v>
      </c>
      <c r="H262" s="63">
        <v>5</v>
      </c>
      <c r="I262" s="63">
        <v>5.2350000000000003</v>
      </c>
      <c r="J262" s="38">
        <v>84</v>
      </c>
      <c r="K262" s="38" t="s">
        <v>85</v>
      </c>
      <c r="L262" s="39" t="s">
        <v>84</v>
      </c>
      <c r="M262" s="39"/>
      <c r="N262" s="38">
        <v>180</v>
      </c>
      <c r="O262" s="229" t="s">
        <v>329</v>
      </c>
      <c r="P262" s="205"/>
      <c r="Q262" s="205"/>
      <c r="R262" s="205"/>
      <c r="S262" s="206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74"/>
      <c r="BB262" s="172" t="s">
        <v>90</v>
      </c>
    </row>
    <row r="263" spans="1:54" ht="27" customHeight="1" x14ac:dyDescent="0.25">
      <c r="A263" s="64" t="s">
        <v>330</v>
      </c>
      <c r="B263" s="64" t="s">
        <v>331</v>
      </c>
      <c r="C263" s="37">
        <v>4301136029</v>
      </c>
      <c r="D263" s="203">
        <v>4640242180410</v>
      </c>
      <c r="E263" s="203"/>
      <c r="F263" s="63">
        <v>2.2400000000000002</v>
      </c>
      <c r="G263" s="38">
        <v>1</v>
      </c>
      <c r="H263" s="63">
        <v>2.2400000000000002</v>
      </c>
      <c r="I263" s="63">
        <v>2.4319999999999999</v>
      </c>
      <c r="J263" s="38">
        <v>126</v>
      </c>
      <c r="K263" s="38" t="s">
        <v>91</v>
      </c>
      <c r="L263" s="39" t="s">
        <v>84</v>
      </c>
      <c r="M263" s="39"/>
      <c r="N263" s="38">
        <v>180</v>
      </c>
      <c r="O263" s="23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5"/>
      <c r="Q263" s="205"/>
      <c r="R263" s="205"/>
      <c r="S263" s="206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74"/>
      <c r="BB263" s="173" t="s">
        <v>90</v>
      </c>
    </row>
    <row r="264" spans="1:54" x14ac:dyDescent="0.2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13"/>
      <c r="O264" s="210" t="s">
        <v>43</v>
      </c>
      <c r="P264" s="211"/>
      <c r="Q264" s="211"/>
      <c r="R264" s="211"/>
      <c r="S264" s="211"/>
      <c r="T264" s="211"/>
      <c r="U264" s="212"/>
      <c r="V264" s="43" t="s">
        <v>42</v>
      </c>
      <c r="W264" s="44">
        <f>IFERROR(SUM(W260:W263),"0")</f>
        <v>0</v>
      </c>
      <c r="X264" s="44">
        <f>IFERROR(SUM(X260:X263),"0")</f>
        <v>0</v>
      </c>
      <c r="Y264" s="44">
        <f>IFERROR(IF(Y260="",0,Y260),"0")+IFERROR(IF(Y261="",0,Y261),"0")+IFERROR(IF(Y262="",0,Y262),"0")+IFERROR(IF(Y263="",0,Y263),"0")</f>
        <v>0</v>
      </c>
      <c r="Z264" s="68"/>
      <c r="AA264" s="68"/>
    </row>
    <row r="265" spans="1:54" x14ac:dyDescent="0.2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13"/>
      <c r="O265" s="210" t="s">
        <v>43</v>
      </c>
      <c r="P265" s="211"/>
      <c r="Q265" s="211"/>
      <c r="R265" s="211"/>
      <c r="S265" s="211"/>
      <c r="T265" s="211"/>
      <c r="U265" s="212"/>
      <c r="V265" s="43" t="s">
        <v>0</v>
      </c>
      <c r="W265" s="44">
        <f>IFERROR(SUMPRODUCT(W260:W263*H260:H263),"0")</f>
        <v>0</v>
      </c>
      <c r="X265" s="44">
        <f>IFERROR(SUMPRODUCT(X260:X263*H260:H263),"0")</f>
        <v>0</v>
      </c>
      <c r="Y265" s="43"/>
      <c r="Z265" s="68"/>
      <c r="AA265" s="68"/>
    </row>
    <row r="266" spans="1:54" ht="14.25" customHeight="1" x14ac:dyDescent="0.25">
      <c r="A266" s="231" t="s">
        <v>137</v>
      </c>
      <c r="B266" s="231"/>
      <c r="C266" s="231"/>
      <c r="D266" s="231"/>
      <c r="E266" s="231"/>
      <c r="F266" s="231"/>
      <c r="G266" s="231"/>
      <c r="H266" s="231"/>
      <c r="I266" s="231"/>
      <c r="J266" s="231"/>
      <c r="K266" s="231"/>
      <c r="L266" s="231"/>
      <c r="M266" s="231"/>
      <c r="N266" s="231"/>
      <c r="O266" s="231"/>
      <c r="P266" s="231"/>
      <c r="Q266" s="231"/>
      <c r="R266" s="231"/>
      <c r="S266" s="231"/>
      <c r="T266" s="231"/>
      <c r="U266" s="231"/>
      <c r="V266" s="231"/>
      <c r="W266" s="231"/>
      <c r="X266" s="231"/>
      <c r="Y266" s="231"/>
      <c r="Z266" s="67"/>
      <c r="AA266" s="67"/>
    </row>
    <row r="267" spans="1:54" ht="27" customHeight="1" x14ac:dyDescent="0.25">
      <c r="A267" s="64" t="s">
        <v>332</v>
      </c>
      <c r="B267" s="64" t="s">
        <v>333</v>
      </c>
      <c r="C267" s="37">
        <v>4301135304</v>
      </c>
      <c r="D267" s="203">
        <v>4640242181240</v>
      </c>
      <c r="E267" s="203"/>
      <c r="F267" s="63">
        <v>0.3</v>
      </c>
      <c r="G267" s="38">
        <v>9</v>
      </c>
      <c r="H267" s="63">
        <v>2.7</v>
      </c>
      <c r="I267" s="63">
        <v>2.8</v>
      </c>
      <c r="J267" s="38">
        <v>234</v>
      </c>
      <c r="K267" s="38" t="s">
        <v>133</v>
      </c>
      <c r="L267" s="39" t="s">
        <v>84</v>
      </c>
      <c r="M267" s="39"/>
      <c r="N267" s="38">
        <v>180</v>
      </c>
      <c r="O267" s="232" t="s">
        <v>334</v>
      </c>
      <c r="P267" s="205"/>
      <c r="Q267" s="205"/>
      <c r="R267" s="205"/>
      <c r="S267" s="206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ref="X267:X286" si="6">IFERROR(IF(W267="","",W267),"")</f>
        <v>0</v>
      </c>
      <c r="Y267" s="42">
        <f>IFERROR(IF(W267="","",W267*0.00502),"")</f>
        <v>0</v>
      </c>
      <c r="Z267" s="69" t="s">
        <v>49</v>
      </c>
      <c r="AA267" s="70" t="s">
        <v>335</v>
      </c>
      <c r="AE267" s="74"/>
      <c r="BB267" s="174" t="s">
        <v>90</v>
      </c>
    </row>
    <row r="268" spans="1:54" ht="27" customHeight="1" x14ac:dyDescent="0.25">
      <c r="A268" s="64" t="s">
        <v>336</v>
      </c>
      <c r="B268" s="64" t="s">
        <v>337</v>
      </c>
      <c r="C268" s="37">
        <v>4301135310</v>
      </c>
      <c r="D268" s="203">
        <v>4640242181318</v>
      </c>
      <c r="E268" s="203"/>
      <c r="F268" s="63">
        <v>0.3</v>
      </c>
      <c r="G268" s="38">
        <v>9</v>
      </c>
      <c r="H268" s="63">
        <v>2.7</v>
      </c>
      <c r="I268" s="63">
        <v>2.9079999999999999</v>
      </c>
      <c r="J268" s="38">
        <v>234</v>
      </c>
      <c r="K268" s="38" t="s">
        <v>133</v>
      </c>
      <c r="L268" s="39" t="s">
        <v>84</v>
      </c>
      <c r="M268" s="39"/>
      <c r="N268" s="38">
        <v>180</v>
      </c>
      <c r="O268" s="224" t="s">
        <v>338</v>
      </c>
      <c r="P268" s="205"/>
      <c r="Q268" s="205"/>
      <c r="R268" s="205"/>
      <c r="S268" s="206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6"/>
        <v>0</v>
      </c>
      <c r="Y268" s="42">
        <f>IFERROR(IF(W268="","",W268*0.00502),"")</f>
        <v>0</v>
      </c>
      <c r="Z268" s="69" t="s">
        <v>49</v>
      </c>
      <c r="AA268" s="70" t="s">
        <v>335</v>
      </c>
      <c r="AE268" s="74"/>
      <c r="BB268" s="175" t="s">
        <v>90</v>
      </c>
    </row>
    <row r="269" spans="1:54" ht="27" customHeight="1" x14ac:dyDescent="0.25">
      <c r="A269" s="64" t="s">
        <v>339</v>
      </c>
      <c r="B269" s="64" t="s">
        <v>340</v>
      </c>
      <c r="C269" s="37">
        <v>4301135309</v>
      </c>
      <c r="D269" s="203">
        <v>4640242181332</v>
      </c>
      <c r="E269" s="203"/>
      <c r="F269" s="63">
        <v>0.3</v>
      </c>
      <c r="G269" s="38">
        <v>9</v>
      </c>
      <c r="H269" s="63">
        <v>2.7</v>
      </c>
      <c r="I269" s="63">
        <v>2.9079999999999999</v>
      </c>
      <c r="J269" s="38">
        <v>234</v>
      </c>
      <c r="K269" s="38" t="s">
        <v>133</v>
      </c>
      <c r="L269" s="39" t="s">
        <v>84</v>
      </c>
      <c r="M269" s="39"/>
      <c r="N269" s="38">
        <v>180</v>
      </c>
      <c r="O269" s="225" t="s">
        <v>341</v>
      </c>
      <c r="P269" s="205"/>
      <c r="Q269" s="205"/>
      <c r="R269" s="205"/>
      <c r="S269" s="206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6"/>
        <v>0</v>
      </c>
      <c r="Y269" s="42">
        <f>IFERROR(IF(W269="","",W269*0.00502),"")</f>
        <v>0</v>
      </c>
      <c r="Z269" s="69" t="s">
        <v>49</v>
      </c>
      <c r="AA269" s="70" t="s">
        <v>335</v>
      </c>
      <c r="AE269" s="74"/>
      <c r="BB269" s="176" t="s">
        <v>90</v>
      </c>
    </row>
    <row r="270" spans="1:54" ht="27" customHeight="1" x14ac:dyDescent="0.25">
      <c r="A270" s="64" t="s">
        <v>342</v>
      </c>
      <c r="B270" s="64" t="s">
        <v>343</v>
      </c>
      <c r="C270" s="37">
        <v>4301135308</v>
      </c>
      <c r="D270" s="203">
        <v>4640242181349</v>
      </c>
      <c r="E270" s="203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133</v>
      </c>
      <c r="L270" s="39" t="s">
        <v>84</v>
      </c>
      <c r="M270" s="39"/>
      <c r="N270" s="38">
        <v>180</v>
      </c>
      <c r="O270" s="226" t="s">
        <v>344</v>
      </c>
      <c r="P270" s="205"/>
      <c r="Q270" s="205"/>
      <c r="R270" s="205"/>
      <c r="S270" s="206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6"/>
        <v>0</v>
      </c>
      <c r="Y270" s="42">
        <f>IFERROR(IF(W270="","",W270*0.00502),"")</f>
        <v>0</v>
      </c>
      <c r="Z270" s="69" t="s">
        <v>49</v>
      </c>
      <c r="AA270" s="70" t="s">
        <v>335</v>
      </c>
      <c r="AE270" s="74"/>
      <c r="BB270" s="177" t="s">
        <v>90</v>
      </c>
    </row>
    <row r="271" spans="1:54" ht="27" customHeight="1" x14ac:dyDescent="0.25">
      <c r="A271" s="64" t="s">
        <v>345</v>
      </c>
      <c r="B271" s="64" t="s">
        <v>346</v>
      </c>
      <c r="C271" s="37">
        <v>4301135307</v>
      </c>
      <c r="D271" s="203">
        <v>4640242181370</v>
      </c>
      <c r="E271" s="203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133</v>
      </c>
      <c r="L271" s="39" t="s">
        <v>84</v>
      </c>
      <c r="M271" s="39"/>
      <c r="N271" s="38">
        <v>180</v>
      </c>
      <c r="O271" s="227" t="s">
        <v>347</v>
      </c>
      <c r="P271" s="205"/>
      <c r="Q271" s="205"/>
      <c r="R271" s="205"/>
      <c r="S271" s="206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6"/>
        <v>0</v>
      </c>
      <c r="Y271" s="42">
        <f>IFERROR(IF(W271="","",W271*0.00502),"")</f>
        <v>0</v>
      </c>
      <c r="Z271" s="69" t="s">
        <v>49</v>
      </c>
      <c r="AA271" s="70" t="s">
        <v>335</v>
      </c>
      <c r="AE271" s="74"/>
      <c r="BB271" s="178" t="s">
        <v>90</v>
      </c>
    </row>
    <row r="272" spans="1:54" ht="27" customHeight="1" x14ac:dyDescent="0.25">
      <c r="A272" s="64" t="s">
        <v>348</v>
      </c>
      <c r="B272" s="64" t="s">
        <v>349</v>
      </c>
      <c r="C272" s="37">
        <v>4301135191</v>
      </c>
      <c r="D272" s="203">
        <v>4640242180373</v>
      </c>
      <c r="E272" s="203"/>
      <c r="F272" s="63">
        <v>3</v>
      </c>
      <c r="G272" s="38">
        <v>1</v>
      </c>
      <c r="H272" s="63">
        <v>3</v>
      </c>
      <c r="I272" s="63">
        <v>3.1920000000000002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228" t="s">
        <v>350</v>
      </c>
      <c r="P272" s="205"/>
      <c r="Q272" s="205"/>
      <c r="R272" s="205"/>
      <c r="S272" s="206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6"/>
        <v>0</v>
      </c>
      <c r="Y272" s="42">
        <f t="shared" ref="Y272:Y277" si="7">IFERROR(IF(W272="","",W272*0.00936),"")</f>
        <v>0</v>
      </c>
      <c r="Z272" s="69" t="s">
        <v>49</v>
      </c>
      <c r="AA272" s="70" t="s">
        <v>49</v>
      </c>
      <c r="AE272" s="74"/>
      <c r="BB272" s="179" t="s">
        <v>90</v>
      </c>
    </row>
    <row r="273" spans="1:54" ht="27" customHeight="1" x14ac:dyDescent="0.25">
      <c r="A273" s="64" t="s">
        <v>351</v>
      </c>
      <c r="B273" s="64" t="s">
        <v>352</v>
      </c>
      <c r="C273" s="37">
        <v>4301135195</v>
      </c>
      <c r="D273" s="203">
        <v>4640242180366</v>
      </c>
      <c r="E273" s="203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91</v>
      </c>
      <c r="L273" s="39" t="s">
        <v>84</v>
      </c>
      <c r="M273" s="39"/>
      <c r="N273" s="38">
        <v>180</v>
      </c>
      <c r="O273" s="219" t="s">
        <v>353</v>
      </c>
      <c r="P273" s="205"/>
      <c r="Q273" s="205"/>
      <c r="R273" s="205"/>
      <c r="S273" s="206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6"/>
        <v>0</v>
      </c>
      <c r="Y273" s="42">
        <f t="shared" si="7"/>
        <v>0</v>
      </c>
      <c r="Z273" s="69" t="s">
        <v>49</v>
      </c>
      <c r="AA273" s="70" t="s">
        <v>49</v>
      </c>
      <c r="AE273" s="74"/>
      <c r="BB273" s="180" t="s">
        <v>90</v>
      </c>
    </row>
    <row r="274" spans="1:54" ht="27" customHeight="1" x14ac:dyDescent="0.25">
      <c r="A274" s="64" t="s">
        <v>354</v>
      </c>
      <c r="B274" s="64" t="s">
        <v>355</v>
      </c>
      <c r="C274" s="37">
        <v>4301135188</v>
      </c>
      <c r="D274" s="203">
        <v>4640242180335</v>
      </c>
      <c r="E274" s="203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220" t="s">
        <v>356</v>
      </c>
      <c r="P274" s="205"/>
      <c r="Q274" s="205"/>
      <c r="R274" s="205"/>
      <c r="S274" s="206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6"/>
        <v>0</v>
      </c>
      <c r="Y274" s="42">
        <f t="shared" si="7"/>
        <v>0</v>
      </c>
      <c r="Z274" s="69" t="s">
        <v>49</v>
      </c>
      <c r="AA274" s="70" t="s">
        <v>49</v>
      </c>
      <c r="AE274" s="74"/>
      <c r="BB274" s="181" t="s">
        <v>90</v>
      </c>
    </row>
    <row r="275" spans="1:54" ht="37.5" customHeight="1" x14ac:dyDescent="0.25">
      <c r="A275" s="64" t="s">
        <v>357</v>
      </c>
      <c r="B275" s="64" t="s">
        <v>358</v>
      </c>
      <c r="C275" s="37">
        <v>4301135189</v>
      </c>
      <c r="D275" s="203">
        <v>4640242180342</v>
      </c>
      <c r="E275" s="203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22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5"/>
      <c r="Q275" s="205"/>
      <c r="R275" s="205"/>
      <c r="S275" s="206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6"/>
        <v>0</v>
      </c>
      <c r="Y275" s="42">
        <f t="shared" si="7"/>
        <v>0</v>
      </c>
      <c r="Z275" s="69" t="s">
        <v>49</v>
      </c>
      <c r="AA275" s="70" t="s">
        <v>49</v>
      </c>
      <c r="AE275" s="74"/>
      <c r="BB275" s="182" t="s">
        <v>90</v>
      </c>
    </row>
    <row r="276" spans="1:54" ht="37.5" customHeight="1" x14ac:dyDescent="0.25">
      <c r="A276" s="64" t="s">
        <v>359</v>
      </c>
      <c r="B276" s="64" t="s">
        <v>360</v>
      </c>
      <c r="C276" s="37">
        <v>4301135190</v>
      </c>
      <c r="D276" s="203">
        <v>4640242180359</v>
      </c>
      <c r="E276" s="203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222" t="s">
        <v>361</v>
      </c>
      <c r="P276" s="205"/>
      <c r="Q276" s="205"/>
      <c r="R276" s="205"/>
      <c r="S276" s="206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6"/>
        <v>0</v>
      </c>
      <c r="Y276" s="42">
        <f t="shared" si="7"/>
        <v>0</v>
      </c>
      <c r="Z276" s="69" t="s">
        <v>49</v>
      </c>
      <c r="AA276" s="70" t="s">
        <v>49</v>
      </c>
      <c r="AE276" s="74"/>
      <c r="BB276" s="183" t="s">
        <v>90</v>
      </c>
    </row>
    <row r="277" spans="1:54" ht="37.5" customHeight="1" x14ac:dyDescent="0.25">
      <c r="A277" s="64" t="s">
        <v>362</v>
      </c>
      <c r="B277" s="64" t="s">
        <v>363</v>
      </c>
      <c r="C277" s="37">
        <v>4301135187</v>
      </c>
      <c r="D277" s="203">
        <v>4640242180328</v>
      </c>
      <c r="E277" s="203"/>
      <c r="F277" s="63">
        <v>3.5</v>
      </c>
      <c r="G277" s="38">
        <v>1</v>
      </c>
      <c r="H277" s="63">
        <v>3.5</v>
      </c>
      <c r="I277" s="63">
        <v>3.6920000000000002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223" t="s">
        <v>364</v>
      </c>
      <c r="P277" s="205"/>
      <c r="Q277" s="205"/>
      <c r="R277" s="205"/>
      <c r="S277" s="206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6"/>
        <v>0</v>
      </c>
      <c r="Y277" s="42">
        <f t="shared" si="7"/>
        <v>0</v>
      </c>
      <c r="Z277" s="69" t="s">
        <v>49</v>
      </c>
      <c r="AA277" s="70" t="s">
        <v>49</v>
      </c>
      <c r="AE277" s="74"/>
      <c r="BB277" s="184" t="s">
        <v>90</v>
      </c>
    </row>
    <row r="278" spans="1:54" ht="27" customHeight="1" x14ac:dyDescent="0.25">
      <c r="A278" s="64" t="s">
        <v>365</v>
      </c>
      <c r="B278" s="64" t="s">
        <v>366</v>
      </c>
      <c r="C278" s="37">
        <v>4301135186</v>
      </c>
      <c r="D278" s="203">
        <v>4640242180311</v>
      </c>
      <c r="E278" s="203"/>
      <c r="F278" s="63">
        <v>5.5</v>
      </c>
      <c r="G278" s="38">
        <v>1</v>
      </c>
      <c r="H278" s="63">
        <v>5.5</v>
      </c>
      <c r="I278" s="63">
        <v>5.7350000000000003</v>
      </c>
      <c r="J278" s="38">
        <v>84</v>
      </c>
      <c r="K278" s="38" t="s">
        <v>85</v>
      </c>
      <c r="L278" s="39" t="s">
        <v>84</v>
      </c>
      <c r="M278" s="39"/>
      <c r="N278" s="38">
        <v>180</v>
      </c>
      <c r="O278" s="214" t="s">
        <v>367</v>
      </c>
      <c r="P278" s="205"/>
      <c r="Q278" s="205"/>
      <c r="R278" s="205"/>
      <c r="S278" s="206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>IFERROR(IF(W278="","",W278*0.0155),"")</f>
        <v>0</v>
      </c>
      <c r="Z278" s="69" t="s">
        <v>49</v>
      </c>
      <c r="AA278" s="70" t="s">
        <v>49</v>
      </c>
      <c r="AE278" s="74"/>
      <c r="BB278" s="185" t="s">
        <v>90</v>
      </c>
    </row>
    <row r="279" spans="1:54" ht="27" customHeight="1" x14ac:dyDescent="0.25">
      <c r="A279" s="64" t="s">
        <v>368</v>
      </c>
      <c r="B279" s="64" t="s">
        <v>369</v>
      </c>
      <c r="C279" s="37">
        <v>4301135194</v>
      </c>
      <c r="D279" s="203">
        <v>4640242180380</v>
      </c>
      <c r="E279" s="203"/>
      <c r="F279" s="63">
        <v>1.8</v>
      </c>
      <c r="G279" s="38">
        <v>1</v>
      </c>
      <c r="H279" s="63">
        <v>1.8</v>
      </c>
      <c r="I279" s="63">
        <v>1.9119999999999999</v>
      </c>
      <c r="J279" s="38">
        <v>234</v>
      </c>
      <c r="K279" s="38" t="s">
        <v>133</v>
      </c>
      <c r="L279" s="39" t="s">
        <v>84</v>
      </c>
      <c r="M279" s="39"/>
      <c r="N279" s="38">
        <v>180</v>
      </c>
      <c r="O279" s="215" t="s">
        <v>370</v>
      </c>
      <c r="P279" s="205"/>
      <c r="Q279" s="205"/>
      <c r="R279" s="205"/>
      <c r="S279" s="206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>IFERROR(IF(W279="","",W279*0.00502),"")</f>
        <v>0</v>
      </c>
      <c r="Z279" s="69" t="s">
        <v>49</v>
      </c>
      <c r="AA279" s="70" t="s">
        <v>49</v>
      </c>
      <c r="AE279" s="74"/>
      <c r="BB279" s="186" t="s">
        <v>90</v>
      </c>
    </row>
    <row r="280" spans="1:54" ht="27" customHeight="1" x14ac:dyDescent="0.25">
      <c r="A280" s="64" t="s">
        <v>371</v>
      </c>
      <c r="B280" s="64" t="s">
        <v>372</v>
      </c>
      <c r="C280" s="37">
        <v>4301135192</v>
      </c>
      <c r="D280" s="203">
        <v>4640242180380</v>
      </c>
      <c r="E280" s="203"/>
      <c r="F280" s="63">
        <v>3.7</v>
      </c>
      <c r="G280" s="38">
        <v>1</v>
      </c>
      <c r="H280" s="63">
        <v>3.7</v>
      </c>
      <c r="I280" s="63">
        <v>3.8919999999999999</v>
      </c>
      <c r="J280" s="38">
        <v>126</v>
      </c>
      <c r="K280" s="38" t="s">
        <v>91</v>
      </c>
      <c r="L280" s="39" t="s">
        <v>84</v>
      </c>
      <c r="M280" s="39"/>
      <c r="N280" s="38">
        <v>180</v>
      </c>
      <c r="O280" s="216" t="s">
        <v>373</v>
      </c>
      <c r="P280" s="205"/>
      <c r="Q280" s="205"/>
      <c r="R280" s="205"/>
      <c r="S280" s="206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74"/>
      <c r="BB280" s="187" t="s">
        <v>90</v>
      </c>
    </row>
    <row r="281" spans="1:54" ht="27" customHeight="1" x14ac:dyDescent="0.25">
      <c r="A281" s="64" t="s">
        <v>374</v>
      </c>
      <c r="B281" s="64" t="s">
        <v>375</v>
      </c>
      <c r="C281" s="37">
        <v>4301135193</v>
      </c>
      <c r="D281" s="203">
        <v>4640242180403</v>
      </c>
      <c r="E281" s="203"/>
      <c r="F281" s="63">
        <v>3</v>
      </c>
      <c r="G281" s="38">
        <v>1</v>
      </c>
      <c r="H281" s="63">
        <v>3</v>
      </c>
      <c r="I281" s="63">
        <v>3.1920000000000002</v>
      </c>
      <c r="J281" s="38">
        <v>126</v>
      </c>
      <c r="K281" s="38" t="s">
        <v>91</v>
      </c>
      <c r="L281" s="39" t="s">
        <v>84</v>
      </c>
      <c r="M281" s="39"/>
      <c r="N281" s="38">
        <v>180</v>
      </c>
      <c r="O281" s="217" t="s">
        <v>376</v>
      </c>
      <c r="P281" s="205"/>
      <c r="Q281" s="205"/>
      <c r="R281" s="205"/>
      <c r="S281" s="206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74"/>
      <c r="BB281" s="188" t="s">
        <v>90</v>
      </c>
    </row>
    <row r="282" spans="1:54" ht="27" customHeight="1" x14ac:dyDescent="0.25">
      <c r="A282" s="64" t="s">
        <v>377</v>
      </c>
      <c r="B282" s="64" t="s">
        <v>378</v>
      </c>
      <c r="C282" s="37">
        <v>4301135306</v>
      </c>
      <c r="D282" s="203">
        <v>4640242181578</v>
      </c>
      <c r="E282" s="203"/>
      <c r="F282" s="63">
        <v>0.3</v>
      </c>
      <c r="G282" s="38">
        <v>9</v>
      </c>
      <c r="H282" s="63">
        <v>2.7</v>
      </c>
      <c r="I282" s="63">
        <v>2.8450000000000002</v>
      </c>
      <c r="J282" s="38">
        <v>234</v>
      </c>
      <c r="K282" s="38" t="s">
        <v>133</v>
      </c>
      <c r="L282" s="39" t="s">
        <v>84</v>
      </c>
      <c r="M282" s="39"/>
      <c r="N282" s="38">
        <v>180</v>
      </c>
      <c r="O282" s="218" t="s">
        <v>379</v>
      </c>
      <c r="P282" s="205"/>
      <c r="Q282" s="205"/>
      <c r="R282" s="205"/>
      <c r="S282" s="206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74"/>
      <c r="BB282" s="189" t="s">
        <v>90</v>
      </c>
    </row>
    <row r="283" spans="1:54" ht="27" customHeight="1" x14ac:dyDescent="0.25">
      <c r="A283" s="64" t="s">
        <v>380</v>
      </c>
      <c r="B283" s="64" t="s">
        <v>381</v>
      </c>
      <c r="C283" s="37">
        <v>4301135305</v>
      </c>
      <c r="D283" s="203">
        <v>4640242181394</v>
      </c>
      <c r="E283" s="203"/>
      <c r="F283" s="63">
        <v>0.3</v>
      </c>
      <c r="G283" s="38">
        <v>9</v>
      </c>
      <c r="H283" s="63">
        <v>2.7</v>
      </c>
      <c r="I283" s="63">
        <v>2.8450000000000002</v>
      </c>
      <c r="J283" s="38">
        <v>234</v>
      </c>
      <c r="K283" s="38" t="s">
        <v>133</v>
      </c>
      <c r="L283" s="39" t="s">
        <v>84</v>
      </c>
      <c r="M283" s="39"/>
      <c r="N283" s="38">
        <v>180</v>
      </c>
      <c r="O283" s="204" t="s">
        <v>382</v>
      </c>
      <c r="P283" s="205"/>
      <c r="Q283" s="205"/>
      <c r="R283" s="205"/>
      <c r="S283" s="206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74"/>
      <c r="BB283" s="190" t="s">
        <v>90</v>
      </c>
    </row>
    <row r="284" spans="1:54" ht="27" customHeight="1" x14ac:dyDescent="0.25">
      <c r="A284" s="64" t="s">
        <v>383</v>
      </c>
      <c r="B284" s="64" t="s">
        <v>384</v>
      </c>
      <c r="C284" s="37">
        <v>4301135153</v>
      </c>
      <c r="D284" s="203">
        <v>4607111037480</v>
      </c>
      <c r="E284" s="203"/>
      <c r="F284" s="63">
        <v>1</v>
      </c>
      <c r="G284" s="38">
        <v>4</v>
      </c>
      <c r="H284" s="63">
        <v>4</v>
      </c>
      <c r="I284" s="63">
        <v>4.2724000000000002</v>
      </c>
      <c r="J284" s="38">
        <v>84</v>
      </c>
      <c r="K284" s="38" t="s">
        <v>85</v>
      </c>
      <c r="L284" s="39" t="s">
        <v>84</v>
      </c>
      <c r="M284" s="39"/>
      <c r="N284" s="38">
        <v>180</v>
      </c>
      <c r="O284" s="20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5"/>
      <c r="Q284" s="205"/>
      <c r="R284" s="205"/>
      <c r="S284" s="206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74"/>
      <c r="BB284" s="191" t="s">
        <v>90</v>
      </c>
    </row>
    <row r="285" spans="1:54" ht="27" customHeight="1" x14ac:dyDescent="0.25">
      <c r="A285" s="64" t="s">
        <v>385</v>
      </c>
      <c r="B285" s="64" t="s">
        <v>386</v>
      </c>
      <c r="C285" s="37">
        <v>4301135152</v>
      </c>
      <c r="D285" s="203">
        <v>4607111037473</v>
      </c>
      <c r="E285" s="203"/>
      <c r="F285" s="63">
        <v>1</v>
      </c>
      <c r="G285" s="38">
        <v>4</v>
      </c>
      <c r="H285" s="63">
        <v>4</v>
      </c>
      <c r="I285" s="63">
        <v>4.2300000000000004</v>
      </c>
      <c r="J285" s="38">
        <v>84</v>
      </c>
      <c r="K285" s="38" t="s">
        <v>85</v>
      </c>
      <c r="L285" s="39" t="s">
        <v>84</v>
      </c>
      <c r="M285" s="39"/>
      <c r="N285" s="38">
        <v>180</v>
      </c>
      <c r="O285" s="20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5"/>
      <c r="Q285" s="205"/>
      <c r="R285" s="205"/>
      <c r="S285" s="206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74"/>
      <c r="BB285" s="192" t="s">
        <v>90</v>
      </c>
    </row>
    <row r="286" spans="1:54" ht="27" customHeight="1" x14ac:dyDescent="0.25">
      <c r="A286" s="64" t="s">
        <v>387</v>
      </c>
      <c r="B286" s="64" t="s">
        <v>388</v>
      </c>
      <c r="C286" s="37">
        <v>4301135198</v>
      </c>
      <c r="D286" s="203">
        <v>4640242180663</v>
      </c>
      <c r="E286" s="203"/>
      <c r="F286" s="63">
        <v>0.9</v>
      </c>
      <c r="G286" s="38">
        <v>4</v>
      </c>
      <c r="H286" s="63">
        <v>3.6</v>
      </c>
      <c r="I286" s="63">
        <v>3.83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209" t="s">
        <v>389</v>
      </c>
      <c r="P286" s="205"/>
      <c r="Q286" s="205"/>
      <c r="R286" s="205"/>
      <c r="S286" s="206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74"/>
      <c r="BB286" s="193" t="s">
        <v>90</v>
      </c>
    </row>
    <row r="287" spans="1:54" x14ac:dyDescent="0.2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13"/>
      <c r="O287" s="210" t="s">
        <v>43</v>
      </c>
      <c r="P287" s="211"/>
      <c r="Q287" s="211"/>
      <c r="R287" s="211"/>
      <c r="S287" s="211"/>
      <c r="T287" s="211"/>
      <c r="U287" s="212"/>
      <c r="V287" s="43" t="s">
        <v>42</v>
      </c>
      <c r="W287" s="44">
        <f>IFERROR(SUM(W267:W286),"0")</f>
        <v>0</v>
      </c>
      <c r="X287" s="44">
        <f>IFERROR(SUM(X267:X286),"0")</f>
        <v>0</v>
      </c>
      <c r="Y287" s="44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</v>
      </c>
      <c r="Z287" s="68"/>
      <c r="AA287" s="68"/>
    </row>
    <row r="288" spans="1:54" x14ac:dyDescent="0.2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13"/>
      <c r="O288" s="210" t="s">
        <v>43</v>
      </c>
      <c r="P288" s="211"/>
      <c r="Q288" s="211"/>
      <c r="R288" s="211"/>
      <c r="S288" s="211"/>
      <c r="T288" s="211"/>
      <c r="U288" s="212"/>
      <c r="V288" s="43" t="s">
        <v>0</v>
      </c>
      <c r="W288" s="44">
        <f>IFERROR(SUMPRODUCT(W267:W286*H267:H286),"0")</f>
        <v>0</v>
      </c>
      <c r="X288" s="44">
        <f>IFERROR(SUMPRODUCT(X267:X286*H267:H286),"0")</f>
        <v>0</v>
      </c>
      <c r="Y288" s="43"/>
      <c r="Z288" s="68"/>
      <c r="AA288" s="68"/>
    </row>
    <row r="289" spans="1:37" ht="15" customHeight="1" x14ac:dyDescent="0.2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1"/>
      <c r="O289" s="197" t="s">
        <v>36</v>
      </c>
      <c r="P289" s="198"/>
      <c r="Q289" s="198"/>
      <c r="R289" s="198"/>
      <c r="S289" s="198"/>
      <c r="T289" s="198"/>
      <c r="U289" s="199"/>
      <c r="V289" s="43" t="s">
        <v>0</v>
      </c>
      <c r="W289" s="44">
        <f>IFERROR(W24+W33+W41+W48+W58+W64+W69+W75+W85+W92+W100+W106+W111+W119+W124+W130+W135+W141+W146+W154+W159+W166+W171+W176+W181+W188+W195+W205+W213+W218+W224+W230+W236+W241+W248+W253+W258+W265+W288,"0")</f>
        <v>0</v>
      </c>
      <c r="X289" s="44">
        <f>IFERROR(X24+X33+X41+X48+X58+X64+X69+X75+X85+X92+X100+X106+X111+X119+X124+X130+X135+X141+X146+X154+X159+X166+X171+X176+X181+X188+X195+X205+X213+X218+X224+X230+X236+X241+X248+X253+X258+X265+X288,"0")</f>
        <v>0</v>
      </c>
      <c r="Y289" s="43"/>
      <c r="Z289" s="68"/>
      <c r="AA289" s="68"/>
    </row>
    <row r="290" spans="1:37" x14ac:dyDescent="0.2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1"/>
      <c r="O290" s="197" t="s">
        <v>37</v>
      </c>
      <c r="P290" s="198"/>
      <c r="Q290" s="198"/>
      <c r="R290" s="198"/>
      <c r="S290" s="198"/>
      <c r="T290" s="198"/>
      <c r="U290" s="199"/>
      <c r="V290" s="43" t="s">
        <v>0</v>
      </c>
      <c r="W290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0</v>
      </c>
      <c r="X290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0</v>
      </c>
      <c r="Y290" s="43"/>
      <c r="Z290" s="68"/>
      <c r="AA290" s="68"/>
    </row>
    <row r="291" spans="1:37" x14ac:dyDescent="0.2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1"/>
      <c r="O291" s="197" t="s">
        <v>38</v>
      </c>
      <c r="P291" s="198"/>
      <c r="Q291" s="198"/>
      <c r="R291" s="198"/>
      <c r="S291" s="198"/>
      <c r="T291" s="198"/>
      <c r="U291" s="199"/>
      <c r="V291" s="43" t="s">
        <v>23</v>
      </c>
      <c r="W291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0</v>
      </c>
      <c r="X291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0</v>
      </c>
      <c r="Y291" s="43"/>
      <c r="Z291" s="68"/>
      <c r="AA291" s="68"/>
    </row>
    <row r="292" spans="1:37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1"/>
      <c r="O292" s="197" t="s">
        <v>39</v>
      </c>
      <c r="P292" s="198"/>
      <c r="Q292" s="198"/>
      <c r="R292" s="198"/>
      <c r="S292" s="198"/>
      <c r="T292" s="198"/>
      <c r="U292" s="199"/>
      <c r="V292" s="43" t="s">
        <v>0</v>
      </c>
      <c r="W292" s="44">
        <f>GrossWeightTotal+PalletQtyTotal*25</f>
        <v>0</v>
      </c>
      <c r="X292" s="44">
        <f>GrossWeightTotalR+PalletQtyTotalR*25</f>
        <v>0</v>
      </c>
      <c r="Y292" s="43"/>
      <c r="Z292" s="68"/>
      <c r="AA292" s="68"/>
    </row>
    <row r="293" spans="1:37" x14ac:dyDescent="0.2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1"/>
      <c r="O293" s="197" t="s">
        <v>40</v>
      </c>
      <c r="P293" s="198"/>
      <c r="Q293" s="198"/>
      <c r="R293" s="198"/>
      <c r="S293" s="198"/>
      <c r="T293" s="198"/>
      <c r="U293" s="199"/>
      <c r="V293" s="43" t="s">
        <v>23</v>
      </c>
      <c r="W293" s="44">
        <f>IFERROR(W23+W32+W40+W47+W57+W63+W68+W74+W84+W91+W99+W105+W110+W118+W123+W129+W134+W140+W145+W153+W158+W165+W170+W175+W180+W187+W194+W204+W212+W217+W223+W229+W235+W240+W247+W252+W257+W264+W287,"0")</f>
        <v>0</v>
      </c>
      <c r="X293" s="44">
        <f>IFERROR(X23+X32+X40+X47+X57+X63+X68+X74+X84+X91+X99+X105+X110+X118+X123+X129+X134+X140+X145+X153+X158+X165+X170+X175+X180+X187+X194+X204+X212+X217+X223+X229+X235+X240+X247+X252+X257+X264+X287,"0")</f>
        <v>0</v>
      </c>
      <c r="Y293" s="43"/>
      <c r="Z293" s="68"/>
      <c r="AA293" s="68"/>
    </row>
    <row r="294" spans="1:37" ht="14.25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1"/>
      <c r="O294" s="197" t="s">
        <v>41</v>
      </c>
      <c r="P294" s="198"/>
      <c r="Q294" s="198"/>
      <c r="R294" s="198"/>
      <c r="S294" s="198"/>
      <c r="T294" s="198"/>
      <c r="U294" s="199"/>
      <c r="V294" s="46" t="s">
        <v>55</v>
      </c>
      <c r="W294" s="43"/>
      <c r="X294" s="43"/>
      <c r="Y294" s="43">
        <f>IFERROR(Y23+Y32+Y40+Y47+Y57+Y63+Y68+Y74+Y84+Y91+Y99+Y105+Y110+Y118+Y123+Y129+Y134+Y140+Y145+Y153+Y158+Y165+Y170+Y175+Y180+Y187+Y194+Y204+Y212+Y217+Y223+Y229+Y235+Y240+Y247+Y252+Y257+Y264+Y287,"0")</f>
        <v>0</v>
      </c>
      <c r="Z294" s="68"/>
      <c r="AA294" s="68"/>
    </row>
    <row r="295" spans="1:37" ht="13.5" thickBot="1" x14ac:dyDescent="0.25"/>
    <row r="296" spans="1:37" ht="27" thickTop="1" thickBot="1" x14ac:dyDescent="0.25">
      <c r="A296" s="47" t="s">
        <v>9</v>
      </c>
      <c r="B296" s="83" t="s">
        <v>80</v>
      </c>
      <c r="C296" s="194" t="s">
        <v>48</v>
      </c>
      <c r="D296" s="194" t="s">
        <v>48</v>
      </c>
      <c r="E296" s="194" t="s">
        <v>48</v>
      </c>
      <c r="F296" s="194" t="s">
        <v>48</v>
      </c>
      <c r="G296" s="194" t="s">
        <v>48</v>
      </c>
      <c r="H296" s="194" t="s">
        <v>48</v>
      </c>
      <c r="I296" s="194" t="s">
        <v>48</v>
      </c>
      <c r="J296" s="194" t="s">
        <v>48</v>
      </c>
      <c r="K296" s="194" t="s">
        <v>48</v>
      </c>
      <c r="L296" s="194" t="s">
        <v>48</v>
      </c>
      <c r="M296" s="202"/>
      <c r="N296" s="194" t="s">
        <v>48</v>
      </c>
      <c r="O296" s="194" t="s">
        <v>48</v>
      </c>
      <c r="P296" s="194" t="s">
        <v>48</v>
      </c>
      <c r="Q296" s="194" t="s">
        <v>48</v>
      </c>
      <c r="R296" s="194" t="s">
        <v>48</v>
      </c>
      <c r="S296" s="194" t="s">
        <v>48</v>
      </c>
      <c r="T296" s="194" t="s">
        <v>207</v>
      </c>
      <c r="U296" s="194" t="s">
        <v>207</v>
      </c>
      <c r="V296" s="194" t="s">
        <v>207</v>
      </c>
      <c r="W296" s="194" t="s">
        <v>232</v>
      </c>
      <c r="X296" s="194" t="s">
        <v>232</v>
      </c>
      <c r="Y296" s="194" t="s">
        <v>232</v>
      </c>
      <c r="Z296" s="194" t="s">
        <v>232</v>
      </c>
      <c r="AA296" s="194" t="s">
        <v>250</v>
      </c>
      <c r="AB296" s="194" t="s">
        <v>250</v>
      </c>
      <c r="AC296" s="194" t="s">
        <v>250</v>
      </c>
      <c r="AD296" s="194" t="s">
        <v>250</v>
      </c>
      <c r="AE296" s="194" t="s">
        <v>250</v>
      </c>
      <c r="AF296" s="194" t="s">
        <v>250</v>
      </c>
      <c r="AG296" s="83" t="s">
        <v>293</v>
      </c>
      <c r="AH296" s="194" t="s">
        <v>297</v>
      </c>
      <c r="AI296" s="194" t="s">
        <v>297</v>
      </c>
      <c r="AJ296" s="194" t="s">
        <v>304</v>
      </c>
      <c r="AK296" s="194" t="s">
        <v>304</v>
      </c>
    </row>
    <row r="297" spans="1:37" ht="14.25" customHeight="1" thickTop="1" x14ac:dyDescent="0.2">
      <c r="A297" s="195" t="s">
        <v>10</v>
      </c>
      <c r="B297" s="194" t="s">
        <v>80</v>
      </c>
      <c r="C297" s="194" t="s">
        <v>86</v>
      </c>
      <c r="D297" s="194" t="s">
        <v>98</v>
      </c>
      <c r="E297" s="194" t="s">
        <v>108</v>
      </c>
      <c r="F297" s="194" t="s">
        <v>117</v>
      </c>
      <c r="G297" s="194" t="s">
        <v>130</v>
      </c>
      <c r="H297" s="194" t="s">
        <v>136</v>
      </c>
      <c r="I297" s="194" t="s">
        <v>140</v>
      </c>
      <c r="J297" s="194" t="s">
        <v>146</v>
      </c>
      <c r="K297" s="194" t="s">
        <v>159</v>
      </c>
      <c r="L297" s="194" t="s">
        <v>166</v>
      </c>
      <c r="M297" s="1"/>
      <c r="N297" s="194" t="s">
        <v>175</v>
      </c>
      <c r="O297" s="194" t="s">
        <v>180</v>
      </c>
      <c r="P297" s="194" t="s">
        <v>183</v>
      </c>
      <c r="Q297" s="194" t="s">
        <v>193</v>
      </c>
      <c r="R297" s="194" t="s">
        <v>196</v>
      </c>
      <c r="S297" s="194" t="s">
        <v>204</v>
      </c>
      <c r="T297" s="194" t="s">
        <v>208</v>
      </c>
      <c r="U297" s="194" t="s">
        <v>212</v>
      </c>
      <c r="V297" s="194" t="s">
        <v>215</v>
      </c>
      <c r="W297" s="194" t="s">
        <v>233</v>
      </c>
      <c r="X297" s="194" t="s">
        <v>239</v>
      </c>
      <c r="Y297" s="194" t="s">
        <v>232</v>
      </c>
      <c r="Z297" s="194" t="s">
        <v>247</v>
      </c>
      <c r="AA297" s="194" t="s">
        <v>251</v>
      </c>
      <c r="AB297" s="194" t="s">
        <v>256</v>
      </c>
      <c r="AC297" s="194" t="s">
        <v>263</v>
      </c>
      <c r="AD297" s="194" t="s">
        <v>276</v>
      </c>
      <c r="AE297" s="194" t="s">
        <v>285</v>
      </c>
      <c r="AF297" s="194" t="s">
        <v>288</v>
      </c>
      <c r="AG297" s="194" t="s">
        <v>294</v>
      </c>
      <c r="AH297" s="194" t="s">
        <v>298</v>
      </c>
      <c r="AI297" s="194" t="s">
        <v>301</v>
      </c>
      <c r="AJ297" s="194" t="s">
        <v>305</v>
      </c>
      <c r="AK297" s="194" t="s">
        <v>312</v>
      </c>
    </row>
    <row r="298" spans="1:37" ht="13.5" thickBot="1" x14ac:dyDescent="0.25">
      <c r="A298" s="196"/>
      <c r="B298" s="194"/>
      <c r="C298" s="194"/>
      <c r="D298" s="194"/>
      <c r="E298" s="194"/>
      <c r="F298" s="194"/>
      <c r="G298" s="194"/>
      <c r="H298" s="194"/>
      <c r="I298" s="194"/>
      <c r="J298" s="194"/>
      <c r="K298" s="194"/>
      <c r="L298" s="194"/>
      <c r="M298" s="1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4"/>
    </row>
    <row r="299" spans="1:37" ht="18" thickTop="1" thickBot="1" x14ac:dyDescent="0.25">
      <c r="A299" s="47" t="s">
        <v>13</v>
      </c>
      <c r="B299" s="53">
        <f>IFERROR(W22*H22,"0")</f>
        <v>0</v>
      </c>
      <c r="C299" s="53">
        <f>IFERROR(W28*H28,"0")+IFERROR(W29*H29,"0")+IFERROR(W30*H30,"0")+IFERROR(W31*H31,"0")</f>
        <v>0</v>
      </c>
      <c r="D299" s="53">
        <f>IFERROR(W36*H36,"0")+IFERROR(W37*H37,"0")+IFERROR(W38*H38,"0")+IFERROR(W39*H39,"0")</f>
        <v>0</v>
      </c>
      <c r="E299" s="53">
        <f>IFERROR(W44*H44,"0")+IFERROR(W45*H45,"0")+IFERROR(W46*H46,"0")</f>
        <v>0</v>
      </c>
      <c r="F299" s="53">
        <f>IFERROR(W51*H51,"0")+IFERROR(W52*H52,"0")+IFERROR(W53*H53,"0")+IFERROR(W54*H54,"0")+IFERROR(W55*H55,"0")+IFERROR(W56*H56,"0")</f>
        <v>0</v>
      </c>
      <c r="G299" s="53">
        <f>IFERROR(W61*H61,"0")+IFERROR(W62*H62,"0")</f>
        <v>0</v>
      </c>
      <c r="H299" s="53">
        <f>IFERROR(W67*H67,"0")</f>
        <v>0</v>
      </c>
      <c r="I299" s="53">
        <f>IFERROR(W72*H72,"0")+IFERROR(W73*H73,"0")</f>
        <v>0</v>
      </c>
      <c r="J299" s="53">
        <f>IFERROR(W78*H78,"0")+IFERROR(W79*H79,"0")+IFERROR(W80*H80,"0")+IFERROR(W81*H81,"0")+IFERROR(W82*H82,"0")+IFERROR(W83*H83,"0")</f>
        <v>0</v>
      </c>
      <c r="K299" s="53">
        <f>IFERROR(W88*H88,"0")+IFERROR(W89*H89,"0")+IFERROR(W90*H90,"0")</f>
        <v>0</v>
      </c>
      <c r="L299" s="53">
        <f>IFERROR(W95*H95,"0")+IFERROR(W96*H96,"0")+IFERROR(W97*H97,"0")+IFERROR(W98*H98,"0")</f>
        <v>0</v>
      </c>
      <c r="M299" s="1"/>
      <c r="N299" s="53">
        <f>IFERROR(W103*H103,"0")+IFERROR(W104*H104,"0")</f>
        <v>0</v>
      </c>
      <c r="O299" s="53">
        <f>IFERROR(W109*H109,"0")</f>
        <v>0</v>
      </c>
      <c r="P299" s="53">
        <f>IFERROR(W114*H114,"0")+IFERROR(W115*H115,"0")+IFERROR(W116*H116,"0")+IFERROR(W117*H117,"0")</f>
        <v>0</v>
      </c>
      <c r="Q299" s="53">
        <f>IFERROR(W122*H122,"0")</f>
        <v>0</v>
      </c>
      <c r="R299" s="53">
        <f>IFERROR(W127*H127,"0")+IFERROR(W128*H128,"0")</f>
        <v>0</v>
      </c>
      <c r="S299" s="53">
        <f>IFERROR(W133*H133,"0")</f>
        <v>0</v>
      </c>
      <c r="T299" s="53">
        <f>IFERROR(W139*H139,"0")</f>
        <v>0</v>
      </c>
      <c r="U299" s="53">
        <f>IFERROR(W144*H144,"0")</f>
        <v>0</v>
      </c>
      <c r="V299" s="53">
        <f>IFERROR(W149*H149,"0")+IFERROR(W150*H150,"0")+IFERROR(W151*H151,"0")+IFERROR(W152*H152,"0")+IFERROR(W156*H156,"0")+IFERROR(W157*H157,"0")</f>
        <v>0</v>
      </c>
      <c r="W299" s="53">
        <f>IFERROR(W163*H163,"0")+IFERROR(W164*H164,"0")</f>
        <v>0</v>
      </c>
      <c r="X299" s="53">
        <f>IFERROR(W169*H169,"0")</f>
        <v>0</v>
      </c>
      <c r="Y299" s="53">
        <f>IFERROR(W174*H174,"0")</f>
        <v>0</v>
      </c>
      <c r="Z299" s="53">
        <f>IFERROR(W179*H179,"0")</f>
        <v>0</v>
      </c>
      <c r="AA299" s="53">
        <f>IFERROR(W185*H185,"0")+IFERROR(W186*H186,"0")</f>
        <v>0</v>
      </c>
      <c r="AB299" s="53">
        <f>IFERROR(W191*H191,"0")+IFERROR(W192*H192,"0")+IFERROR(W193*H193,"0")</f>
        <v>0</v>
      </c>
      <c r="AC299" s="53">
        <f>IFERROR(W198*H198,"0")+IFERROR(W199*H199,"0")+IFERROR(W200*H200,"0")+IFERROR(W201*H201,"0")+IFERROR(W202*H202,"0")+IFERROR(W203*H203,"0")</f>
        <v>0</v>
      </c>
      <c r="AD299" s="53">
        <f>IFERROR(W208*H208,"0")+IFERROR(W209*H209,"0")+IFERROR(W210*H210,"0")+IFERROR(W211*H211,"0")</f>
        <v>0</v>
      </c>
      <c r="AE299" s="53">
        <f>IFERROR(W216*H216,"0")</f>
        <v>0</v>
      </c>
      <c r="AF299" s="53">
        <f>IFERROR(W221*H221,"0")+IFERROR(W222*H222,"0")</f>
        <v>0</v>
      </c>
      <c r="AG299" s="53">
        <f>IFERROR(W228*H228,"0")</f>
        <v>0</v>
      </c>
      <c r="AH299" s="53">
        <f>IFERROR(W234*H234,"0")</f>
        <v>0</v>
      </c>
      <c r="AI299" s="53">
        <f>IFERROR(W239*H239,"0")</f>
        <v>0</v>
      </c>
      <c r="AJ299" s="53">
        <f>IFERROR(W245*H245,"0")+IFERROR(W246*H246,"0")</f>
        <v>0</v>
      </c>
      <c r="AK299" s="53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0</v>
      </c>
    </row>
    <row r="300" spans="1:37" ht="13.5" thickTop="1" x14ac:dyDescent="0.2">
      <c r="C300" s="1"/>
    </row>
    <row r="301" spans="1:37" ht="19.5" customHeight="1" x14ac:dyDescent="0.2">
      <c r="A301" s="71" t="s">
        <v>65</v>
      </c>
      <c r="B301" s="71" t="s">
        <v>66</v>
      </c>
      <c r="C301" s="71" t="s">
        <v>68</v>
      </c>
    </row>
    <row r="302" spans="1:37" x14ac:dyDescent="0.2">
      <c r="A302" s="72">
        <f>SUMPRODUCT(--(BB:BB="ЗПФ"),--(V:V="кор"),H:H,X:X)+SUMPRODUCT(--(BB:BB="ЗПФ"),--(V:V="кг"),X:X)</f>
        <v>0</v>
      </c>
      <c r="B302" s="73">
        <f>SUMPRODUCT(--(BB:BB="ПГП"),--(V:V="кор"),H:H,X:X)+SUMPRODUCT(--(BB:BB="ПГП"),--(V:V="кг"),X:X)</f>
        <v>0</v>
      </c>
      <c r="C302" s="73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4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O47:U47"/>
    <mergeCell ref="A47:N48"/>
    <mergeCell ref="O48:U48"/>
    <mergeCell ref="A49:Y49"/>
    <mergeCell ref="A50:Y50"/>
    <mergeCell ref="D51:E51"/>
    <mergeCell ref="O51:S51"/>
    <mergeCell ref="D52:E52"/>
    <mergeCell ref="O52:S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O68:U68"/>
    <mergeCell ref="A68:N69"/>
    <mergeCell ref="O69:U69"/>
    <mergeCell ref="A70:Y70"/>
    <mergeCell ref="A71:Y71"/>
    <mergeCell ref="D72:E72"/>
    <mergeCell ref="O72:S72"/>
    <mergeCell ref="D73:E73"/>
    <mergeCell ref="O73:S73"/>
    <mergeCell ref="O74:U74"/>
    <mergeCell ref="A74:N75"/>
    <mergeCell ref="O75:U75"/>
    <mergeCell ref="A76:Y76"/>
    <mergeCell ref="A77:Y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O84:U84"/>
    <mergeCell ref="A84:N85"/>
    <mergeCell ref="O85:U85"/>
    <mergeCell ref="A86:Y86"/>
    <mergeCell ref="A87:Y87"/>
    <mergeCell ref="D88:E88"/>
    <mergeCell ref="O88:S88"/>
    <mergeCell ref="D89:E89"/>
    <mergeCell ref="O89:S89"/>
    <mergeCell ref="D90:E90"/>
    <mergeCell ref="O90:S90"/>
    <mergeCell ref="O91:U91"/>
    <mergeCell ref="A91:N92"/>
    <mergeCell ref="O92:U92"/>
    <mergeCell ref="A93:Y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A102:Y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A108:Y108"/>
    <mergeCell ref="D109:E109"/>
    <mergeCell ref="O109:S109"/>
    <mergeCell ref="O110:U110"/>
    <mergeCell ref="A110:N111"/>
    <mergeCell ref="O111:U111"/>
    <mergeCell ref="A112:Y112"/>
    <mergeCell ref="A113:Y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A121:Y121"/>
    <mergeCell ref="D122:E122"/>
    <mergeCell ref="O122:S122"/>
    <mergeCell ref="O123:U123"/>
    <mergeCell ref="A123:N124"/>
    <mergeCell ref="O124:U124"/>
    <mergeCell ref="A125:Y125"/>
    <mergeCell ref="A126:Y126"/>
    <mergeCell ref="D127:E127"/>
    <mergeCell ref="O127:S127"/>
    <mergeCell ref="D128:E128"/>
    <mergeCell ref="O128:S128"/>
    <mergeCell ref="O129:U129"/>
    <mergeCell ref="A129:N130"/>
    <mergeCell ref="O130:U130"/>
    <mergeCell ref="A131:Y131"/>
    <mergeCell ref="A132:Y132"/>
    <mergeCell ref="D133:E133"/>
    <mergeCell ref="O133:S133"/>
    <mergeCell ref="O134:U134"/>
    <mergeCell ref="A134:N135"/>
    <mergeCell ref="O135:U135"/>
    <mergeCell ref="A136:Y136"/>
    <mergeCell ref="A137:Y137"/>
    <mergeCell ref="A138:Y138"/>
    <mergeCell ref="D139:E139"/>
    <mergeCell ref="O139:S139"/>
    <mergeCell ref="O140:U140"/>
    <mergeCell ref="A140:N141"/>
    <mergeCell ref="O141:U141"/>
    <mergeCell ref="A142:Y142"/>
    <mergeCell ref="A143:Y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O153:U153"/>
    <mergeCell ref="A153:N154"/>
    <mergeCell ref="O154:U154"/>
    <mergeCell ref="A155:Y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A168:Y168"/>
    <mergeCell ref="D169:E169"/>
    <mergeCell ref="O169:S169"/>
    <mergeCell ref="O170:U170"/>
    <mergeCell ref="A170:N171"/>
    <mergeCell ref="O171:U171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D179:E179"/>
    <mergeCell ref="O179:S179"/>
    <mergeCell ref="O180:U180"/>
    <mergeCell ref="A180:N181"/>
    <mergeCell ref="O181:U181"/>
    <mergeCell ref="A182:Y182"/>
    <mergeCell ref="A183:Y183"/>
    <mergeCell ref="A184:Y184"/>
    <mergeCell ref="D185:E185"/>
    <mergeCell ref="O185:S185"/>
    <mergeCell ref="D186:E186"/>
    <mergeCell ref="O186:S186"/>
    <mergeCell ref="O187:U187"/>
    <mergeCell ref="A187:N188"/>
    <mergeCell ref="O188:U188"/>
    <mergeCell ref="A189:Y189"/>
    <mergeCell ref="A190:Y190"/>
    <mergeCell ref="D191:E191"/>
    <mergeCell ref="O191:S191"/>
    <mergeCell ref="D192:E192"/>
    <mergeCell ref="O192:S192"/>
    <mergeCell ref="D193:E193"/>
    <mergeCell ref="O193:S193"/>
    <mergeCell ref="O194:U194"/>
    <mergeCell ref="A194:N195"/>
    <mergeCell ref="O195:U195"/>
    <mergeCell ref="A196:Y196"/>
    <mergeCell ref="A197:Y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A207:Y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A214:Y214"/>
    <mergeCell ref="A215:Y215"/>
    <mergeCell ref="D216:E216"/>
    <mergeCell ref="O216:S216"/>
    <mergeCell ref="O217:U217"/>
    <mergeCell ref="A217:N218"/>
    <mergeCell ref="O218:U218"/>
    <mergeCell ref="A219:Y219"/>
    <mergeCell ref="A220:Y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A227:Y227"/>
    <mergeCell ref="D228:E228"/>
    <mergeCell ref="O228:S228"/>
    <mergeCell ref="O229:U229"/>
    <mergeCell ref="A229:N230"/>
    <mergeCell ref="O230:U230"/>
    <mergeCell ref="A231:Y231"/>
    <mergeCell ref="A232:Y232"/>
    <mergeCell ref="A233:Y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O240:U240"/>
    <mergeCell ref="A240:N241"/>
    <mergeCell ref="O241:U241"/>
    <mergeCell ref="A242:Y242"/>
    <mergeCell ref="A243:Y243"/>
    <mergeCell ref="A244:Y244"/>
    <mergeCell ref="D245:E245"/>
    <mergeCell ref="O245:S245"/>
    <mergeCell ref="D246:E246"/>
    <mergeCell ref="O246:S246"/>
    <mergeCell ref="O247:U247"/>
    <mergeCell ref="A247:N248"/>
    <mergeCell ref="O248:U248"/>
    <mergeCell ref="A249:Y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O264:U264"/>
    <mergeCell ref="A264:N265"/>
    <mergeCell ref="O265:U265"/>
    <mergeCell ref="A266:Y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O287:U287"/>
    <mergeCell ref="A287:N288"/>
    <mergeCell ref="O288:U288"/>
    <mergeCell ref="O289:U289"/>
    <mergeCell ref="A289:N294"/>
    <mergeCell ref="O290:U290"/>
    <mergeCell ref="O291:U291"/>
    <mergeCell ref="O292:U292"/>
    <mergeCell ref="O293:U293"/>
    <mergeCell ref="O294:U294"/>
    <mergeCell ref="C296:S296"/>
    <mergeCell ref="T296:V296"/>
    <mergeCell ref="W296:Z296"/>
    <mergeCell ref="AA296:AF296"/>
    <mergeCell ref="AH296:AI296"/>
    <mergeCell ref="AJ296:AK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J297:J298"/>
    <mergeCell ref="K297:K298"/>
    <mergeCell ref="L297:L298"/>
    <mergeCell ref="N297:N298"/>
    <mergeCell ref="O297:O298"/>
    <mergeCell ref="P297:P298"/>
    <mergeCell ref="Q297:Q298"/>
    <mergeCell ref="R297:R298"/>
    <mergeCell ref="S297:S298"/>
    <mergeCell ref="T297:T298"/>
    <mergeCell ref="U297:U298"/>
    <mergeCell ref="AE297:AE298"/>
    <mergeCell ref="AF297:AF298"/>
    <mergeCell ref="AG297:AG298"/>
    <mergeCell ref="AH297:AH298"/>
    <mergeCell ref="AI297:AI298"/>
    <mergeCell ref="AJ297:AJ298"/>
    <mergeCell ref="AK297:AK298"/>
    <mergeCell ref="V297:V298"/>
    <mergeCell ref="W297:W298"/>
    <mergeCell ref="X297:X298"/>
    <mergeCell ref="Y297:Y298"/>
    <mergeCell ref="Z297:Z298"/>
    <mergeCell ref="AA297:AA298"/>
    <mergeCell ref="AB297:AB298"/>
    <mergeCell ref="AC297:AC298"/>
    <mergeCell ref="AD297:AD298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4" t="s">
        <v>391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393</v>
      </c>
      <c r="C6" s="54" t="s">
        <v>394</v>
      </c>
      <c r="D6" s="54" t="s">
        <v>395</v>
      </c>
      <c r="E6" s="54" t="s">
        <v>49</v>
      </c>
    </row>
    <row r="7" spans="2:8" x14ac:dyDescent="0.2">
      <c r="B7" s="54" t="s">
        <v>396</v>
      </c>
      <c r="C7" s="54" t="s">
        <v>397</v>
      </c>
      <c r="D7" s="54" t="s">
        <v>398</v>
      </c>
      <c r="E7" s="54" t="s">
        <v>49</v>
      </c>
    </row>
    <row r="8" spans="2:8" x14ac:dyDescent="0.2">
      <c r="B8" s="54" t="s">
        <v>399</v>
      </c>
      <c r="C8" s="54" t="s">
        <v>400</v>
      </c>
      <c r="D8" s="54" t="s">
        <v>401</v>
      </c>
      <c r="E8" s="54" t="s">
        <v>49</v>
      </c>
    </row>
    <row r="9" spans="2:8" x14ac:dyDescent="0.2">
      <c r="B9" s="54" t="s">
        <v>402</v>
      </c>
      <c r="C9" s="54" t="s">
        <v>403</v>
      </c>
      <c r="D9" s="54" t="s">
        <v>404</v>
      </c>
      <c r="E9" s="54" t="s">
        <v>49</v>
      </c>
    </row>
    <row r="10" spans="2:8" x14ac:dyDescent="0.2">
      <c r="B10" s="54" t="s">
        <v>405</v>
      </c>
      <c r="C10" s="54" t="s">
        <v>406</v>
      </c>
      <c r="D10" s="54" t="s">
        <v>407</v>
      </c>
      <c r="E10" s="54" t="s">
        <v>49</v>
      </c>
    </row>
    <row r="11" spans="2:8" x14ac:dyDescent="0.2">
      <c r="B11" s="54" t="s">
        <v>408</v>
      </c>
      <c r="C11" s="54" t="s">
        <v>409</v>
      </c>
      <c r="D11" s="54" t="s">
        <v>203</v>
      </c>
      <c r="E11" s="54" t="s">
        <v>49</v>
      </c>
    </row>
    <row r="13" spans="2:8" x14ac:dyDescent="0.2">
      <c r="B13" s="54" t="s">
        <v>410</v>
      </c>
      <c r="C13" s="54" t="s">
        <v>394</v>
      </c>
      <c r="D13" s="54" t="s">
        <v>49</v>
      </c>
      <c r="E13" s="54" t="s">
        <v>49</v>
      </c>
    </row>
    <row r="15" spans="2:8" x14ac:dyDescent="0.2">
      <c r="B15" s="54" t="s">
        <v>411</v>
      </c>
      <c r="C15" s="54" t="s">
        <v>397</v>
      </c>
      <c r="D15" s="54" t="s">
        <v>49</v>
      </c>
      <c r="E15" s="54" t="s">
        <v>49</v>
      </c>
    </row>
    <row r="17" spans="2:5" x14ac:dyDescent="0.2">
      <c r="B17" s="54" t="s">
        <v>412</v>
      </c>
      <c r="C17" s="54" t="s">
        <v>400</v>
      </c>
      <c r="D17" s="54" t="s">
        <v>49</v>
      </c>
      <c r="E17" s="54" t="s">
        <v>49</v>
      </c>
    </row>
    <row r="19" spans="2:5" x14ac:dyDescent="0.2">
      <c r="B19" s="54" t="s">
        <v>413</v>
      </c>
      <c r="C19" s="54" t="s">
        <v>403</v>
      </c>
      <c r="D19" s="54" t="s">
        <v>49</v>
      </c>
      <c r="E19" s="54" t="s">
        <v>49</v>
      </c>
    </row>
    <row r="21" spans="2:5" x14ac:dyDescent="0.2">
      <c r="B21" s="54" t="s">
        <v>414</v>
      </c>
      <c r="C21" s="54" t="s">
        <v>406</v>
      </c>
      <c r="D21" s="54" t="s">
        <v>49</v>
      </c>
      <c r="E21" s="54" t="s">
        <v>49</v>
      </c>
    </row>
    <row r="23" spans="2:5" x14ac:dyDescent="0.2">
      <c r="B23" s="54" t="s">
        <v>415</v>
      </c>
      <c r="C23" s="54" t="s">
        <v>409</v>
      </c>
      <c r="D23" s="54" t="s">
        <v>49</v>
      </c>
      <c r="E23" s="54" t="s">
        <v>49</v>
      </c>
    </row>
    <row r="25" spans="2:5" x14ac:dyDescent="0.2">
      <c r="B25" s="54" t="s">
        <v>416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417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418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419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420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421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422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423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424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425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426</v>
      </c>
      <c r="C35" s="54" t="s">
        <v>49</v>
      </c>
      <c r="D35" s="54" t="s">
        <v>49</v>
      </c>
      <c r="E35" s="54" t="s">
        <v>49</v>
      </c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492</vt:i4>
      </vt:variant>
    </vt:vector>
  </HeadingPairs>
  <TitlesOfParts>
    <vt:vector size="4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2024-04-19T09:02:37Z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