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935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заказа'!$V$277:$V$277</definedName>
    <definedName name="GrossWeightTotalR">'Бланк заказа'!$W$277:$W$277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заказа'!$V$278:$V$278</definedName>
    <definedName name="PalletQtyTotalR">'Бланк заказа'!$W$278:$W$278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заказа'!$B$272:$B$272</definedName>
    <definedName name="ProductId101">'Бланк заказа'!$B$273:$B$273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заказа'!$B$148:$B$148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заказа'!$B$155:$B$155</definedName>
    <definedName name="ProductId54">'Бланк заказа'!$B$156:$B$156</definedName>
    <definedName name="ProductId55">'Бланк заказа'!$B$162:$B$162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заказа'!$B$178:$B$178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заказа'!$B$223:$B$223</definedName>
    <definedName name="ProductId8">'Бланк заказа'!$B$38:$B$38</definedName>
    <definedName name="ProductId80">'Бланк заказа'!$B$229:$B$229</definedName>
    <definedName name="ProductId81">'Бланк заказа'!$B$235:$B$235</definedName>
    <definedName name="ProductId82">'Бланк заказа'!$B$240:$B$240</definedName>
    <definedName name="ProductId83">'Бланк заказа'!$B$246:$B$246</definedName>
    <definedName name="ProductId84">'Бланк заказа'!$B$250:$B$250</definedName>
    <definedName name="ProductId85">'Бланк заказа'!$B$254:$B$254</definedName>
    <definedName name="ProductId86">'Бланк заказа'!$B$255:$B$255</definedName>
    <definedName name="ProductId87">'Бланк заказа'!$B$256:$B$256</definedName>
    <definedName name="ProductId88">'Бланк заказа'!$B$257:$B$257</definedName>
    <definedName name="ProductId89">'Бланк заказа'!$B$261:$B$261</definedName>
    <definedName name="ProductId9">'Бланк заказа'!$B$39:$B$39</definedName>
    <definedName name="ProductId90">'Бланк заказа'!$B$262:$B$262</definedName>
    <definedName name="ProductId91">'Бланк заказа'!$B$263:$B$263</definedName>
    <definedName name="ProductId92">'Бланк заказа'!$B$264:$B$264</definedName>
    <definedName name="ProductId93">'Бланк заказа'!$B$265:$B$265</definedName>
    <definedName name="ProductId94">'Бланк заказа'!$B$266:$B$266</definedName>
    <definedName name="ProductId95">'Бланк заказа'!$B$267:$B$267</definedName>
    <definedName name="ProductId96">'Бланк заказа'!$B$268:$B$268</definedName>
    <definedName name="ProductId97">'Бланк заказа'!$B$269:$B$269</definedName>
    <definedName name="ProductId98">'Бланк заказа'!$B$270:$B$270</definedName>
    <definedName name="ProductId99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00">'Бланк заказа'!$V$272:$V$272</definedName>
    <definedName name="SalesQty101">'Бланк заказа'!$V$273:$V$273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заказа'!$V$148:$V$148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заказа'!$V$155:$V$155</definedName>
    <definedName name="SalesQty54">'Бланк заказа'!$V$156:$V$156</definedName>
    <definedName name="SalesQty55">'Бланк заказа'!$V$162:$V$162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заказа'!$V$178:$V$178</definedName>
    <definedName name="SalesQty6">'Бланк заказа'!$V$36:$V$36</definedName>
    <definedName name="SalesQty60">'Бланк заказа'!$V$179:$V$179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заказа'!$V$198:$V$198</definedName>
    <definedName name="SalesQty67">'Бланк заказа'!$V$199:$V$199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заказа'!$V$209:$V$209</definedName>
    <definedName name="SalesQty74">'Бланк заказа'!$V$210:$V$210</definedName>
    <definedName name="SalesQty75">'Бланк заказа'!$V$211:$V$211</definedName>
    <definedName name="SalesQty76">'Бланк заказа'!$V$216:$V$216</definedName>
    <definedName name="SalesQty77">'Бланк заказа'!$V$221:$V$221</definedName>
    <definedName name="SalesQty78">'Бланк заказа'!$V$222:$V$222</definedName>
    <definedName name="SalesQty79">'Бланк заказа'!$V$223:$V$223</definedName>
    <definedName name="SalesQty8">'Бланк заказа'!$V$38:$V$38</definedName>
    <definedName name="SalesQty80">'Бланк заказа'!$V$229:$V$229</definedName>
    <definedName name="SalesQty81">'Бланк заказа'!$V$235:$V$235</definedName>
    <definedName name="SalesQty82">'Бланк заказа'!$V$240:$V$240</definedName>
    <definedName name="SalesQty83">'Бланк заказа'!$V$246:$V$246</definedName>
    <definedName name="SalesQty84">'Бланк заказа'!$V$250:$V$250</definedName>
    <definedName name="SalesQty85">'Бланк заказа'!$V$254:$V$254</definedName>
    <definedName name="SalesQty86">'Бланк заказа'!$V$255:$V$255</definedName>
    <definedName name="SalesQty87">'Бланк заказа'!$V$256:$V$256</definedName>
    <definedName name="SalesQty88">'Бланк заказа'!$V$257:$V$257</definedName>
    <definedName name="SalesQty89">'Бланк заказа'!$V$261:$V$261</definedName>
    <definedName name="SalesQty9">'Бланк заказа'!$V$39:$V$39</definedName>
    <definedName name="SalesQty90">'Бланк заказа'!$V$262:$V$262</definedName>
    <definedName name="SalesQty91">'Бланк заказа'!$V$263:$V$263</definedName>
    <definedName name="SalesQty92">'Бланк заказа'!$V$264:$V$264</definedName>
    <definedName name="SalesQty93">'Бланк заказа'!$V$265:$V$265</definedName>
    <definedName name="SalesQty94">'Бланк заказа'!$V$266:$V$266</definedName>
    <definedName name="SalesQty95">'Бланк заказа'!$V$267:$V$267</definedName>
    <definedName name="SalesQty96">'Бланк заказа'!$V$268:$V$268</definedName>
    <definedName name="SalesQty97">'Бланк заказа'!$V$269:$V$269</definedName>
    <definedName name="SalesQty98">'Бланк заказа'!$V$270:$V$270</definedName>
    <definedName name="SalesQty99">'Бланк заказа'!$V$271:$V$271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00">'Бланк заказа'!$W$272:$W$272</definedName>
    <definedName name="SalesRoundBox101">'Бланк заказа'!$W$273:$W$273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заказа'!$W$148:$W$148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заказа'!$W$155:$W$155</definedName>
    <definedName name="SalesRoundBox54">'Бланк заказа'!$W$156:$W$156</definedName>
    <definedName name="SalesRoundBox55">'Бланк заказа'!$W$162:$W$162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заказа'!$W$178:$W$178</definedName>
    <definedName name="SalesRoundBox6">'Бланк заказа'!$W$36:$W$36</definedName>
    <definedName name="SalesRoundBox60">'Бланк заказа'!$W$179:$W$179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заказа'!$W$198:$W$198</definedName>
    <definedName name="SalesRoundBox67">'Бланк заказа'!$W$199:$W$199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заказа'!$W$209:$W$209</definedName>
    <definedName name="SalesRoundBox74">'Бланк заказа'!$W$210:$W$210</definedName>
    <definedName name="SalesRoundBox75">'Бланк заказа'!$W$211:$W$211</definedName>
    <definedName name="SalesRoundBox76">'Бланк заказа'!$W$216:$W$216</definedName>
    <definedName name="SalesRoundBox77">'Бланк заказа'!$W$221:$W$221</definedName>
    <definedName name="SalesRoundBox78">'Бланк заказа'!$W$222:$W$222</definedName>
    <definedName name="SalesRoundBox79">'Бланк заказа'!$W$223:$W$223</definedName>
    <definedName name="SalesRoundBox8">'Бланк заказа'!$W$38:$W$38</definedName>
    <definedName name="SalesRoundBox80">'Бланк заказа'!$W$229:$W$229</definedName>
    <definedName name="SalesRoundBox81">'Бланк заказа'!$W$235:$W$235</definedName>
    <definedName name="SalesRoundBox82">'Бланк заказа'!$W$240:$W$240</definedName>
    <definedName name="SalesRoundBox83">'Бланк заказа'!$W$246:$W$246</definedName>
    <definedName name="SalesRoundBox84">'Бланк заказа'!$W$250:$W$250</definedName>
    <definedName name="SalesRoundBox85">'Бланк заказа'!$W$254:$W$254</definedName>
    <definedName name="SalesRoundBox86">'Бланк заказа'!$W$255:$W$255</definedName>
    <definedName name="SalesRoundBox87">'Бланк заказа'!$W$256:$W$256</definedName>
    <definedName name="SalesRoundBox88">'Бланк заказа'!$W$257:$W$257</definedName>
    <definedName name="SalesRoundBox89">'Бланк заказа'!$W$261:$W$261</definedName>
    <definedName name="SalesRoundBox9">'Бланк заказа'!$W$39:$W$39</definedName>
    <definedName name="SalesRoundBox90">'Бланк заказа'!$W$262:$W$262</definedName>
    <definedName name="SalesRoundBox91">'Бланк заказа'!$W$263:$W$263</definedName>
    <definedName name="SalesRoundBox92">'Бланк заказа'!$W$264:$W$264</definedName>
    <definedName name="SalesRoundBox93">'Бланк заказа'!$W$265:$W$265</definedName>
    <definedName name="SalesRoundBox94">'Бланк заказа'!$W$266:$W$266</definedName>
    <definedName name="SalesRoundBox95">'Бланк заказа'!$W$267:$W$267</definedName>
    <definedName name="SalesRoundBox96">'Бланк заказа'!$W$268:$W$268</definedName>
    <definedName name="SalesRoundBox97">'Бланк заказа'!$W$269:$W$269</definedName>
    <definedName name="SalesRoundBox98">'Бланк заказа'!$W$270:$W$270</definedName>
    <definedName name="SalesRoundBox99">'Бланк заказа'!$W$271:$W$271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00">'Бланк заказа'!$U$272:$U$272</definedName>
    <definedName name="UnitOfMeasure101">'Бланк заказа'!$U$273:$U$273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заказа'!$U$148:$U$148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заказа'!$U$155:$U$155</definedName>
    <definedName name="UnitOfMeasure54">'Бланк заказа'!$U$156:$U$156</definedName>
    <definedName name="UnitOfMeasure55">'Бланк заказа'!$U$162:$U$162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заказа'!$U$178:$U$178</definedName>
    <definedName name="UnitOfMeasure6">'Бланк заказа'!$U$36:$U$36</definedName>
    <definedName name="UnitOfMeasure60">'Бланк заказа'!$U$179:$U$179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заказа'!$U$198:$U$198</definedName>
    <definedName name="UnitOfMeasure67">'Бланк заказа'!$U$199:$U$199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заказа'!$U$209:$U$209</definedName>
    <definedName name="UnitOfMeasure74">'Бланк заказа'!$U$210:$U$210</definedName>
    <definedName name="UnitOfMeasure75">'Бланк заказа'!$U$211:$U$211</definedName>
    <definedName name="UnitOfMeasure76">'Бланк заказа'!$U$216:$U$216</definedName>
    <definedName name="UnitOfMeasure77">'Бланк заказа'!$U$221:$U$221</definedName>
    <definedName name="UnitOfMeasure78">'Бланк заказа'!$U$222:$U$222</definedName>
    <definedName name="UnitOfMeasure79">'Бланк заказа'!$U$223:$U$223</definedName>
    <definedName name="UnitOfMeasure8">'Бланк заказа'!$U$38:$U$38</definedName>
    <definedName name="UnitOfMeasure80">'Бланк заказа'!$U$229:$U$229</definedName>
    <definedName name="UnitOfMeasure81">'Бланк заказа'!$U$235:$U$235</definedName>
    <definedName name="UnitOfMeasure82">'Бланк заказа'!$U$240:$U$240</definedName>
    <definedName name="UnitOfMeasure83">'Бланк заказа'!$U$246:$U$246</definedName>
    <definedName name="UnitOfMeasure84">'Бланк заказа'!$U$250:$U$250</definedName>
    <definedName name="UnitOfMeasure85">'Бланк заказа'!$U$254:$U$254</definedName>
    <definedName name="UnitOfMeasure86">'Бланк заказа'!$U$255:$U$255</definedName>
    <definedName name="UnitOfMeasure87">'Бланк заказа'!$U$256:$U$256</definedName>
    <definedName name="UnitOfMeasure88">'Бланк заказа'!$U$257:$U$257</definedName>
    <definedName name="UnitOfMeasure89">'Бланк заказа'!$U$261:$U$261</definedName>
    <definedName name="UnitOfMeasure9">'Бланк заказа'!$U$39:$U$39</definedName>
    <definedName name="UnitOfMeasure90">'Бланк заказа'!$U$262:$U$262</definedName>
    <definedName name="UnitOfMeasure91">'Бланк заказа'!$U$263:$U$263</definedName>
    <definedName name="UnitOfMeasure92">'Бланк заказа'!$U$264:$U$264</definedName>
    <definedName name="UnitOfMeasure93">'Бланк заказа'!$U$265:$U$265</definedName>
    <definedName name="UnitOfMeasure94">'Бланк заказа'!$U$266:$U$266</definedName>
    <definedName name="UnitOfMeasure95">'Бланк заказа'!$U$267:$U$267</definedName>
    <definedName name="UnitOfMeasure96">'Бланк заказа'!$U$268:$U$268</definedName>
    <definedName name="UnitOfMeasure97">'Бланк заказа'!$U$269:$U$269</definedName>
    <definedName name="UnitOfMeasure98">'Бланк заказа'!$U$270:$U$270</definedName>
    <definedName name="UnitOfMeasure99">'Бланк заказа'!$U$271:$U$271</definedName>
    <definedName name="UnloadAddress">'Бланк заказа'!$D$8</definedName>
    <definedName name="UnloadAdressList0001">Setting!$B$8:$B$8</definedName>
  </definedNames>
  <calcPr calcId="162913"/>
</workbook>
</file>

<file path=xl/calcChain.xml><?xml version="1.0" encoding="utf-8"?>
<calcChain xmlns="http://schemas.openxmlformats.org/spreadsheetml/2006/main">
  <c r="AI286" i="2" l="1"/>
  <c r="AH286" i="2"/>
  <c r="AG286" i="2"/>
  <c r="AF286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V278" i="2"/>
  <c r="V277" i="2"/>
  <c r="V279" i="2" s="1"/>
  <c r="V275" i="2"/>
  <c r="X274" i="2"/>
  <c r="V274" i="2"/>
  <c r="X273" i="2"/>
  <c r="W273" i="2"/>
  <c r="X272" i="2"/>
  <c r="W272" i="2"/>
  <c r="N272" i="2"/>
  <c r="X271" i="2"/>
  <c r="W271" i="2"/>
  <c r="N271" i="2"/>
  <c r="X270" i="2"/>
  <c r="W270" i="2"/>
  <c r="X269" i="2"/>
  <c r="W269" i="2"/>
  <c r="X268" i="2"/>
  <c r="W268" i="2"/>
  <c r="X267" i="2"/>
  <c r="W267" i="2"/>
  <c r="X266" i="2"/>
  <c r="W266" i="2"/>
  <c r="X265" i="2"/>
  <c r="W265" i="2"/>
  <c r="X264" i="2"/>
  <c r="W264" i="2"/>
  <c r="X263" i="2"/>
  <c r="W263" i="2"/>
  <c r="W275" i="2" s="1"/>
  <c r="X262" i="2"/>
  <c r="W262" i="2"/>
  <c r="X261" i="2"/>
  <c r="W261" i="2"/>
  <c r="W274" i="2" s="1"/>
  <c r="V259" i="2"/>
  <c r="V258" i="2"/>
  <c r="X257" i="2"/>
  <c r="W257" i="2"/>
  <c r="X256" i="2"/>
  <c r="W256" i="2"/>
  <c r="X255" i="2"/>
  <c r="W255" i="2"/>
  <c r="X254" i="2"/>
  <c r="X258" i="2" s="1"/>
  <c r="W254" i="2"/>
  <c r="W259" i="2" s="1"/>
  <c r="V252" i="2"/>
  <c r="X251" i="2"/>
  <c r="V251" i="2"/>
  <c r="X250" i="2"/>
  <c r="W250" i="2"/>
  <c r="W252" i="2" s="1"/>
  <c r="V248" i="2"/>
  <c r="X247" i="2"/>
  <c r="V247" i="2"/>
  <c r="X246" i="2"/>
  <c r="W246" i="2"/>
  <c r="W248" i="2" s="1"/>
  <c r="W242" i="2"/>
  <c r="V242" i="2"/>
  <c r="X241" i="2"/>
  <c r="V241" i="2"/>
  <c r="X240" i="2"/>
  <c r="W240" i="2"/>
  <c r="W241" i="2" s="1"/>
  <c r="N240" i="2"/>
  <c r="V237" i="2"/>
  <c r="V236" i="2"/>
  <c r="X235" i="2"/>
  <c r="X236" i="2" s="1"/>
  <c r="W235" i="2"/>
  <c r="W237" i="2" s="1"/>
  <c r="N235" i="2"/>
  <c r="W231" i="2"/>
  <c r="V231" i="2"/>
  <c r="W230" i="2"/>
  <c r="V230" i="2"/>
  <c r="X229" i="2"/>
  <c r="X230" i="2" s="1"/>
  <c r="W229" i="2"/>
  <c r="N229" i="2"/>
  <c r="V225" i="2"/>
  <c r="X224" i="2"/>
  <c r="V224" i="2"/>
  <c r="X223" i="2"/>
  <c r="W223" i="2"/>
  <c r="N223" i="2"/>
  <c r="X222" i="2"/>
  <c r="W222" i="2"/>
  <c r="W224" i="2" s="1"/>
  <c r="X221" i="2"/>
  <c r="W221" i="2"/>
  <c r="N221" i="2"/>
  <c r="W218" i="2"/>
  <c r="V218" i="2"/>
  <c r="X217" i="2"/>
  <c r="W217" i="2"/>
  <c r="V217" i="2"/>
  <c r="X216" i="2"/>
  <c r="W216" i="2"/>
  <c r="N216" i="2"/>
  <c r="V213" i="2"/>
  <c r="V212" i="2"/>
  <c r="X211" i="2"/>
  <c r="W211" i="2"/>
  <c r="N211" i="2"/>
  <c r="X210" i="2"/>
  <c r="W210" i="2"/>
  <c r="N210" i="2"/>
  <c r="X209" i="2"/>
  <c r="W209" i="2"/>
  <c r="W213" i="2" s="1"/>
  <c r="N209" i="2"/>
  <c r="X208" i="2"/>
  <c r="X212" i="2" s="1"/>
  <c r="W208" i="2"/>
  <c r="W212" i="2" s="1"/>
  <c r="N208" i="2"/>
  <c r="V205" i="2"/>
  <c r="X204" i="2"/>
  <c r="V204" i="2"/>
  <c r="X203" i="2"/>
  <c r="W203" i="2"/>
  <c r="X202" i="2"/>
  <c r="W202" i="2"/>
  <c r="X201" i="2"/>
  <c r="W201" i="2"/>
  <c r="X200" i="2"/>
  <c r="W200" i="2"/>
  <c r="X199" i="2"/>
  <c r="W199" i="2"/>
  <c r="W205" i="2" s="1"/>
  <c r="X198" i="2"/>
  <c r="W198" i="2"/>
  <c r="W204" i="2" s="1"/>
  <c r="V195" i="2"/>
  <c r="X194" i="2"/>
  <c r="V194" i="2"/>
  <c r="X193" i="2"/>
  <c r="W193" i="2"/>
  <c r="N193" i="2"/>
  <c r="X192" i="2"/>
  <c r="W192" i="2"/>
  <c r="N192" i="2"/>
  <c r="X191" i="2"/>
  <c r="W191" i="2"/>
  <c r="W195" i="2" s="1"/>
  <c r="N191" i="2"/>
  <c r="W188" i="2"/>
  <c r="V188" i="2"/>
  <c r="W187" i="2"/>
  <c r="V187" i="2"/>
  <c r="X186" i="2"/>
  <c r="X187" i="2" s="1"/>
  <c r="W186" i="2"/>
  <c r="N186" i="2"/>
  <c r="X185" i="2"/>
  <c r="W185" i="2"/>
  <c r="N185" i="2"/>
  <c r="V181" i="2"/>
  <c r="V180" i="2"/>
  <c r="X179" i="2"/>
  <c r="W179" i="2"/>
  <c r="W181" i="2" s="1"/>
  <c r="N179" i="2"/>
  <c r="X178" i="2"/>
  <c r="X180" i="2" s="1"/>
  <c r="W178" i="2"/>
  <c r="N178" i="2"/>
  <c r="V175" i="2"/>
  <c r="X174" i="2"/>
  <c r="V174" i="2"/>
  <c r="X173" i="2"/>
  <c r="W173" i="2"/>
  <c r="W175" i="2" s="1"/>
  <c r="N173" i="2"/>
  <c r="V170" i="2"/>
  <c r="V169" i="2"/>
  <c r="X168" i="2"/>
  <c r="X169" i="2" s="1"/>
  <c r="W168" i="2"/>
  <c r="W170" i="2" s="1"/>
  <c r="N168" i="2"/>
  <c r="V165" i="2"/>
  <c r="W164" i="2"/>
  <c r="V164" i="2"/>
  <c r="X163" i="2"/>
  <c r="X164" i="2" s="1"/>
  <c r="W163" i="2"/>
  <c r="N163" i="2"/>
  <c r="X162" i="2"/>
  <c r="W162" i="2"/>
  <c r="W165" i="2" s="1"/>
  <c r="N162" i="2"/>
  <c r="V158" i="2"/>
  <c r="X157" i="2"/>
  <c r="V157" i="2"/>
  <c r="X156" i="2"/>
  <c r="W156" i="2"/>
  <c r="W157" i="2" s="1"/>
  <c r="N156" i="2"/>
  <c r="X155" i="2"/>
  <c r="W155" i="2"/>
  <c r="W158" i="2" s="1"/>
  <c r="N155" i="2"/>
  <c r="W153" i="2"/>
  <c r="V153" i="2"/>
  <c r="W152" i="2"/>
  <c r="V152" i="2"/>
  <c r="X151" i="2"/>
  <c r="W151" i="2"/>
  <c r="X150" i="2"/>
  <c r="W150" i="2"/>
  <c r="N150" i="2"/>
  <c r="X149" i="2"/>
  <c r="W149" i="2"/>
  <c r="X148" i="2"/>
  <c r="X152" i="2" s="1"/>
  <c r="W148" i="2"/>
  <c r="W145" i="2"/>
  <c r="V145" i="2"/>
  <c r="W144" i="2"/>
  <c r="V144" i="2"/>
  <c r="X143" i="2"/>
  <c r="X144" i="2" s="1"/>
  <c r="W143" i="2"/>
  <c r="N143" i="2"/>
  <c r="V140" i="2"/>
  <c r="X139" i="2"/>
  <c r="V139" i="2"/>
  <c r="X138" i="2"/>
  <c r="W138" i="2"/>
  <c r="W140" i="2" s="1"/>
  <c r="W134" i="2"/>
  <c r="V134" i="2"/>
  <c r="X133" i="2"/>
  <c r="V133" i="2"/>
  <c r="X132" i="2"/>
  <c r="W132" i="2"/>
  <c r="W133" i="2" s="1"/>
  <c r="N132" i="2"/>
  <c r="V129" i="2"/>
  <c r="X128" i="2"/>
  <c r="V128" i="2"/>
  <c r="X127" i="2"/>
  <c r="W127" i="2"/>
  <c r="W128" i="2" s="1"/>
  <c r="N127" i="2"/>
  <c r="X126" i="2"/>
  <c r="W126" i="2"/>
  <c r="W129" i="2" s="1"/>
  <c r="N126" i="2"/>
  <c r="W123" i="2"/>
  <c r="V123" i="2"/>
  <c r="W122" i="2"/>
  <c r="V122" i="2"/>
  <c r="X121" i="2"/>
  <c r="X122" i="2" s="1"/>
  <c r="W121" i="2"/>
  <c r="N121" i="2"/>
  <c r="V118" i="2"/>
  <c r="V117" i="2"/>
  <c r="X116" i="2"/>
  <c r="W116" i="2"/>
  <c r="N116" i="2"/>
  <c r="X115" i="2"/>
  <c r="W115" i="2"/>
  <c r="N115" i="2"/>
  <c r="X114" i="2"/>
  <c r="W114" i="2"/>
  <c r="N114" i="2"/>
  <c r="X113" i="2"/>
  <c r="X117" i="2" s="1"/>
  <c r="W113" i="2"/>
  <c r="W118" i="2" s="1"/>
  <c r="N113" i="2"/>
  <c r="V110" i="2"/>
  <c r="X109" i="2"/>
  <c r="V109" i="2"/>
  <c r="X108" i="2"/>
  <c r="W108" i="2"/>
  <c r="W110" i="2" s="1"/>
  <c r="N108" i="2"/>
  <c r="V105" i="2"/>
  <c r="W104" i="2"/>
  <c r="V104" i="2"/>
  <c r="X103" i="2"/>
  <c r="W103" i="2"/>
  <c r="N103" i="2"/>
  <c r="X102" i="2"/>
  <c r="X104" i="2" s="1"/>
  <c r="W102" i="2"/>
  <c r="W105" i="2" s="1"/>
  <c r="N102" i="2"/>
  <c r="V99" i="2"/>
  <c r="V98" i="2"/>
  <c r="X97" i="2"/>
  <c r="W97" i="2"/>
  <c r="N97" i="2"/>
  <c r="X96" i="2"/>
  <c r="W96" i="2"/>
  <c r="N96" i="2"/>
  <c r="X95" i="2"/>
  <c r="W95" i="2"/>
  <c r="N95" i="2"/>
  <c r="X94" i="2"/>
  <c r="X98" i="2" s="1"/>
  <c r="W94" i="2"/>
  <c r="W99" i="2" s="1"/>
  <c r="N94" i="2"/>
  <c r="V91" i="2"/>
  <c r="V90" i="2"/>
  <c r="X89" i="2"/>
  <c r="W89" i="2"/>
  <c r="W90" i="2" s="1"/>
  <c r="N89" i="2"/>
  <c r="X88" i="2"/>
  <c r="W88" i="2"/>
  <c r="N88" i="2"/>
  <c r="X87" i="2"/>
  <c r="X90" i="2" s="1"/>
  <c r="W87" i="2"/>
  <c r="W91" i="2" s="1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X83" i="2" s="1"/>
  <c r="W79" i="2"/>
  <c r="N79" i="2"/>
  <c r="X78" i="2"/>
  <c r="W78" i="2"/>
  <c r="N78" i="2"/>
  <c r="X77" i="2"/>
  <c r="W77" i="2"/>
  <c r="W83" i="2" s="1"/>
  <c r="N77" i="2"/>
  <c r="V74" i="2"/>
  <c r="W73" i="2"/>
  <c r="V73" i="2"/>
  <c r="X72" i="2"/>
  <c r="X73" i="2" s="1"/>
  <c r="W72" i="2"/>
  <c r="N72" i="2"/>
  <c r="X71" i="2"/>
  <c r="W71" i="2"/>
  <c r="W74" i="2" s="1"/>
  <c r="N71" i="2"/>
  <c r="V68" i="2"/>
  <c r="X67" i="2"/>
  <c r="V67" i="2"/>
  <c r="X66" i="2"/>
  <c r="W66" i="2"/>
  <c r="W68" i="2" s="1"/>
  <c r="N66" i="2"/>
  <c r="V63" i="2"/>
  <c r="W62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N53" i="2"/>
  <c r="X52" i="2"/>
  <c r="W52" i="2"/>
  <c r="N52" i="2"/>
  <c r="X51" i="2"/>
  <c r="W51" i="2"/>
  <c r="N51" i="2"/>
  <c r="X50" i="2"/>
  <c r="X56" i="2" s="1"/>
  <c r="W50" i="2"/>
  <c r="W57" i="2" s="1"/>
  <c r="N50" i="2"/>
  <c r="W47" i="2"/>
  <c r="V47" i="2"/>
  <c r="V46" i="2"/>
  <c r="X45" i="2"/>
  <c r="W45" i="2"/>
  <c r="N45" i="2"/>
  <c r="X44" i="2"/>
  <c r="X46" i="2" s="1"/>
  <c r="W44" i="2"/>
  <c r="W46" i="2" s="1"/>
  <c r="N44" i="2"/>
  <c r="V41" i="2"/>
  <c r="V40" i="2"/>
  <c r="X39" i="2"/>
  <c r="W39" i="2"/>
  <c r="N39" i="2"/>
  <c r="X38" i="2"/>
  <c r="W38" i="2"/>
  <c r="N38" i="2"/>
  <c r="X37" i="2"/>
  <c r="W37" i="2"/>
  <c r="W41" i="2" s="1"/>
  <c r="X36" i="2"/>
  <c r="X40" i="2" s="1"/>
  <c r="W36" i="2"/>
  <c r="W40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76" i="2" s="1"/>
  <c r="X23" i="2"/>
  <c r="W23" i="2"/>
  <c r="V23" i="2"/>
  <c r="V280" i="2" s="1"/>
  <c r="X22" i="2"/>
  <c r="W22" i="2"/>
  <c r="W278" i="2" s="1"/>
  <c r="N22" i="2"/>
  <c r="H10" i="2"/>
  <c r="A9" i="2"/>
  <c r="F10" i="2" s="1"/>
  <c r="D7" i="2"/>
  <c r="O6" i="2"/>
  <c r="N2" i="2"/>
  <c r="X281" i="2" l="1"/>
  <c r="F9" i="2"/>
  <c r="W67" i="2"/>
  <c r="W109" i="2"/>
  <c r="H9" i="2"/>
  <c r="W84" i="2"/>
  <c r="W276" i="2" s="1"/>
  <c r="W225" i="2"/>
  <c r="J9" i="2"/>
  <c r="W180" i="2"/>
  <c r="W236" i="2"/>
  <c r="W251" i="2"/>
  <c r="W258" i="2"/>
  <c r="A10" i="2"/>
  <c r="W32" i="2"/>
  <c r="W139" i="2"/>
  <c r="W174" i="2"/>
  <c r="W194" i="2"/>
  <c r="W247" i="2"/>
  <c r="W277" i="2"/>
  <c r="W279" i="2" s="1"/>
  <c r="W56" i="2"/>
  <c r="W98" i="2"/>
  <c r="W117" i="2"/>
  <c r="W169" i="2"/>
  <c r="W280" i="2" l="1"/>
  <c r="C289" i="2"/>
  <c r="B289" i="2"/>
  <c r="A289" i="2"/>
</calcChain>
</file>

<file path=xl/sharedStrings.xml><?xml version="1.0" encoding="utf-8"?>
<sst xmlns="http://schemas.openxmlformats.org/spreadsheetml/2006/main" count="1484" uniqueCount="387">
  <si>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</si>
  <si>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</si>
  <si>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</si>
  <si>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</si>
  <si>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</si>
  <si>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</si>
  <si>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</si>
  <si>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</si>
  <si>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</si>
  <si>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</si>
  <si>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</si>
  <si>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</si>
  <si>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</si>
  <si>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</si>
  <si>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</si>
  <si>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</si>
  <si>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</si>
  <si>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</si>
  <si>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</si>
  <si>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</si>
  <si>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</si>
  <si>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</si>
  <si>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</si>
  <si>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</si>
  <si>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</si>
  <si>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</si>
  <si>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</si>
  <si>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</si>
  <si>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</si>
  <si>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</si>
  <si>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</si>
  <si>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</si>
  <si>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</si>
  <si>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</si>
  <si>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</si>
  <si>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</si>
  <si>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</si>
  <si>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</si>
  <si>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</si>
  <si>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</si>
  <si>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</si>
  <si>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</si>
  <si>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</si>
  <si>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</si>
  <si>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</si>
  <si>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</si>
  <si>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</si>
  <si>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</si>
  <si>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</si>
  <si>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</si>
  <si>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</si>
  <si>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</si>
  <si>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</si>
  <si>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</si>
  <si>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</si>
  <si>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</si>
  <si>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</si>
  <si>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</si>
  <si>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</si>
  <si>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</si>
  <si>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</si>
  <si>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</si>
  <si>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</si>
  <si>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</si>
  <si>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</si>
  <si>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</si>
  <si>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</si>
  <si>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</si>
  <si>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</si>
  <si>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</si>
  <si>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</si>
  <si>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01.04.2024</t>
  </si>
  <si>
    <t>29.03.2024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</si>
  <si>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</si>
  <si>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</si>
  <si>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</si>
  <si>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</si>
  <si>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</si>
  <si>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</si>
  <si>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8 Марта ул, д. 43/1,</t>
  </si>
  <si>
    <t>272319Российская Федерация, Запорожская обл, Мелитопольский р-н, Мелитополь г, 8 Марта ул, д. 43/1,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</si>
  <si>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</si>
  <si>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</si>
  <si>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</si>
  <si>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</si>
  <si>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</si>
  <si>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</si>
  <si>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</si>
  <si>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</si>
  <si>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</si>
  <si>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</si>
  <si>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</si>
  <si>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</si>
  <si>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</si>
  <si>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</si>
  <si>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</si>
  <si>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</si>
  <si>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</si>
  <si>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</si>
  <si>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</si>
  <si>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</si>
  <si>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</si>
  <si>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</si>
  <si>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</si>
  <si>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</si>
  <si>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</si>
  <si>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</si>
  <si>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</si>
  <si>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</si>
  <si>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</si>
  <si>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</si>
  <si>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</si>
  <si>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</si>
  <si>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</si>
  <si>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</si>
  <si>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</si>
  <si>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</si>
  <si>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</si>
  <si>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</si>
  <si>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</si>
  <si>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</si>
  <si>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</si>
  <si>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</si>
  <si>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</si>
  <si>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</si>
  <si>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</si>
  <si>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</si>
  <si>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</si>
  <si>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</si>
  <si>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</si>
  <si>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</si>
  <si>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</si>
  <si>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</si>
  <si>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</si>
  <si>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</si>
  <si>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</si>
  <si>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</si>
  <si>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</si>
  <si>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</si>
  <si>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</si>
  <si>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</si>
  <si>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</si>
  <si>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</si>
  <si>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</si>
  <si>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</si>
  <si>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</si>
  <si>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</si>
  <si>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</si>
  <si>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</si>
  <si>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</si>
  <si>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</si>
  <si>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</si>
  <si>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</si>
  <si>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</si>
  <si>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</si>
  <si>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</si>
  <si>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</si>
  <si>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</si>
  <si>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</si>
  <si>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</si>
  <si>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</si>
  <si>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</si>
  <si>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</si>
  <si>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</si>
  <si>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</si>
  <si>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</si>
  <si>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</si>
  <si>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</si>
  <si>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</si>
  <si>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</si>
  <si>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</si>
  <si>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</si>
  <si>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</si>
  <si>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</si>
  <si>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</si>
  <si>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</si>
  <si>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</si>
  <si>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</si>
  <si>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</si>
  <si>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</si>
  <si>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</si>
  <si>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</si>
  <si>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</si>
  <si>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</si>
  <si>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</si>
  <si>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</si>
  <si>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</si>
  <si>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</si>
  <si>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</si>
  <si>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</si>
  <si>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</si>
  <si>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</si>
  <si>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</si>
  <si>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</si>
  <si>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</si>
  <si>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</si>
  <si>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</si>
  <si>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</si>
  <si>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</si>
  <si>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</si>
  <si>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</si>
  <si>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</si>
  <si>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</si>
  <si>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</si>
  <si>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</si>
  <si>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</si>
  <si>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</si>
  <si>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</si>
  <si>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</si>
  <si>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</si>
  <si>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</si>
  <si>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</si>
  <si>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</si>
  <si>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</si>
  <si>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</si>
  <si>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</si>
  <si>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</si>
  <si>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</si>
  <si>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</si>
  <si>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</si>
  <si>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</si>
  <si>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</si>
  <si>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</si>
  <si>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</si>
  <si>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</si>
  <si>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</si>
  <si>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</si>
  <si>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</si>
  <si>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</si>
  <si>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</si>
  <si>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</si>
  <si>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</si>
  <si>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</si>
  <si>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</si>
  <si>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</si>
  <si>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</si>
  <si>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</si>
  <si>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</si>
  <si>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</si>
  <si>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</si>
  <si>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</si>
  <si>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</si>
  <si>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</si>
  <si>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</si>
  <si>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</si>
  <si>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</si>
  <si>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</si>
  <si>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</si>
  <si>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</si>
  <si>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</si>
  <si>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</si>
  <si>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</si>
  <si>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</si>
  <si>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</si>
  <si>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</si>
  <si>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</si>
  <si>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</si>
  <si>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</si>
  <si>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</si>
  <si>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</si>
  <si>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</si>
  <si>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</si>
  <si>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</si>
  <si>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</si>
  <si>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</si>
  <si>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</si>
  <si>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Пельмени «Медвежьи ушки с фермерскими сливками» 0,4 Классическая форма ТМ «Стародворье»</t>
  </si>
  <si>
    <t>Новинка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</si>
  <si>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</si>
  <si>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</si>
  <si>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</si>
  <si>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</si>
  <si>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</si>
  <si>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</si>
  <si>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</si>
  <si>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</si>
  <si>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</si>
  <si>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</si>
  <si>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</si>
  <si>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</si>
  <si>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</si>
  <si>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</si>
  <si>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</si>
  <si>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</si>
  <si>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</si>
  <si>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</si>
  <si>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</si>
  <si>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</si>
  <si>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</si>
  <si>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</si>
  <si>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</si>
  <si>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</si>
  <si>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</si>
  <si>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</si>
  <si>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</si>
  <si>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</si>
  <si>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</si>
  <si>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</si>
  <si>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</si>
  <si>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</si>
  <si>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Пельмени Сочные Сочные 0,8 Сфера Стародворье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</si>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</sst>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6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5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55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2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89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44" t="s">
        <v>29</v>
      </c>
      <c r="E1" s="344"/>
      <c r="F1" s="344"/>
      <c r="G1" s="14" t="s">
        <v>70</v>
      </c>
      <c r="H1" s="344" t="s">
        <v>50</v>
      </c>
      <c r="I1" s="344"/>
      <c r="J1" s="344"/>
      <c r="K1" s="344"/>
      <c r="L1" s="344"/>
      <c r="M1" s="344"/>
      <c r="N1" s="344"/>
      <c r="O1" s="344"/>
      <c r="P1" s="345" t="s">
        <v>71</v>
      </c>
      <c r="Q1" s="346"/>
      <c r="R1" s="346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4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7"/>
      <c r="P2" s="347"/>
      <c r="Q2" s="347"/>
      <c r="R2" s="347"/>
      <c r="S2" s="347"/>
      <c r="T2" s="347"/>
      <c r="U2" s="347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47"/>
      <c r="O3" s="347"/>
      <c r="P3" s="347"/>
      <c r="Q3" s="347"/>
      <c r="R3" s="347"/>
      <c r="S3" s="347"/>
      <c r="T3" s="347"/>
      <c r="U3" s="347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48"/>
      <c r="E5" s="348"/>
      <c r="F5" s="349" t="s">
        <v>14</v>
      </c>
      <c r="G5" s="349"/>
      <c r="H5" s="348"/>
      <c r="I5" s="348"/>
      <c r="J5" s="348"/>
      <c r="K5" s="348"/>
      <c r="L5" s="348"/>
      <c r="N5" s="27" t="s">
        <v>4</v>
      </c>
      <c r="O5" s="343">
        <v>45383</v>
      </c>
      <c r="P5" s="343"/>
      <c r="R5" s="350" t="s">
        <v>3</v>
      </c>
      <c r="S5" s="351"/>
      <c r="T5" s="352" t="s">
        <v>373</v>
      </c>
      <c r="U5" s="35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27" t="s">
        <v>79</v>
      </c>
      <c r="E6" s="327"/>
      <c r="F6" s="327"/>
      <c r="G6" s="327"/>
      <c r="H6" s="327"/>
      <c r="I6" s="327"/>
      <c r="J6" s="327"/>
      <c r="K6" s="327"/>
      <c r="L6" s="327"/>
      <c r="N6" s="27" t="s">
        <v>30</v>
      </c>
      <c r="O6" s="328" t="str">
        <f>IF(O5=0," ",CHOOSE(WEEKDAY(O5,2),"Понедельник","Вторник","Среда","Четверг","Пятница","Суббота","Воскресенье"))</f>
        <v>Понедельник</v>
      </c>
      <c r="P6" s="328"/>
      <c r="R6" s="329" t="s">
        <v>5</v>
      </c>
      <c r="S6" s="330"/>
      <c r="T6" s="331" t="s">
        <v>73</v>
      </c>
      <c r="U6" s="332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37" t="str">
        <f>IFERROR(VLOOKUP(DeliveryAddress,Table,3,0),1)</f>
        <v>1</v>
      </c>
      <c r="E7" s="338"/>
      <c r="F7" s="338"/>
      <c r="G7" s="338"/>
      <c r="H7" s="338"/>
      <c r="I7" s="338"/>
      <c r="J7" s="338"/>
      <c r="K7" s="338"/>
      <c r="L7" s="339"/>
      <c r="N7" s="29"/>
      <c r="O7" s="49"/>
      <c r="P7" s="49"/>
      <c r="R7" s="329"/>
      <c r="S7" s="330"/>
      <c r="T7" s="333"/>
      <c r="U7" s="334"/>
      <c r="Z7" s="60"/>
      <c r="AA7" s="60"/>
      <c r="AB7" s="60"/>
    </row>
    <row r="8" spans="1:29" s="17" customFormat="1" ht="25.5" customHeight="1" x14ac:dyDescent="0.2">
      <c r="A8" s="340" t="s">
        <v>61</v>
      </c>
      <c r="B8" s="340"/>
      <c r="C8" s="340"/>
      <c r="D8" s="341" t="s">
        <v>80</v>
      </c>
      <c r="E8" s="341"/>
      <c r="F8" s="341"/>
      <c r="G8" s="341"/>
      <c r="H8" s="341"/>
      <c r="I8" s="341"/>
      <c r="J8" s="341"/>
      <c r="K8" s="341"/>
      <c r="L8" s="341"/>
      <c r="N8" s="27" t="s">
        <v>11</v>
      </c>
      <c r="O8" s="321">
        <v>0.375</v>
      </c>
      <c r="P8" s="321"/>
      <c r="R8" s="329"/>
      <c r="S8" s="330"/>
      <c r="T8" s="333"/>
      <c r="U8" s="334"/>
      <c r="Z8" s="60"/>
      <c r="AA8" s="60"/>
      <c r="AB8" s="60"/>
    </row>
    <row r="9" spans="1:29" s="17" customFormat="1" ht="39.950000000000003" customHeight="1" x14ac:dyDescent="0.2">
      <c r="A9" s="31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318" t="s">
        <v>49</v>
      </c>
      <c r="E9" s="319"/>
      <c r="F9" s="31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342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N9" s="31" t="s">
        <v>15</v>
      </c>
      <c r="O9" s="343"/>
      <c r="P9" s="343"/>
      <c r="R9" s="329"/>
      <c r="S9" s="330"/>
      <c r="T9" s="335"/>
      <c r="U9" s="336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1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318"/>
      <c r="E10" s="319"/>
      <c r="F10" s="31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320" t="str">
        <f>IFERROR(VLOOKUP($D$10,Proxy,2,FALSE),"")</f>
        <v/>
      </c>
      <c r="I10" s="320"/>
      <c r="J10" s="320"/>
      <c r="K10" s="320"/>
      <c r="L10" s="320"/>
      <c r="N10" s="31" t="s">
        <v>35</v>
      </c>
      <c r="O10" s="321"/>
      <c r="P10" s="321"/>
      <c r="S10" s="29" t="s">
        <v>12</v>
      </c>
      <c r="T10" s="322" t="s">
        <v>74</v>
      </c>
      <c r="U10" s="323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21"/>
      <c r="P11" s="321"/>
      <c r="S11" s="29" t="s">
        <v>31</v>
      </c>
      <c r="T11" s="309" t="s">
        <v>58</v>
      </c>
      <c r="U11" s="309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08" t="s">
        <v>75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8"/>
      <c r="N12" s="27" t="s">
        <v>33</v>
      </c>
      <c r="O12" s="324"/>
      <c r="P12" s="324"/>
      <c r="Q12" s="28"/>
      <c r="R12"/>
      <c r="S12" s="29" t="s">
        <v>49</v>
      </c>
      <c r="T12" s="325"/>
      <c r="U12" s="325"/>
      <c r="V12"/>
      <c r="Z12" s="60"/>
      <c r="AA12" s="60"/>
      <c r="AB12" s="60"/>
    </row>
    <row r="13" spans="1:29" s="17" customFormat="1" ht="23.25" customHeight="1" x14ac:dyDescent="0.2">
      <c r="A13" s="308" t="s">
        <v>76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8"/>
      <c r="M13" s="31"/>
      <c r="N13" s="31" t="s">
        <v>34</v>
      </c>
      <c r="O13" s="309"/>
      <c r="P13" s="309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08" t="s">
        <v>77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10" t="s">
        <v>78</v>
      </c>
      <c r="B15" s="310"/>
      <c r="C15" s="310"/>
      <c r="D15" s="310"/>
      <c r="E15" s="310"/>
      <c r="F15" s="310"/>
      <c r="G15" s="310"/>
      <c r="H15" s="310"/>
      <c r="I15" s="310"/>
      <c r="J15" s="310"/>
      <c r="K15" s="310"/>
      <c r="L15" s="310"/>
      <c r="M15"/>
      <c r="N15" s="311" t="s">
        <v>64</v>
      </c>
      <c r="O15" s="311"/>
      <c r="P15" s="311"/>
      <c r="Q15" s="311"/>
      <c r="R15" s="311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12"/>
      <c r="O16" s="312"/>
      <c r="P16" s="312"/>
      <c r="Q16" s="312"/>
      <c r="R16" s="312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96" t="s">
        <v>62</v>
      </c>
      <c r="B17" s="296" t="s">
        <v>52</v>
      </c>
      <c r="C17" s="314" t="s">
        <v>51</v>
      </c>
      <c r="D17" s="296" t="s">
        <v>53</v>
      </c>
      <c r="E17" s="296"/>
      <c r="F17" s="296" t="s">
        <v>24</v>
      </c>
      <c r="G17" s="296" t="s">
        <v>27</v>
      </c>
      <c r="H17" s="296" t="s">
        <v>25</v>
      </c>
      <c r="I17" s="296" t="s">
        <v>26</v>
      </c>
      <c r="J17" s="315" t="s">
        <v>16</v>
      </c>
      <c r="K17" s="315" t="s">
        <v>69</v>
      </c>
      <c r="L17" s="315" t="s">
        <v>2</v>
      </c>
      <c r="M17" s="296" t="s">
        <v>28</v>
      </c>
      <c r="N17" s="296" t="s">
        <v>17</v>
      </c>
      <c r="O17" s="296"/>
      <c r="P17" s="296"/>
      <c r="Q17" s="296"/>
      <c r="R17" s="296"/>
      <c r="S17" s="313" t="s">
        <v>59</v>
      </c>
      <c r="T17" s="296"/>
      <c r="U17" s="296" t="s">
        <v>6</v>
      </c>
      <c r="V17" s="296" t="s">
        <v>44</v>
      </c>
      <c r="W17" s="297" t="s">
        <v>57</v>
      </c>
      <c r="X17" s="296" t="s">
        <v>18</v>
      </c>
      <c r="Y17" s="299" t="s">
        <v>63</v>
      </c>
      <c r="Z17" s="299" t="s">
        <v>19</v>
      </c>
      <c r="AA17" s="300" t="s">
        <v>60</v>
      </c>
      <c r="AB17" s="301"/>
      <c r="AC17" s="302"/>
      <c r="AD17" s="306"/>
      <c r="BA17" s="307" t="s">
        <v>67</v>
      </c>
    </row>
    <row r="18" spans="1:53" ht="14.25" customHeight="1" x14ac:dyDescent="0.2">
      <c r="A18" s="296"/>
      <c r="B18" s="296"/>
      <c r="C18" s="314"/>
      <c r="D18" s="296"/>
      <c r="E18" s="296"/>
      <c r="F18" s="296" t="s">
        <v>20</v>
      </c>
      <c r="G18" s="296" t="s">
        <v>21</v>
      </c>
      <c r="H18" s="296" t="s">
        <v>22</v>
      </c>
      <c r="I18" s="296" t="s">
        <v>22</v>
      </c>
      <c r="J18" s="316"/>
      <c r="K18" s="316"/>
      <c r="L18" s="316"/>
      <c r="M18" s="296"/>
      <c r="N18" s="296"/>
      <c r="O18" s="296"/>
      <c r="P18" s="296"/>
      <c r="Q18" s="296"/>
      <c r="R18" s="296"/>
      <c r="S18" s="36" t="s">
        <v>47</v>
      </c>
      <c r="T18" s="36" t="s">
        <v>46</v>
      </c>
      <c r="U18" s="296"/>
      <c r="V18" s="296"/>
      <c r="W18" s="298"/>
      <c r="X18" s="296"/>
      <c r="Y18" s="299"/>
      <c r="Z18" s="299"/>
      <c r="AA18" s="303"/>
      <c r="AB18" s="304"/>
      <c r="AC18" s="305"/>
      <c r="AD18" s="306"/>
      <c r="BA18" s="307"/>
    </row>
    <row r="19" spans="1:53" ht="27.75" customHeight="1" x14ac:dyDescent="0.2">
      <c r="A19" s="212" t="s">
        <v>81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55"/>
      <c r="Z19" s="55"/>
    </row>
    <row r="20" spans="1:53" ht="16.5" customHeight="1" x14ac:dyDescent="0.25">
      <c r="A20" s="213" t="s">
        <v>81</v>
      </c>
      <c r="B20" s="213"/>
      <c r="C20" s="213"/>
      <c r="D20" s="213"/>
      <c r="E20" s="213"/>
      <c r="F20" s="213"/>
      <c r="G20" s="213"/>
      <c r="H20" s="213"/>
      <c r="I20" s="213"/>
      <c r="J20" s="213"/>
      <c r="K20" s="213"/>
      <c r="L20" s="213"/>
      <c r="M20" s="213"/>
      <c r="N20" s="213"/>
      <c r="O20" s="213"/>
      <c r="P20" s="213"/>
      <c r="Q20" s="213"/>
      <c r="R20" s="213"/>
      <c r="S20" s="213"/>
      <c r="T20" s="213"/>
      <c r="U20" s="213"/>
      <c r="V20" s="213"/>
      <c r="W20" s="213"/>
      <c r="X20" s="213"/>
      <c r="Y20" s="66"/>
      <c r="Z20" s="66"/>
    </row>
    <row r="21" spans="1:53" ht="14.25" customHeight="1" x14ac:dyDescent="0.25">
      <c r="A21" s="202" t="s">
        <v>82</v>
      </c>
      <c r="B21" s="202"/>
      <c r="C21" s="202"/>
      <c r="D21" s="202"/>
      <c r="E21" s="202"/>
      <c r="F21" s="202"/>
      <c r="G21" s="202"/>
      <c r="H21" s="202"/>
      <c r="I21" s="202"/>
      <c r="J21" s="202"/>
      <c r="K21" s="202"/>
      <c r="L21" s="202"/>
      <c r="M21" s="202"/>
      <c r="N21" s="202"/>
      <c r="O21" s="202"/>
      <c r="P21" s="202"/>
      <c r="Q21" s="202"/>
      <c r="R21" s="202"/>
      <c r="S21" s="202"/>
      <c r="T21" s="202"/>
      <c r="U21" s="202"/>
      <c r="V21" s="202"/>
      <c r="W21" s="202"/>
      <c r="X21" s="202"/>
      <c r="Y21" s="67"/>
      <c r="Z21" s="67"/>
    </row>
    <row r="22" spans="1:53" ht="27" customHeight="1" x14ac:dyDescent="0.25">
      <c r="A22" s="64" t="s">
        <v>83</v>
      </c>
      <c r="B22" s="64" t="s">
        <v>84</v>
      </c>
      <c r="C22" s="37">
        <v>4301070899</v>
      </c>
      <c r="D22" s="189">
        <v>4607111035752</v>
      </c>
      <c r="E22" s="18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86</v>
      </c>
      <c r="L22" s="39" t="s">
        <v>85</v>
      </c>
      <c r="M22" s="38">
        <v>180</v>
      </c>
      <c r="N22" s="29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92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83"/>
      <c r="B23" s="183"/>
      <c r="C23" s="183"/>
      <c r="D23" s="183"/>
      <c r="E23" s="183"/>
      <c r="F23" s="183"/>
      <c r="G23" s="183"/>
      <c r="H23" s="183"/>
      <c r="I23" s="183"/>
      <c r="J23" s="183"/>
      <c r="K23" s="183"/>
      <c r="L23" s="183"/>
      <c r="M23" s="184"/>
      <c r="N23" s="180" t="s">
        <v>43</v>
      </c>
      <c r="O23" s="181"/>
      <c r="P23" s="181"/>
      <c r="Q23" s="181"/>
      <c r="R23" s="181"/>
      <c r="S23" s="181"/>
      <c r="T23" s="182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83"/>
      <c r="B24" s="183"/>
      <c r="C24" s="183"/>
      <c r="D24" s="183"/>
      <c r="E24" s="183"/>
      <c r="F24" s="183"/>
      <c r="G24" s="183"/>
      <c r="H24" s="183"/>
      <c r="I24" s="183"/>
      <c r="J24" s="183"/>
      <c r="K24" s="183"/>
      <c r="L24" s="183"/>
      <c r="M24" s="184"/>
      <c r="N24" s="180" t="s">
        <v>43</v>
      </c>
      <c r="O24" s="181"/>
      <c r="P24" s="181"/>
      <c r="Q24" s="181"/>
      <c r="R24" s="181"/>
      <c r="S24" s="181"/>
      <c r="T24" s="182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12" t="s">
        <v>48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55"/>
      <c r="Z25" s="55"/>
    </row>
    <row r="26" spans="1:53" ht="16.5" customHeight="1" x14ac:dyDescent="0.25">
      <c r="A26" s="213" t="s">
        <v>87</v>
      </c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66"/>
      <c r="Z26" s="66"/>
    </row>
    <row r="27" spans="1:53" ht="14.25" customHeight="1" x14ac:dyDescent="0.25">
      <c r="A27" s="202" t="s">
        <v>88</v>
      </c>
      <c r="B27" s="202"/>
      <c r="C27" s="202"/>
      <c r="D27" s="202"/>
      <c r="E27" s="202"/>
      <c r="F27" s="202"/>
      <c r="G27" s="202"/>
      <c r="H27" s="202"/>
      <c r="I27" s="202"/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67"/>
      <c r="Z27" s="67"/>
    </row>
    <row r="28" spans="1:53" ht="27" customHeight="1" x14ac:dyDescent="0.25">
      <c r="A28" s="64" t="s">
        <v>89</v>
      </c>
      <c r="B28" s="64" t="s">
        <v>90</v>
      </c>
      <c r="C28" s="37">
        <v>4301132066</v>
      </c>
      <c r="D28" s="189">
        <v>4607111036520</v>
      </c>
      <c r="E28" s="18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92</v>
      </c>
      <c r="L28" s="39" t="s">
        <v>85</v>
      </c>
      <c r="M28" s="38">
        <v>180</v>
      </c>
      <c r="N28" s="29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92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91</v>
      </c>
    </row>
    <row r="29" spans="1:53" ht="27" customHeight="1" x14ac:dyDescent="0.25">
      <c r="A29" s="64" t="s">
        <v>93</v>
      </c>
      <c r="B29" s="64" t="s">
        <v>94</v>
      </c>
      <c r="C29" s="37">
        <v>4301132063</v>
      </c>
      <c r="D29" s="189">
        <v>4607111036605</v>
      </c>
      <c r="E29" s="18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92</v>
      </c>
      <c r="L29" s="39" t="s">
        <v>85</v>
      </c>
      <c r="M29" s="38">
        <v>180</v>
      </c>
      <c r="N29" s="292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92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91</v>
      </c>
    </row>
    <row r="30" spans="1:53" ht="27" customHeight="1" x14ac:dyDescent="0.25">
      <c r="A30" s="64" t="s">
        <v>95</v>
      </c>
      <c r="B30" s="64" t="s">
        <v>96</v>
      </c>
      <c r="C30" s="37">
        <v>4301132064</v>
      </c>
      <c r="D30" s="189">
        <v>4607111036537</v>
      </c>
      <c r="E30" s="18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92</v>
      </c>
      <c r="L30" s="39" t="s">
        <v>85</v>
      </c>
      <c r="M30" s="38">
        <v>180</v>
      </c>
      <c r="N30" s="29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92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91</v>
      </c>
    </row>
    <row r="31" spans="1:53" ht="27" customHeight="1" x14ac:dyDescent="0.25">
      <c r="A31" s="64" t="s">
        <v>97</v>
      </c>
      <c r="B31" s="64" t="s">
        <v>98</v>
      </c>
      <c r="C31" s="37">
        <v>4301132065</v>
      </c>
      <c r="D31" s="189">
        <v>4607111036599</v>
      </c>
      <c r="E31" s="18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92</v>
      </c>
      <c r="L31" s="39" t="s">
        <v>85</v>
      </c>
      <c r="M31" s="38">
        <v>180</v>
      </c>
      <c r="N31" s="29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92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91</v>
      </c>
    </row>
    <row r="32" spans="1:53" x14ac:dyDescent="0.2">
      <c r="A32" s="183"/>
      <c r="B32" s="183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4"/>
      <c r="N32" s="180" t="s">
        <v>43</v>
      </c>
      <c r="O32" s="181"/>
      <c r="P32" s="181"/>
      <c r="Q32" s="181"/>
      <c r="R32" s="181"/>
      <c r="S32" s="181"/>
      <c r="T32" s="182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83"/>
      <c r="B33" s="183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4"/>
      <c r="N33" s="180" t="s">
        <v>43</v>
      </c>
      <c r="O33" s="181"/>
      <c r="P33" s="181"/>
      <c r="Q33" s="181"/>
      <c r="R33" s="181"/>
      <c r="S33" s="181"/>
      <c r="T33" s="182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13" t="s">
        <v>99</v>
      </c>
      <c r="B34" s="213"/>
      <c r="C34" s="213"/>
      <c r="D34" s="213"/>
      <c r="E34" s="213"/>
      <c r="F34" s="213"/>
      <c r="G34" s="213"/>
      <c r="H34" s="213"/>
      <c r="I34" s="213"/>
      <c r="J34" s="213"/>
      <c r="K34" s="213"/>
      <c r="L34" s="213"/>
      <c r="M34" s="213"/>
      <c r="N34" s="213"/>
      <c r="O34" s="213"/>
      <c r="P34" s="213"/>
      <c r="Q34" s="213"/>
      <c r="R34" s="213"/>
      <c r="S34" s="213"/>
      <c r="T34" s="213"/>
      <c r="U34" s="213"/>
      <c r="V34" s="213"/>
      <c r="W34" s="213"/>
      <c r="X34" s="213"/>
      <c r="Y34" s="66"/>
      <c r="Z34" s="66"/>
    </row>
    <row r="35" spans="1:53" ht="14.25" customHeight="1" x14ac:dyDescent="0.25">
      <c r="A35" s="202" t="s">
        <v>82</v>
      </c>
      <c r="B35" s="202"/>
      <c r="C35" s="202"/>
      <c r="D35" s="202"/>
      <c r="E35" s="202"/>
      <c r="F35" s="202"/>
      <c r="G35" s="202"/>
      <c r="H35" s="202"/>
      <c r="I35" s="202"/>
      <c r="J35" s="202"/>
      <c r="K35" s="202"/>
      <c r="L35" s="202"/>
      <c r="M35" s="202"/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67"/>
      <c r="Z35" s="67"/>
    </row>
    <row r="36" spans="1:53" ht="27" customHeight="1" x14ac:dyDescent="0.25">
      <c r="A36" s="64" t="s">
        <v>100</v>
      </c>
      <c r="B36" s="64" t="s">
        <v>101</v>
      </c>
      <c r="C36" s="37">
        <v>4301070865</v>
      </c>
      <c r="D36" s="189">
        <v>4607111036285</v>
      </c>
      <c r="E36" s="18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86</v>
      </c>
      <c r="L36" s="39" t="s">
        <v>85</v>
      </c>
      <c r="M36" s="38">
        <v>180</v>
      </c>
      <c r="N36" s="28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92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102</v>
      </c>
      <c r="B37" s="64" t="s">
        <v>103</v>
      </c>
      <c r="C37" s="37">
        <v>4301070861</v>
      </c>
      <c r="D37" s="189">
        <v>4607111036308</v>
      </c>
      <c r="E37" s="18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86</v>
      </c>
      <c r="L37" s="39" t="s">
        <v>85</v>
      </c>
      <c r="M37" s="38">
        <v>180</v>
      </c>
      <c r="N37" s="290" t="s">
        <v>104</v>
      </c>
      <c r="O37" s="191"/>
      <c r="P37" s="191"/>
      <c r="Q37" s="191"/>
      <c r="R37" s="192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105</v>
      </c>
      <c r="B38" s="64" t="s">
        <v>106</v>
      </c>
      <c r="C38" s="37">
        <v>4301070884</v>
      </c>
      <c r="D38" s="189">
        <v>4607111036315</v>
      </c>
      <c r="E38" s="18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86</v>
      </c>
      <c r="L38" s="39" t="s">
        <v>85</v>
      </c>
      <c r="M38" s="38">
        <v>180</v>
      </c>
      <c r="N38" s="2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92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107</v>
      </c>
      <c r="B39" s="64" t="s">
        <v>108</v>
      </c>
      <c r="C39" s="37">
        <v>4301070864</v>
      </c>
      <c r="D39" s="189">
        <v>4607111036292</v>
      </c>
      <c r="E39" s="18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86</v>
      </c>
      <c r="L39" s="39" t="s">
        <v>85</v>
      </c>
      <c r="M39" s="38">
        <v>180</v>
      </c>
      <c r="N39" s="28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92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83"/>
      <c r="B40" s="183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4"/>
      <c r="N40" s="180" t="s">
        <v>43</v>
      </c>
      <c r="O40" s="181"/>
      <c r="P40" s="181"/>
      <c r="Q40" s="181"/>
      <c r="R40" s="181"/>
      <c r="S40" s="181"/>
      <c r="T40" s="182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83"/>
      <c r="B41" s="183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4"/>
      <c r="N41" s="180" t="s">
        <v>43</v>
      </c>
      <c r="O41" s="181"/>
      <c r="P41" s="181"/>
      <c r="Q41" s="181"/>
      <c r="R41" s="181"/>
      <c r="S41" s="181"/>
      <c r="T41" s="182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13" t="s">
        <v>109</v>
      </c>
      <c r="B42" s="213"/>
      <c r="C42" s="213"/>
      <c r="D42" s="213"/>
      <c r="E42" s="213"/>
      <c r="F42" s="213"/>
      <c r="G42" s="213"/>
      <c r="H42" s="213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66"/>
      <c r="Z42" s="66"/>
    </row>
    <row r="43" spans="1:53" ht="14.25" customHeight="1" x14ac:dyDescent="0.25">
      <c r="A43" s="202" t="s">
        <v>110</v>
      </c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202"/>
      <c r="N43" s="202"/>
      <c r="O43" s="202"/>
      <c r="P43" s="202"/>
      <c r="Q43" s="202"/>
      <c r="R43" s="202"/>
      <c r="S43" s="202"/>
      <c r="T43" s="202"/>
      <c r="U43" s="202"/>
      <c r="V43" s="202"/>
      <c r="W43" s="202"/>
      <c r="X43" s="202"/>
      <c r="Y43" s="67"/>
      <c r="Z43" s="67"/>
    </row>
    <row r="44" spans="1:53" ht="27" customHeight="1" x14ac:dyDescent="0.25">
      <c r="A44" s="64" t="s">
        <v>111</v>
      </c>
      <c r="B44" s="64" t="s">
        <v>112</v>
      </c>
      <c r="C44" s="37">
        <v>4301190022</v>
      </c>
      <c r="D44" s="189">
        <v>4607111037053</v>
      </c>
      <c r="E44" s="18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113</v>
      </c>
      <c r="L44" s="39" t="s">
        <v>85</v>
      </c>
      <c r="M44" s="38">
        <v>365</v>
      </c>
      <c r="N44" s="28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92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91</v>
      </c>
    </row>
    <row r="45" spans="1:53" ht="27" customHeight="1" x14ac:dyDescent="0.25">
      <c r="A45" s="64" t="s">
        <v>114</v>
      </c>
      <c r="B45" s="64" t="s">
        <v>115</v>
      </c>
      <c r="C45" s="37">
        <v>4301190023</v>
      </c>
      <c r="D45" s="189">
        <v>4607111037060</v>
      </c>
      <c r="E45" s="18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113</v>
      </c>
      <c r="L45" s="39" t="s">
        <v>85</v>
      </c>
      <c r="M45" s="38">
        <v>365</v>
      </c>
      <c r="N45" s="286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92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91</v>
      </c>
    </row>
    <row r="46" spans="1:53" x14ac:dyDescent="0.2">
      <c r="A46" s="183"/>
      <c r="B46" s="183"/>
      <c r="C46" s="183"/>
      <c r="D46" s="183"/>
      <c r="E46" s="183"/>
      <c r="F46" s="183"/>
      <c r="G46" s="183"/>
      <c r="H46" s="183"/>
      <c r="I46" s="183"/>
      <c r="J46" s="183"/>
      <c r="K46" s="183"/>
      <c r="L46" s="183"/>
      <c r="M46" s="184"/>
      <c r="N46" s="180" t="s">
        <v>43</v>
      </c>
      <c r="O46" s="181"/>
      <c r="P46" s="181"/>
      <c r="Q46" s="181"/>
      <c r="R46" s="181"/>
      <c r="S46" s="181"/>
      <c r="T46" s="182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83"/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4"/>
      <c r="N47" s="180" t="s">
        <v>43</v>
      </c>
      <c r="O47" s="181"/>
      <c r="P47" s="181"/>
      <c r="Q47" s="181"/>
      <c r="R47" s="181"/>
      <c r="S47" s="181"/>
      <c r="T47" s="182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13" t="s">
        <v>116</v>
      </c>
      <c r="B48" s="213"/>
      <c r="C48" s="213"/>
      <c r="D48" s="213"/>
      <c r="E48" s="213"/>
      <c r="F48" s="213"/>
      <c r="G48" s="213"/>
      <c r="H48" s="213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66"/>
      <c r="Z48" s="66"/>
    </row>
    <row r="49" spans="1:53" ht="14.25" customHeight="1" x14ac:dyDescent="0.25">
      <c r="A49" s="202" t="s">
        <v>82</v>
      </c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2"/>
      <c r="M49" s="202"/>
      <c r="N49" s="202"/>
      <c r="O49" s="202"/>
      <c r="P49" s="202"/>
      <c r="Q49" s="202"/>
      <c r="R49" s="202"/>
      <c r="S49" s="202"/>
      <c r="T49" s="202"/>
      <c r="U49" s="202"/>
      <c r="V49" s="202"/>
      <c r="W49" s="202"/>
      <c r="X49" s="202"/>
      <c r="Y49" s="67"/>
      <c r="Z49" s="67"/>
    </row>
    <row r="50" spans="1:53" ht="27" customHeight="1" x14ac:dyDescent="0.25">
      <c r="A50" s="64" t="s">
        <v>117</v>
      </c>
      <c r="B50" s="64" t="s">
        <v>118</v>
      </c>
      <c r="C50" s="37">
        <v>4301070989</v>
      </c>
      <c r="D50" s="189">
        <v>4607111037190</v>
      </c>
      <c r="E50" s="189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86</v>
      </c>
      <c r="L50" s="39" t="s">
        <v>85</v>
      </c>
      <c r="M50" s="38">
        <v>180</v>
      </c>
      <c r="N50" s="28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92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119</v>
      </c>
      <c r="B51" s="64" t="s">
        <v>120</v>
      </c>
      <c r="C51" s="37">
        <v>4301070972</v>
      </c>
      <c r="D51" s="189">
        <v>4607111037183</v>
      </c>
      <c r="E51" s="189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86</v>
      </c>
      <c r="L51" s="39" t="s">
        <v>85</v>
      </c>
      <c r="M51" s="38">
        <v>180</v>
      </c>
      <c r="N51" s="28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92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121</v>
      </c>
      <c r="B52" s="64" t="s">
        <v>122</v>
      </c>
      <c r="C52" s="37">
        <v>4301070970</v>
      </c>
      <c r="D52" s="189">
        <v>4607111037091</v>
      </c>
      <c r="E52" s="189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86</v>
      </c>
      <c r="L52" s="39" t="s">
        <v>85</v>
      </c>
      <c r="M52" s="38">
        <v>180</v>
      </c>
      <c r="N52" s="28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92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89">
        <v>4607111036902</v>
      </c>
      <c r="E53" s="189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86</v>
      </c>
      <c r="L53" s="39" t="s">
        <v>85</v>
      </c>
      <c r="M53" s="38">
        <v>180</v>
      </c>
      <c r="N53" s="28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92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125</v>
      </c>
      <c r="B54" s="64" t="s">
        <v>126</v>
      </c>
      <c r="C54" s="37">
        <v>4301070969</v>
      </c>
      <c r="D54" s="189">
        <v>4607111036858</v>
      </c>
      <c r="E54" s="18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86</v>
      </c>
      <c r="L54" s="39" t="s">
        <v>85</v>
      </c>
      <c r="M54" s="38">
        <v>180</v>
      </c>
      <c r="N54" s="28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92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127</v>
      </c>
      <c r="B55" s="64" t="s">
        <v>128</v>
      </c>
      <c r="C55" s="37">
        <v>4301070968</v>
      </c>
      <c r="D55" s="189">
        <v>4607111036889</v>
      </c>
      <c r="E55" s="18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86</v>
      </c>
      <c r="L55" s="39" t="s">
        <v>85</v>
      </c>
      <c r="M55" s="38">
        <v>180</v>
      </c>
      <c r="N55" s="27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92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4"/>
      <c r="N56" s="180" t="s">
        <v>43</v>
      </c>
      <c r="O56" s="181"/>
      <c r="P56" s="181"/>
      <c r="Q56" s="181"/>
      <c r="R56" s="181"/>
      <c r="S56" s="181"/>
      <c r="T56" s="182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4"/>
      <c r="N57" s="180" t="s">
        <v>43</v>
      </c>
      <c r="O57" s="181"/>
      <c r="P57" s="181"/>
      <c r="Q57" s="181"/>
      <c r="R57" s="181"/>
      <c r="S57" s="181"/>
      <c r="T57" s="182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13" t="s">
        <v>129</v>
      </c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  <c r="U58" s="213"/>
      <c r="V58" s="213"/>
      <c r="W58" s="213"/>
      <c r="X58" s="213"/>
      <c r="Y58" s="66"/>
      <c r="Z58" s="66"/>
    </row>
    <row r="59" spans="1:53" ht="14.25" customHeight="1" x14ac:dyDescent="0.25">
      <c r="A59" s="202" t="s">
        <v>82</v>
      </c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  <c r="U59" s="202"/>
      <c r="V59" s="202"/>
      <c r="W59" s="202"/>
      <c r="X59" s="202"/>
      <c r="Y59" s="67"/>
      <c r="Z59" s="67"/>
    </row>
    <row r="60" spans="1:53" ht="27" customHeight="1" x14ac:dyDescent="0.25">
      <c r="A60" s="64" t="s">
        <v>130</v>
      </c>
      <c r="B60" s="64" t="s">
        <v>131</v>
      </c>
      <c r="C60" s="37">
        <v>4301070977</v>
      </c>
      <c r="D60" s="189">
        <v>4607111037411</v>
      </c>
      <c r="E60" s="189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132</v>
      </c>
      <c r="L60" s="39" t="s">
        <v>85</v>
      </c>
      <c r="M60" s="38">
        <v>180</v>
      </c>
      <c r="N60" s="27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92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133</v>
      </c>
      <c r="B61" s="64" t="s">
        <v>134</v>
      </c>
      <c r="C61" s="37">
        <v>4301070981</v>
      </c>
      <c r="D61" s="189">
        <v>4607111036728</v>
      </c>
      <c r="E61" s="189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86</v>
      </c>
      <c r="L61" s="39" t="s">
        <v>85</v>
      </c>
      <c r="M61" s="38">
        <v>180</v>
      </c>
      <c r="N61" s="27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92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4"/>
      <c r="N62" s="180" t="s">
        <v>43</v>
      </c>
      <c r="O62" s="181"/>
      <c r="P62" s="181"/>
      <c r="Q62" s="181"/>
      <c r="R62" s="181"/>
      <c r="S62" s="181"/>
      <c r="T62" s="182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83"/>
      <c r="B63" s="183"/>
      <c r="C63" s="183"/>
      <c r="D63" s="183"/>
      <c r="E63" s="183"/>
      <c r="F63" s="183"/>
      <c r="G63" s="183"/>
      <c r="H63" s="183"/>
      <c r="I63" s="183"/>
      <c r="J63" s="183"/>
      <c r="K63" s="183"/>
      <c r="L63" s="183"/>
      <c r="M63" s="184"/>
      <c r="N63" s="180" t="s">
        <v>43</v>
      </c>
      <c r="O63" s="181"/>
      <c r="P63" s="181"/>
      <c r="Q63" s="181"/>
      <c r="R63" s="181"/>
      <c r="S63" s="181"/>
      <c r="T63" s="182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13" t="s">
        <v>135</v>
      </c>
      <c r="B64" s="213"/>
      <c r="C64" s="213"/>
      <c r="D64" s="213"/>
      <c r="E64" s="213"/>
      <c r="F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66"/>
      <c r="Z64" s="66"/>
    </row>
    <row r="65" spans="1:53" ht="14.25" customHeight="1" x14ac:dyDescent="0.25">
      <c r="A65" s="202" t="s">
        <v>136</v>
      </c>
      <c r="B65" s="202"/>
      <c r="C65" s="202"/>
      <c r="D65" s="202"/>
      <c r="E65" s="202"/>
      <c r="F65" s="202"/>
      <c r="G65" s="202"/>
      <c r="H65" s="202"/>
      <c r="I65" s="202"/>
      <c r="J65" s="202"/>
      <c r="K65" s="202"/>
      <c r="L65" s="202"/>
      <c r="M65" s="202"/>
      <c r="N65" s="202"/>
      <c r="O65" s="202"/>
      <c r="P65" s="202"/>
      <c r="Q65" s="202"/>
      <c r="R65" s="202"/>
      <c r="S65" s="202"/>
      <c r="T65" s="202"/>
      <c r="U65" s="202"/>
      <c r="V65" s="202"/>
      <c r="W65" s="202"/>
      <c r="X65" s="202"/>
      <c r="Y65" s="67"/>
      <c r="Z65" s="67"/>
    </row>
    <row r="66" spans="1:53" ht="27" customHeight="1" x14ac:dyDescent="0.25">
      <c r="A66" s="64" t="s">
        <v>137</v>
      </c>
      <c r="B66" s="64" t="s">
        <v>138</v>
      </c>
      <c r="C66" s="37">
        <v>4301135113</v>
      </c>
      <c r="D66" s="189">
        <v>4607111033659</v>
      </c>
      <c r="E66" s="189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92</v>
      </c>
      <c r="L66" s="39" t="s">
        <v>85</v>
      </c>
      <c r="M66" s="38">
        <v>180</v>
      </c>
      <c r="N66" s="27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92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91</v>
      </c>
    </row>
    <row r="67" spans="1:53" x14ac:dyDescent="0.2">
      <c r="A67" s="183"/>
      <c r="B67" s="183"/>
      <c r="C67" s="183"/>
      <c r="D67" s="183"/>
      <c r="E67" s="183"/>
      <c r="F67" s="183"/>
      <c r="G67" s="183"/>
      <c r="H67" s="183"/>
      <c r="I67" s="183"/>
      <c r="J67" s="183"/>
      <c r="K67" s="183"/>
      <c r="L67" s="183"/>
      <c r="M67" s="184"/>
      <c r="N67" s="180" t="s">
        <v>43</v>
      </c>
      <c r="O67" s="181"/>
      <c r="P67" s="181"/>
      <c r="Q67" s="181"/>
      <c r="R67" s="181"/>
      <c r="S67" s="181"/>
      <c r="T67" s="182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83"/>
      <c r="B68" s="183"/>
      <c r="C68" s="183"/>
      <c r="D68" s="183"/>
      <c r="E68" s="183"/>
      <c r="F68" s="183"/>
      <c r="G68" s="183"/>
      <c r="H68" s="183"/>
      <c r="I68" s="183"/>
      <c r="J68" s="183"/>
      <c r="K68" s="183"/>
      <c r="L68" s="183"/>
      <c r="M68" s="184"/>
      <c r="N68" s="180" t="s">
        <v>43</v>
      </c>
      <c r="O68" s="181"/>
      <c r="P68" s="181"/>
      <c r="Q68" s="181"/>
      <c r="R68" s="181"/>
      <c r="S68" s="181"/>
      <c r="T68" s="182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13" t="s">
        <v>139</v>
      </c>
      <c r="B69" s="213"/>
      <c r="C69" s="213"/>
      <c r="D69" s="213"/>
      <c r="E69" s="213"/>
      <c r="F69" s="213"/>
      <c r="G69" s="213"/>
      <c r="H69" s="213"/>
      <c r="I69" s="213"/>
      <c r="J69" s="213"/>
      <c r="K69" s="213"/>
      <c r="L69" s="213"/>
      <c r="M69" s="213"/>
      <c r="N69" s="213"/>
      <c r="O69" s="213"/>
      <c r="P69" s="213"/>
      <c r="Q69" s="213"/>
      <c r="R69" s="213"/>
      <c r="S69" s="213"/>
      <c r="T69" s="213"/>
      <c r="U69" s="213"/>
      <c r="V69" s="213"/>
      <c r="W69" s="213"/>
      <c r="X69" s="213"/>
      <c r="Y69" s="66"/>
      <c r="Z69" s="66"/>
    </row>
    <row r="70" spans="1:53" ht="14.25" customHeight="1" x14ac:dyDescent="0.25">
      <c r="A70" s="202" t="s">
        <v>140</v>
      </c>
      <c r="B70" s="202"/>
      <c r="C70" s="202"/>
      <c r="D70" s="202"/>
      <c r="E70" s="202"/>
      <c r="F70" s="202"/>
      <c r="G70" s="202"/>
      <c r="H70" s="202"/>
      <c r="I70" s="202"/>
      <c r="J70" s="202"/>
      <c r="K70" s="202"/>
      <c r="L70" s="202"/>
      <c r="M70" s="202"/>
      <c r="N70" s="202"/>
      <c r="O70" s="202"/>
      <c r="P70" s="202"/>
      <c r="Q70" s="202"/>
      <c r="R70" s="202"/>
      <c r="S70" s="202"/>
      <c r="T70" s="202"/>
      <c r="U70" s="202"/>
      <c r="V70" s="202"/>
      <c r="W70" s="202"/>
      <c r="X70" s="202"/>
      <c r="Y70" s="67"/>
      <c r="Z70" s="67"/>
    </row>
    <row r="71" spans="1:53" ht="27" customHeight="1" x14ac:dyDescent="0.25">
      <c r="A71" s="64" t="s">
        <v>141</v>
      </c>
      <c r="B71" s="64" t="s">
        <v>142</v>
      </c>
      <c r="C71" s="37">
        <v>4301131012</v>
      </c>
      <c r="D71" s="189">
        <v>4607111034137</v>
      </c>
      <c r="E71" s="189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92</v>
      </c>
      <c r="L71" s="39" t="s">
        <v>85</v>
      </c>
      <c r="M71" s="38">
        <v>180</v>
      </c>
      <c r="N71" s="27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92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91</v>
      </c>
    </row>
    <row r="72" spans="1:53" ht="27" customHeight="1" x14ac:dyDescent="0.25">
      <c r="A72" s="64" t="s">
        <v>143</v>
      </c>
      <c r="B72" s="64" t="s">
        <v>144</v>
      </c>
      <c r="C72" s="37">
        <v>4301131011</v>
      </c>
      <c r="D72" s="189">
        <v>4607111034120</v>
      </c>
      <c r="E72" s="189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92</v>
      </c>
      <c r="L72" s="39" t="s">
        <v>85</v>
      </c>
      <c r="M72" s="38">
        <v>180</v>
      </c>
      <c r="N72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92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91</v>
      </c>
    </row>
    <row r="73" spans="1:53" x14ac:dyDescent="0.2">
      <c r="A73" s="183"/>
      <c r="B73" s="183"/>
      <c r="C73" s="183"/>
      <c r="D73" s="183"/>
      <c r="E73" s="183"/>
      <c r="F73" s="183"/>
      <c r="G73" s="183"/>
      <c r="H73" s="183"/>
      <c r="I73" s="183"/>
      <c r="J73" s="183"/>
      <c r="K73" s="183"/>
      <c r="L73" s="183"/>
      <c r="M73" s="184"/>
      <c r="N73" s="180" t="s">
        <v>43</v>
      </c>
      <c r="O73" s="181"/>
      <c r="P73" s="181"/>
      <c r="Q73" s="181"/>
      <c r="R73" s="181"/>
      <c r="S73" s="181"/>
      <c r="T73" s="182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83"/>
      <c r="B74" s="183"/>
      <c r="C74" s="183"/>
      <c r="D74" s="183"/>
      <c r="E74" s="183"/>
      <c r="F74" s="183"/>
      <c r="G74" s="183"/>
      <c r="H74" s="183"/>
      <c r="I74" s="183"/>
      <c r="J74" s="183"/>
      <c r="K74" s="183"/>
      <c r="L74" s="183"/>
      <c r="M74" s="184"/>
      <c r="N74" s="180" t="s">
        <v>43</v>
      </c>
      <c r="O74" s="181"/>
      <c r="P74" s="181"/>
      <c r="Q74" s="181"/>
      <c r="R74" s="181"/>
      <c r="S74" s="181"/>
      <c r="T74" s="182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13" t="s">
        <v>145</v>
      </c>
      <c r="B75" s="213"/>
      <c r="C75" s="213"/>
      <c r="D75" s="213"/>
      <c r="E75" s="213"/>
      <c r="F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66"/>
      <c r="Z75" s="66"/>
    </row>
    <row r="76" spans="1:53" ht="14.25" customHeight="1" x14ac:dyDescent="0.25">
      <c r="A76" s="202" t="s">
        <v>136</v>
      </c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  <c r="W76" s="202"/>
      <c r="X76" s="202"/>
      <c r="Y76" s="67"/>
      <c r="Z76" s="67"/>
    </row>
    <row r="77" spans="1:53" ht="27" customHeight="1" x14ac:dyDescent="0.25">
      <c r="A77" s="64" t="s">
        <v>146</v>
      </c>
      <c r="B77" s="64" t="s">
        <v>147</v>
      </c>
      <c r="C77" s="37">
        <v>4301135053</v>
      </c>
      <c r="D77" s="189">
        <v>4607111036407</v>
      </c>
      <c r="E77" s="189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92</v>
      </c>
      <c r="L77" s="39" t="s">
        <v>85</v>
      </c>
      <c r="M77" s="38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92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91</v>
      </c>
    </row>
    <row r="78" spans="1:53" ht="16.5" customHeight="1" x14ac:dyDescent="0.25">
      <c r="A78" s="64" t="s">
        <v>148</v>
      </c>
      <c r="B78" s="64" t="s">
        <v>149</v>
      </c>
      <c r="C78" s="37">
        <v>4301135122</v>
      </c>
      <c r="D78" s="189">
        <v>4607111033628</v>
      </c>
      <c r="E78" s="189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92</v>
      </c>
      <c r="L78" s="39" t="s">
        <v>85</v>
      </c>
      <c r="M78" s="38">
        <v>180</v>
      </c>
      <c r="N78" s="27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92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91</v>
      </c>
    </row>
    <row r="79" spans="1:53" ht="27" customHeight="1" x14ac:dyDescent="0.25">
      <c r="A79" s="64" t="s">
        <v>150</v>
      </c>
      <c r="B79" s="64" t="s">
        <v>151</v>
      </c>
      <c r="C79" s="37">
        <v>4301130400</v>
      </c>
      <c r="D79" s="189">
        <v>4607111033451</v>
      </c>
      <c r="E79" s="189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92</v>
      </c>
      <c r="L79" s="39" t="s">
        <v>85</v>
      </c>
      <c r="M79" s="38">
        <v>180</v>
      </c>
      <c r="N79" s="26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92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91</v>
      </c>
    </row>
    <row r="80" spans="1:53" ht="27" customHeight="1" x14ac:dyDescent="0.25">
      <c r="A80" s="64" t="s">
        <v>152</v>
      </c>
      <c r="B80" s="64" t="s">
        <v>153</v>
      </c>
      <c r="C80" s="37">
        <v>4301135120</v>
      </c>
      <c r="D80" s="189">
        <v>4607111035141</v>
      </c>
      <c r="E80" s="189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92</v>
      </c>
      <c r="L80" s="39" t="s">
        <v>85</v>
      </c>
      <c r="M80" s="38">
        <v>180</v>
      </c>
      <c r="N80" s="269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92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91</v>
      </c>
    </row>
    <row r="81" spans="1:53" ht="27" customHeight="1" x14ac:dyDescent="0.25">
      <c r="A81" s="64" t="s">
        <v>154</v>
      </c>
      <c r="B81" s="64" t="s">
        <v>155</v>
      </c>
      <c r="C81" s="37">
        <v>4301135111</v>
      </c>
      <c r="D81" s="189">
        <v>4607111035028</v>
      </c>
      <c r="E81" s="189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92</v>
      </c>
      <c r="L81" s="39" t="s">
        <v>85</v>
      </c>
      <c r="M81" s="38">
        <v>180</v>
      </c>
      <c r="N81" s="27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92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91</v>
      </c>
    </row>
    <row r="82" spans="1:53" ht="27" customHeight="1" x14ac:dyDescent="0.25">
      <c r="A82" s="64" t="s">
        <v>156</v>
      </c>
      <c r="B82" s="64" t="s">
        <v>157</v>
      </c>
      <c r="C82" s="37">
        <v>4301135109</v>
      </c>
      <c r="D82" s="189">
        <v>4607111033444</v>
      </c>
      <c r="E82" s="18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92</v>
      </c>
      <c r="L82" s="39" t="s">
        <v>85</v>
      </c>
      <c r="M82" s="38">
        <v>180</v>
      </c>
      <c r="N82" s="271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92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91</v>
      </c>
    </row>
    <row r="83" spans="1:53" x14ac:dyDescent="0.2">
      <c r="A83" s="183"/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4"/>
      <c r="N83" s="180" t="s">
        <v>43</v>
      </c>
      <c r="O83" s="181"/>
      <c r="P83" s="181"/>
      <c r="Q83" s="181"/>
      <c r="R83" s="181"/>
      <c r="S83" s="181"/>
      <c r="T83" s="182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83"/>
      <c r="B84" s="183"/>
      <c r="C84" s="183"/>
      <c r="D84" s="183"/>
      <c r="E84" s="183"/>
      <c r="F84" s="183"/>
      <c r="G84" s="183"/>
      <c r="H84" s="183"/>
      <c r="I84" s="183"/>
      <c r="J84" s="183"/>
      <c r="K84" s="183"/>
      <c r="L84" s="183"/>
      <c r="M84" s="184"/>
      <c r="N84" s="180" t="s">
        <v>43</v>
      </c>
      <c r="O84" s="181"/>
      <c r="P84" s="181"/>
      <c r="Q84" s="181"/>
      <c r="R84" s="181"/>
      <c r="S84" s="181"/>
      <c r="T84" s="182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13" t="s">
        <v>158</v>
      </c>
      <c r="B85" s="213"/>
      <c r="C85" s="213"/>
      <c r="D85" s="213"/>
      <c r="E85" s="213"/>
      <c r="F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66"/>
      <c r="Z85" s="66"/>
    </row>
    <row r="86" spans="1:53" ht="14.25" customHeight="1" x14ac:dyDescent="0.25">
      <c r="A86" s="202" t="s">
        <v>158</v>
      </c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67"/>
      <c r="Z86" s="67"/>
    </row>
    <row r="87" spans="1:53" ht="27" customHeight="1" x14ac:dyDescent="0.25">
      <c r="A87" s="64" t="s">
        <v>159</v>
      </c>
      <c r="B87" s="64" t="s">
        <v>160</v>
      </c>
      <c r="C87" s="37">
        <v>4301136013</v>
      </c>
      <c r="D87" s="189">
        <v>4607025784012</v>
      </c>
      <c r="E87" s="189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92</v>
      </c>
      <c r="L87" s="39" t="s">
        <v>85</v>
      </c>
      <c r="M87" s="38">
        <v>180</v>
      </c>
      <c r="N87" s="26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92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91</v>
      </c>
    </row>
    <row r="88" spans="1:53" ht="27" customHeight="1" x14ac:dyDescent="0.25">
      <c r="A88" s="64" t="s">
        <v>161</v>
      </c>
      <c r="B88" s="64" t="s">
        <v>162</v>
      </c>
      <c r="C88" s="37">
        <v>4301136012</v>
      </c>
      <c r="D88" s="189">
        <v>4607025784319</v>
      </c>
      <c r="E88" s="189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92</v>
      </c>
      <c r="L88" s="39" t="s">
        <v>85</v>
      </c>
      <c r="M88" s="38">
        <v>180</v>
      </c>
      <c r="N88" s="26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92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91</v>
      </c>
    </row>
    <row r="89" spans="1:53" ht="16.5" customHeight="1" x14ac:dyDescent="0.25">
      <c r="A89" s="64" t="s">
        <v>163</v>
      </c>
      <c r="B89" s="64" t="s">
        <v>164</v>
      </c>
      <c r="C89" s="37">
        <v>4301136014</v>
      </c>
      <c r="D89" s="189">
        <v>4607111035370</v>
      </c>
      <c r="E89" s="189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86</v>
      </c>
      <c r="L89" s="39" t="s">
        <v>85</v>
      </c>
      <c r="M89" s="38">
        <v>180</v>
      </c>
      <c r="N89" s="26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92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91</v>
      </c>
    </row>
    <row r="90" spans="1:53" x14ac:dyDescent="0.2">
      <c r="A90" s="183"/>
      <c r="B90" s="183"/>
      <c r="C90" s="183"/>
      <c r="D90" s="183"/>
      <c r="E90" s="183"/>
      <c r="F90" s="183"/>
      <c r="G90" s="183"/>
      <c r="H90" s="183"/>
      <c r="I90" s="183"/>
      <c r="J90" s="183"/>
      <c r="K90" s="183"/>
      <c r="L90" s="183"/>
      <c r="M90" s="184"/>
      <c r="N90" s="180" t="s">
        <v>43</v>
      </c>
      <c r="O90" s="181"/>
      <c r="P90" s="181"/>
      <c r="Q90" s="181"/>
      <c r="R90" s="181"/>
      <c r="S90" s="181"/>
      <c r="T90" s="182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83"/>
      <c r="B91" s="183"/>
      <c r="C91" s="183"/>
      <c r="D91" s="183"/>
      <c r="E91" s="183"/>
      <c r="F91" s="183"/>
      <c r="G91" s="183"/>
      <c r="H91" s="183"/>
      <c r="I91" s="183"/>
      <c r="J91" s="183"/>
      <c r="K91" s="183"/>
      <c r="L91" s="183"/>
      <c r="M91" s="184"/>
      <c r="N91" s="180" t="s">
        <v>43</v>
      </c>
      <c r="O91" s="181"/>
      <c r="P91" s="181"/>
      <c r="Q91" s="181"/>
      <c r="R91" s="181"/>
      <c r="S91" s="181"/>
      <c r="T91" s="182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13" t="s">
        <v>165</v>
      </c>
      <c r="B92" s="213"/>
      <c r="C92" s="213"/>
      <c r="D92" s="213"/>
      <c r="E92" s="213"/>
      <c r="F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66"/>
      <c r="Z92" s="66"/>
    </row>
    <row r="93" spans="1:53" ht="14.25" customHeight="1" x14ac:dyDescent="0.25">
      <c r="A93" s="202" t="s">
        <v>82</v>
      </c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202"/>
      <c r="O93" s="202"/>
      <c r="P93" s="202"/>
      <c r="Q93" s="202"/>
      <c r="R93" s="202"/>
      <c r="S93" s="202"/>
      <c r="T93" s="202"/>
      <c r="U93" s="202"/>
      <c r="V93" s="202"/>
      <c r="W93" s="202"/>
      <c r="X93" s="202"/>
      <c r="Y93" s="67"/>
      <c r="Z93" s="67"/>
    </row>
    <row r="94" spans="1:53" ht="27" customHeight="1" x14ac:dyDescent="0.25">
      <c r="A94" s="64" t="s">
        <v>166</v>
      </c>
      <c r="B94" s="64" t="s">
        <v>167</v>
      </c>
      <c r="C94" s="37">
        <v>4301070975</v>
      </c>
      <c r="D94" s="189">
        <v>4607111033970</v>
      </c>
      <c r="E94" s="189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86</v>
      </c>
      <c r="L94" s="39" t="s">
        <v>85</v>
      </c>
      <c r="M94" s="38">
        <v>180</v>
      </c>
      <c r="N94" s="2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92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168</v>
      </c>
      <c r="B95" s="64" t="s">
        <v>169</v>
      </c>
      <c r="C95" s="37">
        <v>4301070976</v>
      </c>
      <c r="D95" s="189">
        <v>4607111034144</v>
      </c>
      <c r="E95" s="189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86</v>
      </c>
      <c r="L95" s="39" t="s">
        <v>85</v>
      </c>
      <c r="M95" s="38">
        <v>180</v>
      </c>
      <c r="N95" s="26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92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170</v>
      </c>
      <c r="B96" s="64" t="s">
        <v>171</v>
      </c>
      <c r="C96" s="37">
        <v>4301070973</v>
      </c>
      <c r="D96" s="189">
        <v>4607111033987</v>
      </c>
      <c r="E96" s="189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86</v>
      </c>
      <c r="L96" s="39" t="s">
        <v>85</v>
      </c>
      <c r="M96" s="38">
        <v>180</v>
      </c>
      <c r="N96" s="26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92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172</v>
      </c>
      <c r="B97" s="64" t="s">
        <v>173</v>
      </c>
      <c r="C97" s="37">
        <v>4301070974</v>
      </c>
      <c r="D97" s="189">
        <v>4607111034151</v>
      </c>
      <c r="E97" s="189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86</v>
      </c>
      <c r="L97" s="39" t="s">
        <v>85</v>
      </c>
      <c r="M97" s="38">
        <v>180</v>
      </c>
      <c r="N97" s="26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92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83"/>
      <c r="B98" s="183"/>
      <c r="C98" s="183"/>
      <c r="D98" s="183"/>
      <c r="E98" s="183"/>
      <c r="F98" s="183"/>
      <c r="G98" s="183"/>
      <c r="H98" s="183"/>
      <c r="I98" s="183"/>
      <c r="J98" s="183"/>
      <c r="K98" s="183"/>
      <c r="L98" s="183"/>
      <c r="M98" s="184"/>
      <c r="N98" s="180" t="s">
        <v>43</v>
      </c>
      <c r="O98" s="181"/>
      <c r="P98" s="181"/>
      <c r="Q98" s="181"/>
      <c r="R98" s="181"/>
      <c r="S98" s="181"/>
      <c r="T98" s="182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83"/>
      <c r="B99" s="183"/>
      <c r="C99" s="183"/>
      <c r="D99" s="183"/>
      <c r="E99" s="183"/>
      <c r="F99" s="183"/>
      <c r="G99" s="183"/>
      <c r="H99" s="183"/>
      <c r="I99" s="183"/>
      <c r="J99" s="183"/>
      <c r="K99" s="183"/>
      <c r="L99" s="183"/>
      <c r="M99" s="184"/>
      <c r="N99" s="180" t="s">
        <v>43</v>
      </c>
      <c r="O99" s="181"/>
      <c r="P99" s="181"/>
      <c r="Q99" s="181"/>
      <c r="R99" s="181"/>
      <c r="S99" s="181"/>
      <c r="T99" s="182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13" t="s">
        <v>174</v>
      </c>
      <c r="B100" s="213"/>
      <c r="C100" s="213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  <c r="P100" s="213"/>
      <c r="Q100" s="213"/>
      <c r="R100" s="213"/>
      <c r="S100" s="213"/>
      <c r="T100" s="213"/>
      <c r="U100" s="213"/>
      <c r="V100" s="213"/>
      <c r="W100" s="213"/>
      <c r="X100" s="213"/>
      <c r="Y100" s="66"/>
      <c r="Z100" s="66"/>
    </row>
    <row r="101" spans="1:53" ht="14.25" customHeight="1" x14ac:dyDescent="0.25">
      <c r="A101" s="202" t="s">
        <v>136</v>
      </c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202"/>
      <c r="O101" s="202"/>
      <c r="P101" s="202"/>
      <c r="Q101" s="202"/>
      <c r="R101" s="202"/>
      <c r="S101" s="202"/>
      <c r="T101" s="202"/>
      <c r="U101" s="202"/>
      <c r="V101" s="202"/>
      <c r="W101" s="202"/>
      <c r="X101" s="202"/>
      <c r="Y101" s="67"/>
      <c r="Z101" s="67"/>
    </row>
    <row r="102" spans="1:53" ht="27" customHeight="1" x14ac:dyDescent="0.25">
      <c r="A102" s="64" t="s">
        <v>175</v>
      </c>
      <c r="B102" s="64" t="s">
        <v>176</v>
      </c>
      <c r="C102" s="37">
        <v>4301135162</v>
      </c>
      <c r="D102" s="189">
        <v>4607111034014</v>
      </c>
      <c r="E102" s="189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92</v>
      </c>
      <c r="L102" s="39" t="s">
        <v>85</v>
      </c>
      <c r="M102" s="38">
        <v>180</v>
      </c>
      <c r="N102" s="25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91"/>
      <c r="P102" s="191"/>
      <c r="Q102" s="191"/>
      <c r="R102" s="192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91</v>
      </c>
    </row>
    <row r="103" spans="1:53" ht="27" customHeight="1" x14ac:dyDescent="0.25">
      <c r="A103" s="64" t="s">
        <v>177</v>
      </c>
      <c r="B103" s="64" t="s">
        <v>178</v>
      </c>
      <c r="C103" s="37">
        <v>4301135117</v>
      </c>
      <c r="D103" s="189">
        <v>4607111033994</v>
      </c>
      <c r="E103" s="189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92</v>
      </c>
      <c r="L103" s="39" t="s">
        <v>85</v>
      </c>
      <c r="M103" s="38">
        <v>180</v>
      </c>
      <c r="N103" s="260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91"/>
      <c r="P103" s="191"/>
      <c r="Q103" s="191"/>
      <c r="R103" s="192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91</v>
      </c>
    </row>
    <row r="104" spans="1:53" x14ac:dyDescent="0.2">
      <c r="A104" s="183"/>
      <c r="B104" s="183"/>
      <c r="C104" s="183"/>
      <c r="D104" s="183"/>
      <c r="E104" s="183"/>
      <c r="F104" s="183"/>
      <c r="G104" s="183"/>
      <c r="H104" s="183"/>
      <c r="I104" s="183"/>
      <c r="J104" s="183"/>
      <c r="K104" s="183"/>
      <c r="L104" s="183"/>
      <c r="M104" s="184"/>
      <c r="N104" s="180" t="s">
        <v>43</v>
      </c>
      <c r="O104" s="181"/>
      <c r="P104" s="181"/>
      <c r="Q104" s="181"/>
      <c r="R104" s="181"/>
      <c r="S104" s="181"/>
      <c r="T104" s="182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83"/>
      <c r="B105" s="183"/>
      <c r="C105" s="183"/>
      <c r="D105" s="183"/>
      <c r="E105" s="183"/>
      <c r="F105" s="183"/>
      <c r="G105" s="183"/>
      <c r="H105" s="183"/>
      <c r="I105" s="183"/>
      <c r="J105" s="183"/>
      <c r="K105" s="183"/>
      <c r="L105" s="183"/>
      <c r="M105" s="184"/>
      <c r="N105" s="180" t="s">
        <v>43</v>
      </c>
      <c r="O105" s="181"/>
      <c r="P105" s="181"/>
      <c r="Q105" s="181"/>
      <c r="R105" s="181"/>
      <c r="S105" s="181"/>
      <c r="T105" s="182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13" t="s">
        <v>179</v>
      </c>
      <c r="B106" s="213"/>
      <c r="C106" s="213"/>
      <c r="D106" s="213"/>
      <c r="E106" s="213"/>
      <c r="F106" s="213"/>
      <c r="G106" s="213"/>
      <c r="H106" s="213"/>
      <c r="I106" s="213"/>
      <c r="J106" s="213"/>
      <c r="K106" s="213"/>
      <c r="L106" s="213"/>
      <c r="M106" s="213"/>
      <c r="N106" s="213"/>
      <c r="O106" s="213"/>
      <c r="P106" s="213"/>
      <c r="Q106" s="213"/>
      <c r="R106" s="213"/>
      <c r="S106" s="213"/>
      <c r="T106" s="213"/>
      <c r="U106" s="213"/>
      <c r="V106" s="213"/>
      <c r="W106" s="213"/>
      <c r="X106" s="213"/>
      <c r="Y106" s="66"/>
      <c r="Z106" s="66"/>
    </row>
    <row r="107" spans="1:53" ht="14.25" customHeight="1" x14ac:dyDescent="0.25">
      <c r="A107" s="202" t="s">
        <v>136</v>
      </c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202"/>
      <c r="O107" s="202"/>
      <c r="P107" s="202"/>
      <c r="Q107" s="202"/>
      <c r="R107" s="202"/>
      <c r="S107" s="202"/>
      <c r="T107" s="202"/>
      <c r="U107" s="202"/>
      <c r="V107" s="202"/>
      <c r="W107" s="202"/>
      <c r="X107" s="202"/>
      <c r="Y107" s="67"/>
      <c r="Z107" s="67"/>
    </row>
    <row r="108" spans="1:53" ht="16.5" customHeight="1" x14ac:dyDescent="0.25">
      <c r="A108" s="64" t="s">
        <v>180</v>
      </c>
      <c r="B108" s="64" t="s">
        <v>181</v>
      </c>
      <c r="C108" s="37">
        <v>4301135112</v>
      </c>
      <c r="D108" s="189">
        <v>4607111034199</v>
      </c>
      <c r="E108" s="189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92</v>
      </c>
      <c r="L108" s="39" t="s">
        <v>85</v>
      </c>
      <c r="M108" s="38">
        <v>180</v>
      </c>
      <c r="N108" s="25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91"/>
      <c r="P108" s="191"/>
      <c r="Q108" s="191"/>
      <c r="R108" s="192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91</v>
      </c>
    </row>
    <row r="109" spans="1:53" x14ac:dyDescent="0.2">
      <c r="A109" s="183"/>
      <c r="B109" s="183"/>
      <c r="C109" s="183"/>
      <c r="D109" s="183"/>
      <c r="E109" s="183"/>
      <c r="F109" s="183"/>
      <c r="G109" s="183"/>
      <c r="H109" s="183"/>
      <c r="I109" s="183"/>
      <c r="J109" s="183"/>
      <c r="K109" s="183"/>
      <c r="L109" s="183"/>
      <c r="M109" s="184"/>
      <c r="N109" s="180" t="s">
        <v>43</v>
      </c>
      <c r="O109" s="181"/>
      <c r="P109" s="181"/>
      <c r="Q109" s="181"/>
      <c r="R109" s="181"/>
      <c r="S109" s="181"/>
      <c r="T109" s="182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83"/>
      <c r="B110" s="183"/>
      <c r="C110" s="183"/>
      <c r="D110" s="183"/>
      <c r="E110" s="183"/>
      <c r="F110" s="183"/>
      <c r="G110" s="183"/>
      <c r="H110" s="183"/>
      <c r="I110" s="183"/>
      <c r="J110" s="183"/>
      <c r="K110" s="183"/>
      <c r="L110" s="183"/>
      <c r="M110" s="184"/>
      <c r="N110" s="180" t="s">
        <v>43</v>
      </c>
      <c r="O110" s="181"/>
      <c r="P110" s="181"/>
      <c r="Q110" s="181"/>
      <c r="R110" s="181"/>
      <c r="S110" s="181"/>
      <c r="T110" s="182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13" t="s">
        <v>182</v>
      </c>
      <c r="B111" s="213"/>
      <c r="C111" s="213"/>
      <c r="D111" s="213"/>
      <c r="E111" s="213"/>
      <c r="F111" s="213"/>
      <c r="G111" s="213"/>
      <c r="H111" s="213"/>
      <c r="I111" s="213"/>
      <c r="J111" s="213"/>
      <c r="K111" s="213"/>
      <c r="L111" s="213"/>
      <c r="M111" s="213"/>
      <c r="N111" s="213"/>
      <c r="O111" s="213"/>
      <c r="P111" s="213"/>
      <c r="Q111" s="213"/>
      <c r="R111" s="213"/>
      <c r="S111" s="213"/>
      <c r="T111" s="213"/>
      <c r="U111" s="213"/>
      <c r="V111" s="213"/>
      <c r="W111" s="213"/>
      <c r="X111" s="213"/>
      <c r="Y111" s="66"/>
      <c r="Z111" s="66"/>
    </row>
    <row r="112" spans="1:53" ht="14.25" customHeight="1" x14ac:dyDescent="0.25">
      <c r="A112" s="202" t="s">
        <v>136</v>
      </c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202"/>
      <c r="O112" s="202"/>
      <c r="P112" s="202"/>
      <c r="Q112" s="202"/>
      <c r="R112" s="202"/>
      <c r="S112" s="202"/>
      <c r="T112" s="202"/>
      <c r="U112" s="202"/>
      <c r="V112" s="202"/>
      <c r="W112" s="202"/>
      <c r="X112" s="202"/>
      <c r="Y112" s="67"/>
      <c r="Z112" s="67"/>
    </row>
    <row r="113" spans="1:53" ht="27" customHeight="1" x14ac:dyDescent="0.25">
      <c r="A113" s="64" t="s">
        <v>183</v>
      </c>
      <c r="B113" s="64" t="s">
        <v>184</v>
      </c>
      <c r="C113" s="37">
        <v>4301130006</v>
      </c>
      <c r="D113" s="189">
        <v>4607111034670</v>
      </c>
      <c r="E113" s="189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92</v>
      </c>
      <c r="L113" s="39" t="s">
        <v>85</v>
      </c>
      <c r="M113" s="38">
        <v>180</v>
      </c>
      <c r="N113" s="254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91"/>
      <c r="P113" s="191"/>
      <c r="Q113" s="191"/>
      <c r="R113" s="192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185</v>
      </c>
      <c r="Z113" s="70" t="s">
        <v>49</v>
      </c>
      <c r="AD113" s="74"/>
      <c r="BA113" s="114" t="s">
        <v>91</v>
      </c>
    </row>
    <row r="114" spans="1:53" ht="27" customHeight="1" x14ac:dyDescent="0.25">
      <c r="A114" s="64" t="s">
        <v>186</v>
      </c>
      <c r="B114" s="64" t="s">
        <v>187</v>
      </c>
      <c r="C114" s="37">
        <v>4301130003</v>
      </c>
      <c r="D114" s="189">
        <v>4607111034687</v>
      </c>
      <c r="E114" s="189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92</v>
      </c>
      <c r="L114" s="39" t="s">
        <v>85</v>
      </c>
      <c r="M114" s="38">
        <v>180</v>
      </c>
      <c r="N114" s="25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91"/>
      <c r="P114" s="191"/>
      <c r="Q114" s="191"/>
      <c r="R114" s="192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185</v>
      </c>
      <c r="Z114" s="70" t="s">
        <v>49</v>
      </c>
      <c r="AD114" s="74"/>
      <c r="BA114" s="115" t="s">
        <v>91</v>
      </c>
    </row>
    <row r="115" spans="1:53" ht="27" customHeight="1" x14ac:dyDescent="0.25">
      <c r="A115" s="64" t="s">
        <v>188</v>
      </c>
      <c r="B115" s="64" t="s">
        <v>189</v>
      </c>
      <c r="C115" s="37">
        <v>4301135181</v>
      </c>
      <c r="D115" s="189">
        <v>4607111034380</v>
      </c>
      <c r="E115" s="189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8" t="s">
        <v>92</v>
      </c>
      <c r="L115" s="39" t="s">
        <v>85</v>
      </c>
      <c r="M115" s="38">
        <v>180</v>
      </c>
      <c r="N115" s="256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91"/>
      <c r="P115" s="191"/>
      <c r="Q115" s="191"/>
      <c r="R115" s="192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91</v>
      </c>
    </row>
    <row r="116" spans="1:53" ht="27" customHeight="1" x14ac:dyDescent="0.25">
      <c r="A116" s="64" t="s">
        <v>190</v>
      </c>
      <c r="B116" s="64" t="s">
        <v>191</v>
      </c>
      <c r="C116" s="37">
        <v>4301135180</v>
      </c>
      <c r="D116" s="189">
        <v>4607111034397</v>
      </c>
      <c r="E116" s="189"/>
      <c r="F116" s="63">
        <v>0.25</v>
      </c>
      <c r="G116" s="38">
        <v>12</v>
      </c>
      <c r="H116" s="63">
        <v>3</v>
      </c>
      <c r="I116" s="63">
        <v>3.28</v>
      </c>
      <c r="J116" s="38">
        <v>70</v>
      </c>
      <c r="K116" s="38" t="s">
        <v>92</v>
      </c>
      <c r="L116" s="39" t="s">
        <v>85</v>
      </c>
      <c r="M116" s="38">
        <v>180</v>
      </c>
      <c r="N116" s="25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91"/>
      <c r="P116" s="191"/>
      <c r="Q116" s="191"/>
      <c r="R116" s="192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91</v>
      </c>
    </row>
    <row r="117" spans="1:53" x14ac:dyDescent="0.2">
      <c r="A117" s="183"/>
      <c r="B117" s="183"/>
      <c r="C117" s="183"/>
      <c r="D117" s="183"/>
      <c r="E117" s="183"/>
      <c r="F117" s="183"/>
      <c r="G117" s="183"/>
      <c r="H117" s="183"/>
      <c r="I117" s="183"/>
      <c r="J117" s="183"/>
      <c r="K117" s="183"/>
      <c r="L117" s="183"/>
      <c r="M117" s="184"/>
      <c r="N117" s="180" t="s">
        <v>43</v>
      </c>
      <c r="O117" s="181"/>
      <c r="P117" s="181"/>
      <c r="Q117" s="181"/>
      <c r="R117" s="181"/>
      <c r="S117" s="181"/>
      <c r="T117" s="182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83"/>
      <c r="B118" s="183"/>
      <c r="C118" s="183"/>
      <c r="D118" s="183"/>
      <c r="E118" s="183"/>
      <c r="F118" s="183"/>
      <c r="G118" s="183"/>
      <c r="H118" s="183"/>
      <c r="I118" s="183"/>
      <c r="J118" s="183"/>
      <c r="K118" s="183"/>
      <c r="L118" s="183"/>
      <c r="M118" s="184"/>
      <c r="N118" s="180" t="s">
        <v>43</v>
      </c>
      <c r="O118" s="181"/>
      <c r="P118" s="181"/>
      <c r="Q118" s="181"/>
      <c r="R118" s="181"/>
      <c r="S118" s="181"/>
      <c r="T118" s="182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13" t="s">
        <v>192</v>
      </c>
      <c r="B119" s="213"/>
      <c r="C119" s="213"/>
      <c r="D119" s="213"/>
      <c r="E119" s="213"/>
      <c r="F119" s="213"/>
      <c r="G119" s="213"/>
      <c r="H119" s="213"/>
      <c r="I119" s="213"/>
      <c r="J119" s="213"/>
      <c r="K119" s="213"/>
      <c r="L119" s="213"/>
      <c r="M119" s="213"/>
      <c r="N119" s="213"/>
      <c r="O119" s="213"/>
      <c r="P119" s="213"/>
      <c r="Q119" s="213"/>
      <c r="R119" s="213"/>
      <c r="S119" s="213"/>
      <c r="T119" s="213"/>
      <c r="U119" s="213"/>
      <c r="V119" s="213"/>
      <c r="W119" s="213"/>
      <c r="X119" s="213"/>
      <c r="Y119" s="66"/>
      <c r="Z119" s="66"/>
    </row>
    <row r="120" spans="1:53" ht="14.25" customHeight="1" x14ac:dyDescent="0.25">
      <c r="A120" s="202" t="s">
        <v>136</v>
      </c>
      <c r="B120" s="202"/>
      <c r="C120" s="202"/>
      <c r="D120" s="202"/>
      <c r="E120" s="202"/>
      <c r="F120" s="202"/>
      <c r="G120" s="202"/>
      <c r="H120" s="202"/>
      <c r="I120" s="202"/>
      <c r="J120" s="202"/>
      <c r="K120" s="202"/>
      <c r="L120" s="202"/>
      <c r="M120" s="202"/>
      <c r="N120" s="202"/>
      <c r="O120" s="202"/>
      <c r="P120" s="202"/>
      <c r="Q120" s="202"/>
      <c r="R120" s="202"/>
      <c r="S120" s="202"/>
      <c r="T120" s="202"/>
      <c r="U120" s="202"/>
      <c r="V120" s="202"/>
      <c r="W120" s="202"/>
      <c r="X120" s="202"/>
      <c r="Y120" s="67"/>
      <c r="Z120" s="67"/>
    </row>
    <row r="121" spans="1:53" ht="27" customHeight="1" x14ac:dyDescent="0.25">
      <c r="A121" s="64" t="s">
        <v>193</v>
      </c>
      <c r="B121" s="64" t="s">
        <v>194</v>
      </c>
      <c r="C121" s="37">
        <v>4301135134</v>
      </c>
      <c r="D121" s="189">
        <v>4607111035806</v>
      </c>
      <c r="E121" s="189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92</v>
      </c>
      <c r="L121" s="39" t="s">
        <v>85</v>
      </c>
      <c r="M121" s="38">
        <v>180</v>
      </c>
      <c r="N121" s="25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91"/>
      <c r="P121" s="191"/>
      <c r="Q121" s="191"/>
      <c r="R121" s="192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91</v>
      </c>
    </row>
    <row r="122" spans="1:53" x14ac:dyDescent="0.2">
      <c r="A122" s="183"/>
      <c r="B122" s="183"/>
      <c r="C122" s="183"/>
      <c r="D122" s="183"/>
      <c r="E122" s="183"/>
      <c r="F122" s="183"/>
      <c r="G122" s="183"/>
      <c r="H122" s="183"/>
      <c r="I122" s="183"/>
      <c r="J122" s="183"/>
      <c r="K122" s="183"/>
      <c r="L122" s="183"/>
      <c r="M122" s="184"/>
      <c r="N122" s="180" t="s">
        <v>43</v>
      </c>
      <c r="O122" s="181"/>
      <c r="P122" s="181"/>
      <c r="Q122" s="181"/>
      <c r="R122" s="181"/>
      <c r="S122" s="181"/>
      <c r="T122" s="182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83"/>
      <c r="B123" s="183"/>
      <c r="C123" s="183"/>
      <c r="D123" s="183"/>
      <c r="E123" s="183"/>
      <c r="F123" s="183"/>
      <c r="G123" s="183"/>
      <c r="H123" s="183"/>
      <c r="I123" s="183"/>
      <c r="J123" s="183"/>
      <c r="K123" s="183"/>
      <c r="L123" s="183"/>
      <c r="M123" s="184"/>
      <c r="N123" s="180" t="s">
        <v>43</v>
      </c>
      <c r="O123" s="181"/>
      <c r="P123" s="181"/>
      <c r="Q123" s="181"/>
      <c r="R123" s="181"/>
      <c r="S123" s="181"/>
      <c r="T123" s="182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13" t="s">
        <v>195</v>
      </c>
      <c r="B124" s="213"/>
      <c r="C124" s="213"/>
      <c r="D124" s="213"/>
      <c r="E124" s="213"/>
      <c r="F124" s="213"/>
      <c r="G124" s="213"/>
      <c r="H124" s="213"/>
      <c r="I124" s="213"/>
      <c r="J124" s="213"/>
      <c r="K124" s="213"/>
      <c r="L124" s="213"/>
      <c r="M124" s="213"/>
      <c r="N124" s="213"/>
      <c r="O124" s="213"/>
      <c r="P124" s="213"/>
      <c r="Q124" s="213"/>
      <c r="R124" s="213"/>
      <c r="S124" s="213"/>
      <c r="T124" s="213"/>
      <c r="U124" s="213"/>
      <c r="V124" s="213"/>
      <c r="W124" s="213"/>
      <c r="X124" s="213"/>
      <c r="Y124" s="66"/>
      <c r="Z124" s="66"/>
    </row>
    <row r="125" spans="1:53" ht="14.25" customHeight="1" x14ac:dyDescent="0.25">
      <c r="A125" s="202" t="s">
        <v>196</v>
      </c>
      <c r="B125" s="202"/>
      <c r="C125" s="202"/>
      <c r="D125" s="202"/>
      <c r="E125" s="202"/>
      <c r="F125" s="202"/>
      <c r="G125" s="202"/>
      <c r="H125" s="202"/>
      <c r="I125" s="202"/>
      <c r="J125" s="202"/>
      <c r="K125" s="202"/>
      <c r="L125" s="202"/>
      <c r="M125" s="202"/>
      <c r="N125" s="202"/>
      <c r="O125" s="202"/>
      <c r="P125" s="202"/>
      <c r="Q125" s="202"/>
      <c r="R125" s="202"/>
      <c r="S125" s="202"/>
      <c r="T125" s="202"/>
      <c r="U125" s="202"/>
      <c r="V125" s="202"/>
      <c r="W125" s="202"/>
      <c r="X125" s="202"/>
      <c r="Y125" s="67"/>
      <c r="Z125" s="67"/>
    </row>
    <row r="126" spans="1:53" ht="27" customHeight="1" x14ac:dyDescent="0.25">
      <c r="A126" s="64" t="s">
        <v>197</v>
      </c>
      <c r="B126" s="64" t="s">
        <v>198</v>
      </c>
      <c r="C126" s="37">
        <v>4301070768</v>
      </c>
      <c r="D126" s="189">
        <v>4607111035639</v>
      </c>
      <c r="E126" s="189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199</v>
      </c>
      <c r="L126" s="39" t="s">
        <v>85</v>
      </c>
      <c r="M126" s="38">
        <v>180</v>
      </c>
      <c r="N126" s="251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91"/>
      <c r="P126" s="191"/>
      <c r="Q126" s="191"/>
      <c r="R126" s="192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91</v>
      </c>
    </row>
    <row r="127" spans="1:53" ht="27" customHeight="1" x14ac:dyDescent="0.25">
      <c r="A127" s="64" t="s">
        <v>200</v>
      </c>
      <c r="B127" s="64" t="s">
        <v>201</v>
      </c>
      <c r="C127" s="37">
        <v>4301070797</v>
      </c>
      <c r="D127" s="189">
        <v>4607111035646</v>
      </c>
      <c r="E127" s="189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202</v>
      </c>
      <c r="L127" s="39" t="s">
        <v>85</v>
      </c>
      <c r="M127" s="38">
        <v>180</v>
      </c>
      <c r="N127" s="252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91"/>
      <c r="P127" s="191"/>
      <c r="Q127" s="191"/>
      <c r="R127" s="192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91</v>
      </c>
    </row>
    <row r="128" spans="1:53" x14ac:dyDescent="0.2">
      <c r="A128" s="183"/>
      <c r="B128" s="183"/>
      <c r="C128" s="183"/>
      <c r="D128" s="183"/>
      <c r="E128" s="183"/>
      <c r="F128" s="183"/>
      <c r="G128" s="183"/>
      <c r="H128" s="183"/>
      <c r="I128" s="183"/>
      <c r="J128" s="183"/>
      <c r="K128" s="183"/>
      <c r="L128" s="183"/>
      <c r="M128" s="184"/>
      <c r="N128" s="180" t="s">
        <v>43</v>
      </c>
      <c r="O128" s="181"/>
      <c r="P128" s="181"/>
      <c r="Q128" s="181"/>
      <c r="R128" s="181"/>
      <c r="S128" s="181"/>
      <c r="T128" s="182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83"/>
      <c r="B129" s="183"/>
      <c r="C129" s="183"/>
      <c r="D129" s="183"/>
      <c r="E129" s="183"/>
      <c r="F129" s="183"/>
      <c r="G129" s="183"/>
      <c r="H129" s="183"/>
      <c r="I129" s="183"/>
      <c r="J129" s="183"/>
      <c r="K129" s="183"/>
      <c r="L129" s="183"/>
      <c r="M129" s="184"/>
      <c r="N129" s="180" t="s">
        <v>43</v>
      </c>
      <c r="O129" s="181"/>
      <c r="P129" s="181"/>
      <c r="Q129" s="181"/>
      <c r="R129" s="181"/>
      <c r="S129" s="181"/>
      <c r="T129" s="182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13" t="s">
        <v>203</v>
      </c>
      <c r="B130" s="213"/>
      <c r="C130" s="213"/>
      <c r="D130" s="213"/>
      <c r="E130" s="213"/>
      <c r="F130" s="213"/>
      <c r="G130" s="213"/>
      <c r="H130" s="213"/>
      <c r="I130" s="213"/>
      <c r="J130" s="213"/>
      <c r="K130" s="213"/>
      <c r="L130" s="213"/>
      <c r="M130" s="213"/>
      <c r="N130" s="213"/>
      <c r="O130" s="213"/>
      <c r="P130" s="213"/>
      <c r="Q130" s="213"/>
      <c r="R130" s="213"/>
      <c r="S130" s="213"/>
      <c r="T130" s="213"/>
      <c r="U130" s="213"/>
      <c r="V130" s="213"/>
      <c r="W130" s="213"/>
      <c r="X130" s="213"/>
      <c r="Y130" s="66"/>
      <c r="Z130" s="66"/>
    </row>
    <row r="131" spans="1:53" ht="14.25" customHeight="1" x14ac:dyDescent="0.25">
      <c r="A131" s="202" t="s">
        <v>136</v>
      </c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202"/>
      <c r="R131" s="202"/>
      <c r="S131" s="202"/>
      <c r="T131" s="202"/>
      <c r="U131" s="202"/>
      <c r="V131" s="202"/>
      <c r="W131" s="202"/>
      <c r="X131" s="202"/>
      <c r="Y131" s="67"/>
      <c r="Z131" s="67"/>
    </row>
    <row r="132" spans="1:53" ht="27" customHeight="1" x14ac:dyDescent="0.25">
      <c r="A132" s="64" t="s">
        <v>204</v>
      </c>
      <c r="B132" s="64" t="s">
        <v>205</v>
      </c>
      <c r="C132" s="37">
        <v>4301135133</v>
      </c>
      <c r="D132" s="189">
        <v>4607111036568</v>
      </c>
      <c r="E132" s="189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92</v>
      </c>
      <c r="L132" s="39" t="s">
        <v>85</v>
      </c>
      <c r="M132" s="38">
        <v>180</v>
      </c>
      <c r="N132" s="25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91"/>
      <c r="P132" s="191"/>
      <c r="Q132" s="191"/>
      <c r="R132" s="192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91</v>
      </c>
    </row>
    <row r="133" spans="1:53" x14ac:dyDescent="0.2">
      <c r="A133" s="183"/>
      <c r="B133" s="183"/>
      <c r="C133" s="183"/>
      <c r="D133" s="183"/>
      <c r="E133" s="183"/>
      <c r="F133" s="183"/>
      <c r="G133" s="183"/>
      <c r="H133" s="183"/>
      <c r="I133" s="183"/>
      <c r="J133" s="183"/>
      <c r="K133" s="183"/>
      <c r="L133" s="183"/>
      <c r="M133" s="184"/>
      <c r="N133" s="180" t="s">
        <v>43</v>
      </c>
      <c r="O133" s="181"/>
      <c r="P133" s="181"/>
      <c r="Q133" s="181"/>
      <c r="R133" s="181"/>
      <c r="S133" s="181"/>
      <c r="T133" s="182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83"/>
      <c r="B134" s="183"/>
      <c r="C134" s="183"/>
      <c r="D134" s="183"/>
      <c r="E134" s="183"/>
      <c r="F134" s="183"/>
      <c r="G134" s="183"/>
      <c r="H134" s="183"/>
      <c r="I134" s="183"/>
      <c r="J134" s="183"/>
      <c r="K134" s="183"/>
      <c r="L134" s="183"/>
      <c r="M134" s="184"/>
      <c r="N134" s="180" t="s">
        <v>43</v>
      </c>
      <c r="O134" s="181"/>
      <c r="P134" s="181"/>
      <c r="Q134" s="181"/>
      <c r="R134" s="181"/>
      <c r="S134" s="181"/>
      <c r="T134" s="182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12" t="s">
        <v>206</v>
      </c>
      <c r="B135" s="212"/>
      <c r="C135" s="212"/>
      <c r="D135" s="212"/>
      <c r="E135" s="212"/>
      <c r="F135" s="212"/>
      <c r="G135" s="212"/>
      <c r="H135" s="212"/>
      <c r="I135" s="212"/>
      <c r="J135" s="212"/>
      <c r="K135" s="212"/>
      <c r="L135" s="212"/>
      <c r="M135" s="212"/>
      <c r="N135" s="212"/>
      <c r="O135" s="212"/>
      <c r="P135" s="212"/>
      <c r="Q135" s="212"/>
      <c r="R135" s="212"/>
      <c r="S135" s="212"/>
      <c r="T135" s="212"/>
      <c r="U135" s="212"/>
      <c r="V135" s="212"/>
      <c r="W135" s="212"/>
      <c r="X135" s="212"/>
      <c r="Y135" s="55"/>
      <c r="Z135" s="55"/>
    </row>
    <row r="136" spans="1:53" ht="16.5" customHeight="1" x14ac:dyDescent="0.25">
      <c r="A136" s="213" t="s">
        <v>207</v>
      </c>
      <c r="B136" s="213"/>
      <c r="C136" s="213"/>
      <c r="D136" s="213"/>
      <c r="E136" s="213"/>
      <c r="F136" s="213"/>
      <c r="G136" s="213"/>
      <c r="H136" s="213"/>
      <c r="I136" s="213"/>
      <c r="J136" s="213"/>
      <c r="K136" s="213"/>
      <c r="L136" s="213"/>
      <c r="M136" s="213"/>
      <c r="N136" s="213"/>
      <c r="O136" s="213"/>
      <c r="P136" s="213"/>
      <c r="Q136" s="213"/>
      <c r="R136" s="213"/>
      <c r="S136" s="213"/>
      <c r="T136" s="213"/>
      <c r="U136" s="213"/>
      <c r="V136" s="213"/>
      <c r="W136" s="213"/>
      <c r="X136" s="213"/>
      <c r="Y136" s="66"/>
      <c r="Z136" s="66"/>
    </row>
    <row r="137" spans="1:53" ht="14.25" customHeight="1" x14ac:dyDescent="0.25">
      <c r="A137" s="202" t="s">
        <v>136</v>
      </c>
      <c r="B137" s="202"/>
      <c r="C137" s="202"/>
      <c r="D137" s="202"/>
      <c r="E137" s="202"/>
      <c r="F137" s="202"/>
      <c r="G137" s="202"/>
      <c r="H137" s="202"/>
      <c r="I137" s="202"/>
      <c r="J137" s="202"/>
      <c r="K137" s="202"/>
      <c r="L137" s="202"/>
      <c r="M137" s="202"/>
      <c r="N137" s="202"/>
      <c r="O137" s="202"/>
      <c r="P137" s="202"/>
      <c r="Q137" s="202"/>
      <c r="R137" s="202"/>
      <c r="S137" s="202"/>
      <c r="T137" s="202"/>
      <c r="U137" s="202"/>
      <c r="V137" s="202"/>
      <c r="W137" s="202"/>
      <c r="X137" s="202"/>
      <c r="Y137" s="67"/>
      <c r="Z137" s="67"/>
    </row>
    <row r="138" spans="1:53" ht="16.5" customHeight="1" x14ac:dyDescent="0.25">
      <c r="A138" s="64" t="s">
        <v>208</v>
      </c>
      <c r="B138" s="64" t="s">
        <v>209</v>
      </c>
      <c r="C138" s="37">
        <v>4301135317</v>
      </c>
      <c r="D138" s="189">
        <v>4607111039057</v>
      </c>
      <c r="E138" s="189"/>
      <c r="F138" s="63">
        <v>1.8</v>
      </c>
      <c r="G138" s="38">
        <v>1</v>
      </c>
      <c r="H138" s="63">
        <v>1.8</v>
      </c>
      <c r="I138" s="63">
        <v>1.9</v>
      </c>
      <c r="J138" s="38">
        <v>234</v>
      </c>
      <c r="K138" s="38" t="s">
        <v>132</v>
      </c>
      <c r="L138" s="39" t="s">
        <v>85</v>
      </c>
      <c r="M138" s="38">
        <v>180</v>
      </c>
      <c r="N138" s="248" t="s">
        <v>210</v>
      </c>
      <c r="O138" s="191"/>
      <c r="P138" s="191"/>
      <c r="Q138" s="191"/>
      <c r="R138" s="192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IFERROR(IF(V138="","",V138*0.00502),"")</f>
        <v>0</v>
      </c>
      <c r="Y138" s="69" t="s">
        <v>49</v>
      </c>
      <c r="Z138" s="70" t="s">
        <v>49</v>
      </c>
      <c r="AD138" s="74"/>
      <c r="BA138" s="122" t="s">
        <v>91</v>
      </c>
    </row>
    <row r="139" spans="1:53" x14ac:dyDescent="0.2">
      <c r="A139" s="183"/>
      <c r="B139" s="183"/>
      <c r="C139" s="183"/>
      <c r="D139" s="183"/>
      <c r="E139" s="183"/>
      <c r="F139" s="183"/>
      <c r="G139" s="183"/>
      <c r="H139" s="183"/>
      <c r="I139" s="183"/>
      <c r="J139" s="183"/>
      <c r="K139" s="183"/>
      <c r="L139" s="183"/>
      <c r="M139" s="184"/>
      <c r="N139" s="180" t="s">
        <v>43</v>
      </c>
      <c r="O139" s="181"/>
      <c r="P139" s="181"/>
      <c r="Q139" s="181"/>
      <c r="R139" s="181"/>
      <c r="S139" s="181"/>
      <c r="T139" s="182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83"/>
      <c r="B140" s="183"/>
      <c r="C140" s="183"/>
      <c r="D140" s="183"/>
      <c r="E140" s="183"/>
      <c r="F140" s="183"/>
      <c r="G140" s="183"/>
      <c r="H140" s="183"/>
      <c r="I140" s="183"/>
      <c r="J140" s="183"/>
      <c r="K140" s="183"/>
      <c r="L140" s="183"/>
      <c r="M140" s="184"/>
      <c r="N140" s="180" t="s">
        <v>43</v>
      </c>
      <c r="O140" s="181"/>
      <c r="P140" s="181"/>
      <c r="Q140" s="181"/>
      <c r="R140" s="181"/>
      <c r="S140" s="181"/>
      <c r="T140" s="182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13" t="s">
        <v>211</v>
      </c>
      <c r="B141" s="213"/>
      <c r="C141" s="213"/>
      <c r="D141" s="213"/>
      <c r="E141" s="213"/>
      <c r="F141" s="213"/>
      <c r="G141" s="213"/>
      <c r="H141" s="213"/>
      <c r="I141" s="213"/>
      <c r="J141" s="213"/>
      <c r="K141" s="213"/>
      <c r="L141" s="213"/>
      <c r="M141" s="213"/>
      <c r="N141" s="213"/>
      <c r="O141" s="213"/>
      <c r="P141" s="213"/>
      <c r="Q141" s="213"/>
      <c r="R141" s="213"/>
      <c r="S141" s="213"/>
      <c r="T141" s="213"/>
      <c r="U141" s="213"/>
      <c r="V141" s="213"/>
      <c r="W141" s="213"/>
      <c r="X141" s="213"/>
      <c r="Y141" s="66"/>
      <c r="Z141" s="66"/>
    </row>
    <row r="142" spans="1:53" ht="14.25" customHeight="1" x14ac:dyDescent="0.25">
      <c r="A142" s="202" t="s">
        <v>196</v>
      </c>
      <c r="B142" s="202"/>
      <c r="C142" s="202"/>
      <c r="D142" s="202"/>
      <c r="E142" s="202"/>
      <c r="F142" s="202"/>
      <c r="G142" s="202"/>
      <c r="H142" s="202"/>
      <c r="I142" s="202"/>
      <c r="J142" s="202"/>
      <c r="K142" s="202"/>
      <c r="L142" s="202"/>
      <c r="M142" s="202"/>
      <c r="N142" s="202"/>
      <c r="O142" s="202"/>
      <c r="P142" s="202"/>
      <c r="Q142" s="202"/>
      <c r="R142" s="202"/>
      <c r="S142" s="202"/>
      <c r="T142" s="202"/>
      <c r="U142" s="202"/>
      <c r="V142" s="202"/>
      <c r="W142" s="202"/>
      <c r="X142" s="202"/>
      <c r="Y142" s="67"/>
      <c r="Z142" s="67"/>
    </row>
    <row r="143" spans="1:53" ht="16.5" customHeight="1" x14ac:dyDescent="0.25">
      <c r="A143" s="64" t="s">
        <v>212</v>
      </c>
      <c r="B143" s="64" t="s">
        <v>213</v>
      </c>
      <c r="C143" s="37">
        <v>4301071010</v>
      </c>
      <c r="D143" s="189">
        <v>4607111037701</v>
      </c>
      <c r="E143" s="189"/>
      <c r="F143" s="63">
        <v>5</v>
      </c>
      <c r="G143" s="38">
        <v>1</v>
      </c>
      <c r="H143" s="63">
        <v>5</v>
      </c>
      <c r="I143" s="63">
        <v>5.2</v>
      </c>
      <c r="J143" s="38">
        <v>144</v>
      </c>
      <c r="K143" s="38" t="s">
        <v>86</v>
      </c>
      <c r="L143" s="39" t="s">
        <v>85</v>
      </c>
      <c r="M143" s="38">
        <v>180</v>
      </c>
      <c r="N143" s="249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3" s="191"/>
      <c r="P143" s="191"/>
      <c r="Q143" s="191"/>
      <c r="R143" s="192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91</v>
      </c>
    </row>
    <row r="144" spans="1:53" x14ac:dyDescent="0.2">
      <c r="A144" s="183"/>
      <c r="B144" s="183"/>
      <c r="C144" s="183"/>
      <c r="D144" s="183"/>
      <c r="E144" s="183"/>
      <c r="F144" s="183"/>
      <c r="G144" s="183"/>
      <c r="H144" s="183"/>
      <c r="I144" s="183"/>
      <c r="J144" s="183"/>
      <c r="K144" s="183"/>
      <c r="L144" s="183"/>
      <c r="M144" s="184"/>
      <c r="N144" s="180" t="s">
        <v>43</v>
      </c>
      <c r="O144" s="181"/>
      <c r="P144" s="181"/>
      <c r="Q144" s="181"/>
      <c r="R144" s="181"/>
      <c r="S144" s="181"/>
      <c r="T144" s="182"/>
      <c r="U144" s="43" t="s">
        <v>42</v>
      </c>
      <c r="V144" s="44">
        <f>IFERROR(SUM(V143:V143),"0")</f>
        <v>0</v>
      </c>
      <c r="W144" s="44">
        <f>IFERROR(SUM(W143:W143),"0")</f>
        <v>0</v>
      </c>
      <c r="X144" s="44">
        <f>IFERROR(IF(X143="",0,X143),"0")</f>
        <v>0</v>
      </c>
      <c r="Y144" s="68"/>
      <c r="Z144" s="68"/>
    </row>
    <row r="145" spans="1:53" x14ac:dyDescent="0.2">
      <c r="A145" s="183"/>
      <c r="B145" s="183"/>
      <c r="C145" s="183"/>
      <c r="D145" s="183"/>
      <c r="E145" s="183"/>
      <c r="F145" s="183"/>
      <c r="G145" s="183"/>
      <c r="H145" s="183"/>
      <c r="I145" s="183"/>
      <c r="J145" s="183"/>
      <c r="K145" s="183"/>
      <c r="L145" s="183"/>
      <c r="M145" s="184"/>
      <c r="N145" s="180" t="s">
        <v>43</v>
      </c>
      <c r="O145" s="181"/>
      <c r="P145" s="181"/>
      <c r="Q145" s="181"/>
      <c r="R145" s="181"/>
      <c r="S145" s="181"/>
      <c r="T145" s="182"/>
      <c r="U145" s="43" t="s">
        <v>0</v>
      </c>
      <c r="V145" s="44">
        <f>IFERROR(SUMPRODUCT(V143:V143*H143:H143),"0")</f>
        <v>0</v>
      </c>
      <c r="W145" s="44">
        <f>IFERROR(SUMPRODUCT(W143:W143*H143:H143),"0")</f>
        <v>0</v>
      </c>
      <c r="X145" s="43"/>
      <c r="Y145" s="68"/>
      <c r="Z145" s="68"/>
    </row>
    <row r="146" spans="1:53" ht="16.5" customHeight="1" x14ac:dyDescent="0.25">
      <c r="A146" s="213" t="s">
        <v>214</v>
      </c>
      <c r="B146" s="213"/>
      <c r="C146" s="213"/>
      <c r="D146" s="213"/>
      <c r="E146" s="213"/>
      <c r="F146" s="213"/>
      <c r="G146" s="213"/>
      <c r="H146" s="213"/>
      <c r="I146" s="213"/>
      <c r="J146" s="213"/>
      <c r="K146" s="213"/>
      <c r="L146" s="213"/>
      <c r="M146" s="213"/>
      <c r="N146" s="213"/>
      <c r="O146" s="213"/>
      <c r="P146" s="213"/>
      <c r="Q146" s="213"/>
      <c r="R146" s="213"/>
      <c r="S146" s="213"/>
      <c r="T146" s="213"/>
      <c r="U146" s="213"/>
      <c r="V146" s="213"/>
      <c r="W146" s="213"/>
      <c r="X146" s="213"/>
      <c r="Y146" s="66"/>
      <c r="Z146" s="66"/>
    </row>
    <row r="147" spans="1:53" ht="14.25" customHeight="1" x14ac:dyDescent="0.25">
      <c r="A147" s="202" t="s">
        <v>82</v>
      </c>
      <c r="B147" s="202"/>
      <c r="C147" s="202"/>
      <c r="D147" s="202"/>
      <c r="E147" s="202"/>
      <c r="F147" s="202"/>
      <c r="G147" s="202"/>
      <c r="H147" s="202"/>
      <c r="I147" s="202"/>
      <c r="J147" s="202"/>
      <c r="K147" s="202"/>
      <c r="L147" s="202"/>
      <c r="M147" s="202"/>
      <c r="N147" s="202"/>
      <c r="O147" s="202"/>
      <c r="P147" s="202"/>
      <c r="Q147" s="202"/>
      <c r="R147" s="202"/>
      <c r="S147" s="202"/>
      <c r="T147" s="202"/>
      <c r="U147" s="202"/>
      <c r="V147" s="202"/>
      <c r="W147" s="202"/>
      <c r="X147" s="202"/>
      <c r="Y147" s="67"/>
      <c r="Z147" s="67"/>
    </row>
    <row r="148" spans="1:53" ht="16.5" customHeight="1" x14ac:dyDescent="0.25">
      <c r="A148" s="64" t="s">
        <v>215</v>
      </c>
      <c r="B148" s="64" t="s">
        <v>216</v>
      </c>
      <c r="C148" s="37">
        <v>4301071026</v>
      </c>
      <c r="D148" s="189">
        <v>4607111036384</v>
      </c>
      <c r="E148" s="189"/>
      <c r="F148" s="63">
        <v>1</v>
      </c>
      <c r="G148" s="38">
        <v>5</v>
      </c>
      <c r="H148" s="63">
        <v>5</v>
      </c>
      <c r="I148" s="63">
        <v>5.2530000000000001</v>
      </c>
      <c r="J148" s="38">
        <v>144</v>
      </c>
      <c r="K148" s="38" t="s">
        <v>86</v>
      </c>
      <c r="L148" s="39" t="s">
        <v>85</v>
      </c>
      <c r="M148" s="38">
        <v>180</v>
      </c>
      <c r="N148" s="246" t="s">
        <v>217</v>
      </c>
      <c r="O148" s="191"/>
      <c r="P148" s="191"/>
      <c r="Q148" s="191"/>
      <c r="R148" s="192"/>
      <c r="S148" s="40" t="s">
        <v>49</v>
      </c>
      <c r="T148" s="40" t="s">
        <v>49</v>
      </c>
      <c r="U148" s="41" t="s">
        <v>42</v>
      </c>
      <c r="V148" s="59">
        <v>0</v>
      </c>
      <c r="W148" s="56">
        <f>IFERROR(IF(V148="","",V148),"")</f>
        <v>0</v>
      </c>
      <c r="X148" s="42">
        <f>IFERROR(IF(V148="","",V148*0.00866),"")</f>
        <v>0</v>
      </c>
      <c r="Y148" s="69" t="s">
        <v>49</v>
      </c>
      <c r="Z148" s="70" t="s">
        <v>49</v>
      </c>
      <c r="AD148" s="74"/>
      <c r="BA148" s="124" t="s">
        <v>70</v>
      </c>
    </row>
    <row r="149" spans="1:53" ht="27" customHeight="1" x14ac:dyDescent="0.25">
      <c r="A149" s="64" t="s">
        <v>218</v>
      </c>
      <c r="B149" s="64" t="s">
        <v>219</v>
      </c>
      <c r="C149" s="37">
        <v>4301070956</v>
      </c>
      <c r="D149" s="189">
        <v>4640242180250</v>
      </c>
      <c r="E149" s="189"/>
      <c r="F149" s="63">
        <v>5</v>
      </c>
      <c r="G149" s="38">
        <v>1</v>
      </c>
      <c r="H149" s="63">
        <v>5</v>
      </c>
      <c r="I149" s="63">
        <v>5.2131999999999996</v>
      </c>
      <c r="J149" s="38">
        <v>144</v>
      </c>
      <c r="K149" s="38" t="s">
        <v>86</v>
      </c>
      <c r="L149" s="39" t="s">
        <v>85</v>
      </c>
      <c r="M149" s="38">
        <v>180</v>
      </c>
      <c r="N149" s="247" t="s">
        <v>220</v>
      </c>
      <c r="O149" s="191"/>
      <c r="P149" s="191"/>
      <c r="Q149" s="191"/>
      <c r="R149" s="192"/>
      <c r="S149" s="40" t="s">
        <v>49</v>
      </c>
      <c r="T149" s="40" t="s">
        <v>49</v>
      </c>
      <c r="U149" s="41" t="s">
        <v>42</v>
      </c>
      <c r="V149" s="59">
        <v>0</v>
      </c>
      <c r="W149" s="56">
        <f>IFERROR(IF(V149="","",V149),"")</f>
        <v>0</v>
      </c>
      <c r="X149" s="42">
        <f>IFERROR(IF(V149="","",V149*0.00866),"")</f>
        <v>0</v>
      </c>
      <c r="Y149" s="69" t="s">
        <v>49</v>
      </c>
      <c r="Z149" s="70" t="s">
        <v>49</v>
      </c>
      <c r="AD149" s="74"/>
      <c r="BA149" s="125" t="s">
        <v>70</v>
      </c>
    </row>
    <row r="150" spans="1:53" ht="27" customHeight="1" x14ac:dyDescent="0.25">
      <c r="A150" s="64" t="s">
        <v>221</v>
      </c>
      <c r="B150" s="64" t="s">
        <v>222</v>
      </c>
      <c r="C150" s="37">
        <v>4301071028</v>
      </c>
      <c r="D150" s="189">
        <v>4607111036216</v>
      </c>
      <c r="E150" s="189"/>
      <c r="F150" s="63">
        <v>1</v>
      </c>
      <c r="G150" s="38">
        <v>5</v>
      </c>
      <c r="H150" s="63">
        <v>5</v>
      </c>
      <c r="I150" s="63">
        <v>5.266</v>
      </c>
      <c r="J150" s="38">
        <v>144</v>
      </c>
      <c r="K150" s="38" t="s">
        <v>86</v>
      </c>
      <c r="L150" s="39" t="s">
        <v>85</v>
      </c>
      <c r="M150" s="38">
        <v>180</v>
      </c>
      <c r="N150" s="24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0" s="191"/>
      <c r="P150" s="191"/>
      <c r="Q150" s="191"/>
      <c r="R150" s="192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6" t="s">
        <v>70</v>
      </c>
    </row>
    <row r="151" spans="1:53" ht="27" customHeight="1" x14ac:dyDescent="0.25">
      <c r="A151" s="64" t="s">
        <v>223</v>
      </c>
      <c r="B151" s="64" t="s">
        <v>224</v>
      </c>
      <c r="C151" s="37">
        <v>4301071027</v>
      </c>
      <c r="D151" s="189">
        <v>4607111036278</v>
      </c>
      <c r="E151" s="189"/>
      <c r="F151" s="63">
        <v>1</v>
      </c>
      <c r="G151" s="38">
        <v>5</v>
      </c>
      <c r="H151" s="63">
        <v>5</v>
      </c>
      <c r="I151" s="63">
        <v>5.2830000000000004</v>
      </c>
      <c r="J151" s="38">
        <v>84</v>
      </c>
      <c r="K151" s="38" t="s">
        <v>86</v>
      </c>
      <c r="L151" s="39" t="s">
        <v>85</v>
      </c>
      <c r="M151" s="38">
        <v>180</v>
      </c>
      <c r="N151" s="244" t="s">
        <v>225</v>
      </c>
      <c r="O151" s="191"/>
      <c r="P151" s="191"/>
      <c r="Q151" s="191"/>
      <c r="R151" s="192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IFERROR(IF(V151="","",V151*0.0155),"")</f>
        <v>0</v>
      </c>
      <c r="Y151" s="69" t="s">
        <v>49</v>
      </c>
      <c r="Z151" s="70" t="s">
        <v>49</v>
      </c>
      <c r="AD151" s="74"/>
      <c r="BA151" s="127" t="s">
        <v>70</v>
      </c>
    </row>
    <row r="152" spans="1:53" x14ac:dyDescent="0.2">
      <c r="A152" s="183"/>
      <c r="B152" s="183"/>
      <c r="C152" s="183"/>
      <c r="D152" s="183"/>
      <c r="E152" s="183"/>
      <c r="F152" s="183"/>
      <c r="G152" s="183"/>
      <c r="H152" s="183"/>
      <c r="I152" s="183"/>
      <c r="J152" s="183"/>
      <c r="K152" s="183"/>
      <c r="L152" s="183"/>
      <c r="M152" s="184"/>
      <c r="N152" s="180" t="s">
        <v>43</v>
      </c>
      <c r="O152" s="181"/>
      <c r="P152" s="181"/>
      <c r="Q152" s="181"/>
      <c r="R152" s="181"/>
      <c r="S152" s="181"/>
      <c r="T152" s="182"/>
      <c r="U152" s="43" t="s">
        <v>42</v>
      </c>
      <c r="V152" s="44">
        <f>IFERROR(SUM(V148:V151),"0")</f>
        <v>0</v>
      </c>
      <c r="W152" s="44">
        <f>IFERROR(SUM(W148:W151),"0")</f>
        <v>0</v>
      </c>
      <c r="X152" s="44">
        <f>IFERROR(IF(X148="",0,X148),"0")+IFERROR(IF(X149="",0,X149),"0")+IFERROR(IF(X150="",0,X150),"0")+IFERROR(IF(X151="",0,X151),"0")</f>
        <v>0</v>
      </c>
      <c r="Y152" s="68"/>
      <c r="Z152" s="68"/>
    </row>
    <row r="153" spans="1:53" x14ac:dyDescent="0.2">
      <c r="A153" s="183"/>
      <c r="B153" s="183"/>
      <c r="C153" s="183"/>
      <c r="D153" s="183"/>
      <c r="E153" s="183"/>
      <c r="F153" s="183"/>
      <c r="G153" s="183"/>
      <c r="H153" s="183"/>
      <c r="I153" s="183"/>
      <c r="J153" s="183"/>
      <c r="K153" s="183"/>
      <c r="L153" s="183"/>
      <c r="M153" s="184"/>
      <c r="N153" s="180" t="s">
        <v>43</v>
      </c>
      <c r="O153" s="181"/>
      <c r="P153" s="181"/>
      <c r="Q153" s="181"/>
      <c r="R153" s="181"/>
      <c r="S153" s="181"/>
      <c r="T153" s="182"/>
      <c r="U153" s="43" t="s">
        <v>0</v>
      </c>
      <c r="V153" s="44">
        <f>IFERROR(SUMPRODUCT(V148:V151*H148:H151),"0")</f>
        <v>0</v>
      </c>
      <c r="W153" s="44">
        <f>IFERROR(SUMPRODUCT(W148:W151*H148:H151),"0")</f>
        <v>0</v>
      </c>
      <c r="X153" s="43"/>
      <c r="Y153" s="68"/>
      <c r="Z153" s="68"/>
    </row>
    <row r="154" spans="1:53" ht="14.25" customHeight="1" x14ac:dyDescent="0.25">
      <c r="A154" s="202" t="s">
        <v>226</v>
      </c>
      <c r="B154" s="202"/>
      <c r="C154" s="202"/>
      <c r="D154" s="202"/>
      <c r="E154" s="202"/>
      <c r="F154" s="202"/>
      <c r="G154" s="202"/>
      <c r="H154" s="202"/>
      <c r="I154" s="202"/>
      <c r="J154" s="202"/>
      <c r="K154" s="202"/>
      <c r="L154" s="202"/>
      <c r="M154" s="202"/>
      <c r="N154" s="202"/>
      <c r="O154" s="202"/>
      <c r="P154" s="202"/>
      <c r="Q154" s="202"/>
      <c r="R154" s="202"/>
      <c r="S154" s="202"/>
      <c r="T154" s="202"/>
      <c r="U154" s="202"/>
      <c r="V154" s="202"/>
      <c r="W154" s="202"/>
      <c r="X154" s="202"/>
      <c r="Y154" s="67"/>
      <c r="Z154" s="67"/>
    </row>
    <row r="155" spans="1:53" ht="27" customHeight="1" x14ac:dyDescent="0.25">
      <c r="A155" s="64" t="s">
        <v>227</v>
      </c>
      <c r="B155" s="64" t="s">
        <v>228</v>
      </c>
      <c r="C155" s="37">
        <v>4301080153</v>
      </c>
      <c r="D155" s="189">
        <v>4607111036827</v>
      </c>
      <c r="E155" s="189"/>
      <c r="F155" s="63">
        <v>1</v>
      </c>
      <c r="G155" s="38">
        <v>5</v>
      </c>
      <c r="H155" s="63">
        <v>5</v>
      </c>
      <c r="I155" s="63">
        <v>5.2</v>
      </c>
      <c r="J155" s="38">
        <v>144</v>
      </c>
      <c r="K155" s="38" t="s">
        <v>86</v>
      </c>
      <c r="L155" s="39" t="s">
        <v>85</v>
      </c>
      <c r="M155" s="38">
        <v>90</v>
      </c>
      <c r="N155" s="2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5" s="191"/>
      <c r="P155" s="191"/>
      <c r="Q155" s="191"/>
      <c r="R155" s="192"/>
      <c r="S155" s="40" t="s">
        <v>49</v>
      </c>
      <c r="T155" s="40" t="s">
        <v>49</v>
      </c>
      <c r="U155" s="41" t="s">
        <v>42</v>
      </c>
      <c r="V155" s="59">
        <v>0</v>
      </c>
      <c r="W155" s="56">
        <f>IFERROR(IF(V155="","",V155),"")</f>
        <v>0</v>
      </c>
      <c r="X155" s="42">
        <f>IFERROR(IF(V155="","",V155*0.00866),"")</f>
        <v>0</v>
      </c>
      <c r="Y155" s="69" t="s">
        <v>49</v>
      </c>
      <c r="Z155" s="70" t="s">
        <v>49</v>
      </c>
      <c r="AD155" s="74"/>
      <c r="BA155" s="128" t="s">
        <v>70</v>
      </c>
    </row>
    <row r="156" spans="1:53" ht="27" customHeight="1" x14ac:dyDescent="0.25">
      <c r="A156" s="64" t="s">
        <v>229</v>
      </c>
      <c r="B156" s="64" t="s">
        <v>230</v>
      </c>
      <c r="C156" s="37">
        <v>4301080154</v>
      </c>
      <c r="D156" s="189">
        <v>4607111036834</v>
      </c>
      <c r="E156" s="189"/>
      <c r="F156" s="63">
        <v>1</v>
      </c>
      <c r="G156" s="38">
        <v>5</v>
      </c>
      <c r="H156" s="63">
        <v>5</v>
      </c>
      <c r="I156" s="63">
        <v>5.2530000000000001</v>
      </c>
      <c r="J156" s="38">
        <v>144</v>
      </c>
      <c r="K156" s="38" t="s">
        <v>86</v>
      </c>
      <c r="L156" s="39" t="s">
        <v>85</v>
      </c>
      <c r="M156" s="38">
        <v>90</v>
      </c>
      <c r="N156" s="2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6" s="191"/>
      <c r="P156" s="191"/>
      <c r="Q156" s="191"/>
      <c r="R156" s="192"/>
      <c r="S156" s="40" t="s">
        <v>49</v>
      </c>
      <c r="T156" s="40" t="s">
        <v>49</v>
      </c>
      <c r="U156" s="41" t="s">
        <v>42</v>
      </c>
      <c r="V156" s="59">
        <v>0</v>
      </c>
      <c r="W156" s="56">
        <f>IFERROR(IF(V156="","",V156),"")</f>
        <v>0</v>
      </c>
      <c r="X156" s="42">
        <f>IFERROR(IF(V156="","",V156*0.00866),"")</f>
        <v>0</v>
      </c>
      <c r="Y156" s="69" t="s">
        <v>49</v>
      </c>
      <c r="Z156" s="70" t="s">
        <v>49</v>
      </c>
      <c r="AD156" s="74"/>
      <c r="BA156" s="129" t="s">
        <v>70</v>
      </c>
    </row>
    <row r="157" spans="1:53" x14ac:dyDescent="0.2">
      <c r="A157" s="183"/>
      <c r="B157" s="183"/>
      <c r="C157" s="183"/>
      <c r="D157" s="183"/>
      <c r="E157" s="183"/>
      <c r="F157" s="183"/>
      <c r="G157" s="183"/>
      <c r="H157" s="183"/>
      <c r="I157" s="183"/>
      <c r="J157" s="183"/>
      <c r="K157" s="183"/>
      <c r="L157" s="183"/>
      <c r="M157" s="184"/>
      <c r="N157" s="180" t="s">
        <v>43</v>
      </c>
      <c r="O157" s="181"/>
      <c r="P157" s="181"/>
      <c r="Q157" s="181"/>
      <c r="R157" s="181"/>
      <c r="S157" s="181"/>
      <c r="T157" s="182"/>
      <c r="U157" s="43" t="s">
        <v>42</v>
      </c>
      <c r="V157" s="44">
        <f>IFERROR(SUM(V155:V156),"0")</f>
        <v>0</v>
      </c>
      <c r="W157" s="44">
        <f>IFERROR(SUM(W155:W156),"0")</f>
        <v>0</v>
      </c>
      <c r="X157" s="44">
        <f>IFERROR(IF(X155="",0,X155),"0")+IFERROR(IF(X156="",0,X156),"0")</f>
        <v>0</v>
      </c>
      <c r="Y157" s="68"/>
      <c r="Z157" s="68"/>
    </row>
    <row r="158" spans="1:53" x14ac:dyDescent="0.2">
      <c r="A158" s="183"/>
      <c r="B158" s="183"/>
      <c r="C158" s="183"/>
      <c r="D158" s="183"/>
      <c r="E158" s="183"/>
      <c r="F158" s="183"/>
      <c r="G158" s="183"/>
      <c r="H158" s="183"/>
      <c r="I158" s="183"/>
      <c r="J158" s="183"/>
      <c r="K158" s="183"/>
      <c r="L158" s="183"/>
      <c r="M158" s="184"/>
      <c r="N158" s="180" t="s">
        <v>43</v>
      </c>
      <c r="O158" s="181"/>
      <c r="P158" s="181"/>
      <c r="Q158" s="181"/>
      <c r="R158" s="181"/>
      <c r="S158" s="181"/>
      <c r="T158" s="182"/>
      <c r="U158" s="43" t="s">
        <v>0</v>
      </c>
      <c r="V158" s="44">
        <f>IFERROR(SUMPRODUCT(V155:V156*H155:H156),"0")</f>
        <v>0</v>
      </c>
      <c r="W158" s="44">
        <f>IFERROR(SUMPRODUCT(W155:W156*H155:H156),"0")</f>
        <v>0</v>
      </c>
      <c r="X158" s="43"/>
      <c r="Y158" s="68"/>
      <c r="Z158" s="68"/>
    </row>
    <row r="159" spans="1:53" ht="27.75" customHeight="1" x14ac:dyDescent="0.2">
      <c r="A159" s="212" t="s">
        <v>231</v>
      </c>
      <c r="B159" s="212"/>
      <c r="C159" s="212"/>
      <c r="D159" s="212"/>
      <c r="E159" s="212"/>
      <c r="F159" s="212"/>
      <c r="G159" s="212"/>
      <c r="H159" s="212"/>
      <c r="I159" s="212"/>
      <c r="J159" s="212"/>
      <c r="K159" s="212"/>
      <c r="L159" s="212"/>
      <c r="M159" s="212"/>
      <c r="N159" s="212"/>
      <c r="O159" s="212"/>
      <c r="P159" s="212"/>
      <c r="Q159" s="212"/>
      <c r="R159" s="212"/>
      <c r="S159" s="212"/>
      <c r="T159" s="212"/>
      <c r="U159" s="212"/>
      <c r="V159" s="212"/>
      <c r="W159" s="212"/>
      <c r="X159" s="212"/>
      <c r="Y159" s="55"/>
      <c r="Z159" s="55"/>
    </row>
    <row r="160" spans="1:53" ht="16.5" customHeight="1" x14ac:dyDescent="0.25">
      <c r="A160" s="213" t="s">
        <v>232</v>
      </c>
      <c r="B160" s="213"/>
      <c r="C160" s="213"/>
      <c r="D160" s="213"/>
      <c r="E160" s="213"/>
      <c r="F160" s="213"/>
      <c r="G160" s="213"/>
      <c r="H160" s="213"/>
      <c r="I160" s="213"/>
      <c r="J160" s="213"/>
      <c r="K160" s="213"/>
      <c r="L160" s="213"/>
      <c r="M160" s="213"/>
      <c r="N160" s="213"/>
      <c r="O160" s="213"/>
      <c r="P160" s="213"/>
      <c r="Q160" s="213"/>
      <c r="R160" s="213"/>
      <c r="S160" s="213"/>
      <c r="T160" s="213"/>
      <c r="U160" s="213"/>
      <c r="V160" s="213"/>
      <c r="W160" s="213"/>
      <c r="X160" s="213"/>
      <c r="Y160" s="66"/>
      <c r="Z160" s="66"/>
    </row>
    <row r="161" spans="1:53" ht="14.25" customHeight="1" x14ac:dyDescent="0.25">
      <c r="A161" s="202" t="s">
        <v>88</v>
      </c>
      <c r="B161" s="202"/>
      <c r="C161" s="202"/>
      <c r="D161" s="202"/>
      <c r="E161" s="202"/>
      <c r="F161" s="202"/>
      <c r="G161" s="202"/>
      <c r="H161" s="202"/>
      <c r="I161" s="202"/>
      <c r="J161" s="202"/>
      <c r="K161" s="202"/>
      <c r="L161" s="202"/>
      <c r="M161" s="202"/>
      <c r="N161" s="202"/>
      <c r="O161" s="202"/>
      <c r="P161" s="202"/>
      <c r="Q161" s="202"/>
      <c r="R161" s="202"/>
      <c r="S161" s="202"/>
      <c r="T161" s="202"/>
      <c r="U161" s="202"/>
      <c r="V161" s="202"/>
      <c r="W161" s="202"/>
      <c r="X161" s="202"/>
      <c r="Y161" s="67"/>
      <c r="Z161" s="67"/>
    </row>
    <row r="162" spans="1:53" ht="16.5" customHeight="1" x14ac:dyDescent="0.25">
      <c r="A162" s="64" t="s">
        <v>233</v>
      </c>
      <c r="B162" s="64" t="s">
        <v>234</v>
      </c>
      <c r="C162" s="37">
        <v>4301132048</v>
      </c>
      <c r="D162" s="189">
        <v>4607111035721</v>
      </c>
      <c r="E162" s="189"/>
      <c r="F162" s="63">
        <v>0.25</v>
      </c>
      <c r="G162" s="38">
        <v>12</v>
      </c>
      <c r="H162" s="63">
        <v>3</v>
      </c>
      <c r="I162" s="63">
        <v>3.3879999999999999</v>
      </c>
      <c r="J162" s="38">
        <v>70</v>
      </c>
      <c r="K162" s="38" t="s">
        <v>92</v>
      </c>
      <c r="L162" s="39" t="s">
        <v>85</v>
      </c>
      <c r="M162" s="38">
        <v>180</v>
      </c>
      <c r="N162" s="24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2" s="191"/>
      <c r="P162" s="191"/>
      <c r="Q162" s="191"/>
      <c r="R162" s="192"/>
      <c r="S162" s="40" t="s">
        <v>49</v>
      </c>
      <c r="T162" s="40" t="s">
        <v>49</v>
      </c>
      <c r="U162" s="41" t="s">
        <v>42</v>
      </c>
      <c r="V162" s="59">
        <v>0</v>
      </c>
      <c r="W162" s="56">
        <f>IFERROR(IF(V162="","",V162),"")</f>
        <v>0</v>
      </c>
      <c r="X162" s="42">
        <f>IFERROR(IF(V162="","",V162*0.01788),"")</f>
        <v>0</v>
      </c>
      <c r="Y162" s="69" t="s">
        <v>49</v>
      </c>
      <c r="Z162" s="70" t="s">
        <v>49</v>
      </c>
      <c r="AD162" s="74"/>
      <c r="BA162" s="130" t="s">
        <v>91</v>
      </c>
    </row>
    <row r="163" spans="1:53" ht="27" customHeight="1" x14ac:dyDescent="0.25">
      <c r="A163" s="64" t="s">
        <v>235</v>
      </c>
      <c r="B163" s="64" t="s">
        <v>236</v>
      </c>
      <c r="C163" s="37">
        <v>4301132046</v>
      </c>
      <c r="D163" s="189">
        <v>4607111035691</v>
      </c>
      <c r="E163" s="189"/>
      <c r="F163" s="63">
        <v>0.25</v>
      </c>
      <c r="G163" s="38">
        <v>12</v>
      </c>
      <c r="H163" s="63">
        <v>3</v>
      </c>
      <c r="I163" s="63">
        <v>3.3879999999999999</v>
      </c>
      <c r="J163" s="38">
        <v>70</v>
      </c>
      <c r="K163" s="38" t="s">
        <v>92</v>
      </c>
      <c r="L163" s="39" t="s">
        <v>85</v>
      </c>
      <c r="M163" s="38">
        <v>180</v>
      </c>
      <c r="N163" s="23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3" s="191"/>
      <c r="P163" s="191"/>
      <c r="Q163" s="191"/>
      <c r="R163" s="192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IFERROR(IF(V163="","",V163*0.01788),"")</f>
        <v>0</v>
      </c>
      <c r="Y163" s="69" t="s">
        <v>49</v>
      </c>
      <c r="Z163" s="70" t="s">
        <v>49</v>
      </c>
      <c r="AD163" s="74"/>
      <c r="BA163" s="131" t="s">
        <v>91</v>
      </c>
    </row>
    <row r="164" spans="1:53" x14ac:dyDescent="0.2">
      <c r="A164" s="183"/>
      <c r="B164" s="183"/>
      <c r="C164" s="183"/>
      <c r="D164" s="183"/>
      <c r="E164" s="183"/>
      <c r="F164" s="183"/>
      <c r="G164" s="183"/>
      <c r="H164" s="183"/>
      <c r="I164" s="183"/>
      <c r="J164" s="183"/>
      <c r="K164" s="183"/>
      <c r="L164" s="183"/>
      <c r="M164" s="184"/>
      <c r="N164" s="180" t="s">
        <v>43</v>
      </c>
      <c r="O164" s="181"/>
      <c r="P164" s="181"/>
      <c r="Q164" s="181"/>
      <c r="R164" s="181"/>
      <c r="S164" s="181"/>
      <c r="T164" s="182"/>
      <c r="U164" s="43" t="s">
        <v>42</v>
      </c>
      <c r="V164" s="44">
        <f>IFERROR(SUM(V162:V163),"0")</f>
        <v>0</v>
      </c>
      <c r="W164" s="44">
        <f>IFERROR(SUM(W162:W163),"0")</f>
        <v>0</v>
      </c>
      <c r="X164" s="44">
        <f>IFERROR(IF(X162="",0,X162),"0")+IFERROR(IF(X163="",0,X163),"0")</f>
        <v>0</v>
      </c>
      <c r="Y164" s="68"/>
      <c r="Z164" s="68"/>
    </row>
    <row r="165" spans="1:53" x14ac:dyDescent="0.2">
      <c r="A165" s="183"/>
      <c r="B165" s="183"/>
      <c r="C165" s="183"/>
      <c r="D165" s="183"/>
      <c r="E165" s="183"/>
      <c r="F165" s="183"/>
      <c r="G165" s="183"/>
      <c r="H165" s="183"/>
      <c r="I165" s="183"/>
      <c r="J165" s="183"/>
      <c r="K165" s="183"/>
      <c r="L165" s="183"/>
      <c r="M165" s="184"/>
      <c r="N165" s="180" t="s">
        <v>43</v>
      </c>
      <c r="O165" s="181"/>
      <c r="P165" s="181"/>
      <c r="Q165" s="181"/>
      <c r="R165" s="181"/>
      <c r="S165" s="181"/>
      <c r="T165" s="182"/>
      <c r="U165" s="43" t="s">
        <v>0</v>
      </c>
      <c r="V165" s="44">
        <f>IFERROR(SUMPRODUCT(V162:V163*H162:H163),"0")</f>
        <v>0</v>
      </c>
      <c r="W165" s="44">
        <f>IFERROR(SUMPRODUCT(W162:W163*H162:H163),"0")</f>
        <v>0</v>
      </c>
      <c r="X165" s="43"/>
      <c r="Y165" s="68"/>
      <c r="Z165" s="68"/>
    </row>
    <row r="166" spans="1:53" ht="16.5" customHeight="1" x14ac:dyDescent="0.25">
      <c r="A166" s="213" t="s">
        <v>237</v>
      </c>
      <c r="B166" s="213"/>
      <c r="C166" s="213"/>
      <c r="D166" s="213"/>
      <c r="E166" s="213"/>
      <c r="F166" s="213"/>
      <c r="G166" s="213"/>
      <c r="H166" s="213"/>
      <c r="I166" s="213"/>
      <c r="J166" s="213"/>
      <c r="K166" s="213"/>
      <c r="L166" s="213"/>
      <c r="M166" s="213"/>
      <c r="N166" s="213"/>
      <c r="O166" s="213"/>
      <c r="P166" s="213"/>
      <c r="Q166" s="213"/>
      <c r="R166" s="213"/>
      <c r="S166" s="213"/>
      <c r="T166" s="213"/>
      <c r="U166" s="213"/>
      <c r="V166" s="213"/>
      <c r="W166" s="213"/>
      <c r="X166" s="213"/>
      <c r="Y166" s="66"/>
      <c r="Z166" s="66"/>
    </row>
    <row r="167" spans="1:53" ht="14.25" customHeight="1" x14ac:dyDescent="0.25">
      <c r="A167" s="202" t="s">
        <v>237</v>
      </c>
      <c r="B167" s="202"/>
      <c r="C167" s="202"/>
      <c r="D167" s="202"/>
      <c r="E167" s="202"/>
      <c r="F167" s="202"/>
      <c r="G167" s="202"/>
      <c r="H167" s="202"/>
      <c r="I167" s="202"/>
      <c r="J167" s="202"/>
      <c r="K167" s="202"/>
      <c r="L167" s="202"/>
      <c r="M167" s="202"/>
      <c r="N167" s="202"/>
      <c r="O167" s="202"/>
      <c r="P167" s="202"/>
      <c r="Q167" s="202"/>
      <c r="R167" s="202"/>
      <c r="S167" s="202"/>
      <c r="T167" s="202"/>
      <c r="U167" s="202"/>
      <c r="V167" s="202"/>
      <c r="W167" s="202"/>
      <c r="X167" s="202"/>
      <c r="Y167" s="67"/>
      <c r="Z167" s="67"/>
    </row>
    <row r="168" spans="1:53" ht="27" customHeight="1" x14ac:dyDescent="0.25">
      <c r="A168" s="64" t="s">
        <v>238</v>
      </c>
      <c r="B168" s="64" t="s">
        <v>239</v>
      </c>
      <c r="C168" s="37">
        <v>4301133002</v>
      </c>
      <c r="D168" s="189">
        <v>4607111035783</v>
      </c>
      <c r="E168" s="189"/>
      <c r="F168" s="63">
        <v>0.2</v>
      </c>
      <c r="G168" s="38">
        <v>8</v>
      </c>
      <c r="H168" s="63">
        <v>1.6</v>
      </c>
      <c r="I168" s="63">
        <v>2.12</v>
      </c>
      <c r="J168" s="38">
        <v>72</v>
      </c>
      <c r="K168" s="38" t="s">
        <v>202</v>
      </c>
      <c r="L168" s="39" t="s">
        <v>85</v>
      </c>
      <c r="M168" s="38">
        <v>180</v>
      </c>
      <c r="N168" s="24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8" s="191"/>
      <c r="P168" s="191"/>
      <c r="Q168" s="191"/>
      <c r="R168" s="192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IFERROR(IF(V168="","",V168*0.01157),"")</f>
        <v>0</v>
      </c>
      <c r="Y168" s="69" t="s">
        <v>49</v>
      </c>
      <c r="Z168" s="70" t="s">
        <v>49</v>
      </c>
      <c r="AD168" s="74"/>
      <c r="BA168" s="132" t="s">
        <v>91</v>
      </c>
    </row>
    <row r="169" spans="1:53" x14ac:dyDescent="0.2">
      <c r="A169" s="183"/>
      <c r="B169" s="183"/>
      <c r="C169" s="183"/>
      <c r="D169" s="183"/>
      <c r="E169" s="183"/>
      <c r="F169" s="183"/>
      <c r="G169" s="183"/>
      <c r="H169" s="183"/>
      <c r="I169" s="183"/>
      <c r="J169" s="183"/>
      <c r="K169" s="183"/>
      <c r="L169" s="183"/>
      <c r="M169" s="184"/>
      <c r="N169" s="180" t="s">
        <v>43</v>
      </c>
      <c r="O169" s="181"/>
      <c r="P169" s="181"/>
      <c r="Q169" s="181"/>
      <c r="R169" s="181"/>
      <c r="S169" s="181"/>
      <c r="T169" s="182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83"/>
      <c r="B170" s="183"/>
      <c r="C170" s="183"/>
      <c r="D170" s="183"/>
      <c r="E170" s="183"/>
      <c r="F170" s="183"/>
      <c r="G170" s="183"/>
      <c r="H170" s="183"/>
      <c r="I170" s="183"/>
      <c r="J170" s="183"/>
      <c r="K170" s="183"/>
      <c r="L170" s="183"/>
      <c r="M170" s="184"/>
      <c r="N170" s="180" t="s">
        <v>43</v>
      </c>
      <c r="O170" s="181"/>
      <c r="P170" s="181"/>
      <c r="Q170" s="181"/>
      <c r="R170" s="181"/>
      <c r="S170" s="181"/>
      <c r="T170" s="182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13" t="s">
        <v>231</v>
      </c>
      <c r="B171" s="213"/>
      <c r="C171" s="213"/>
      <c r="D171" s="213"/>
      <c r="E171" s="213"/>
      <c r="F171" s="213"/>
      <c r="G171" s="213"/>
      <c r="H171" s="213"/>
      <c r="I171" s="213"/>
      <c r="J171" s="213"/>
      <c r="K171" s="213"/>
      <c r="L171" s="213"/>
      <c r="M171" s="213"/>
      <c r="N171" s="213"/>
      <c r="O171" s="213"/>
      <c r="P171" s="213"/>
      <c r="Q171" s="213"/>
      <c r="R171" s="213"/>
      <c r="S171" s="213"/>
      <c r="T171" s="213"/>
      <c r="U171" s="213"/>
      <c r="V171" s="213"/>
      <c r="W171" s="213"/>
      <c r="X171" s="213"/>
      <c r="Y171" s="66"/>
      <c r="Z171" s="66"/>
    </row>
    <row r="172" spans="1:53" ht="14.25" customHeight="1" x14ac:dyDescent="0.25">
      <c r="A172" s="202" t="s">
        <v>240</v>
      </c>
      <c r="B172" s="202"/>
      <c r="C172" s="202"/>
      <c r="D172" s="202"/>
      <c r="E172" s="202"/>
      <c r="F172" s="202"/>
      <c r="G172" s="202"/>
      <c r="H172" s="202"/>
      <c r="I172" s="202"/>
      <c r="J172" s="202"/>
      <c r="K172" s="202"/>
      <c r="L172" s="202"/>
      <c r="M172" s="202"/>
      <c r="N172" s="202"/>
      <c r="O172" s="202"/>
      <c r="P172" s="202"/>
      <c r="Q172" s="202"/>
      <c r="R172" s="202"/>
      <c r="S172" s="202"/>
      <c r="T172" s="202"/>
      <c r="U172" s="202"/>
      <c r="V172" s="202"/>
      <c r="W172" s="202"/>
      <c r="X172" s="202"/>
      <c r="Y172" s="67"/>
      <c r="Z172" s="67"/>
    </row>
    <row r="173" spans="1:53" ht="27" customHeight="1" x14ac:dyDescent="0.25">
      <c r="A173" s="64" t="s">
        <v>241</v>
      </c>
      <c r="B173" s="64" t="s">
        <v>242</v>
      </c>
      <c r="C173" s="37">
        <v>4301051319</v>
      </c>
      <c r="D173" s="189">
        <v>4680115881204</v>
      </c>
      <c r="E173" s="189"/>
      <c r="F173" s="63">
        <v>0.33</v>
      </c>
      <c r="G173" s="38">
        <v>6</v>
      </c>
      <c r="H173" s="63">
        <v>1.98</v>
      </c>
      <c r="I173" s="63">
        <v>2.246</v>
      </c>
      <c r="J173" s="38">
        <v>156</v>
      </c>
      <c r="K173" s="38" t="s">
        <v>86</v>
      </c>
      <c r="L173" s="39" t="s">
        <v>244</v>
      </c>
      <c r="M173" s="38">
        <v>365</v>
      </c>
      <c r="N173" s="238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3" s="191"/>
      <c r="P173" s="191"/>
      <c r="Q173" s="191"/>
      <c r="R173" s="192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IFERROR(IF(V173="","",V173*0.00753),"")</f>
        <v>0</v>
      </c>
      <c r="Y173" s="69" t="s">
        <v>49</v>
      </c>
      <c r="Z173" s="70" t="s">
        <v>49</v>
      </c>
      <c r="AD173" s="74"/>
      <c r="BA173" s="133" t="s">
        <v>243</v>
      </c>
    </row>
    <row r="174" spans="1:53" x14ac:dyDescent="0.2">
      <c r="A174" s="183"/>
      <c r="B174" s="183"/>
      <c r="C174" s="183"/>
      <c r="D174" s="183"/>
      <c r="E174" s="183"/>
      <c r="F174" s="183"/>
      <c r="G174" s="183"/>
      <c r="H174" s="183"/>
      <c r="I174" s="183"/>
      <c r="J174" s="183"/>
      <c r="K174" s="183"/>
      <c r="L174" s="183"/>
      <c r="M174" s="184"/>
      <c r="N174" s="180" t="s">
        <v>43</v>
      </c>
      <c r="O174" s="181"/>
      <c r="P174" s="181"/>
      <c r="Q174" s="181"/>
      <c r="R174" s="181"/>
      <c r="S174" s="181"/>
      <c r="T174" s="182"/>
      <c r="U174" s="43" t="s">
        <v>42</v>
      </c>
      <c r="V174" s="44">
        <f>IFERROR(SUM(V173:V173),"0")</f>
        <v>0</v>
      </c>
      <c r="W174" s="44">
        <f>IFERROR(SUM(W173:W173),"0")</f>
        <v>0</v>
      </c>
      <c r="X174" s="44">
        <f>IFERROR(IF(X173="",0,X173),"0")</f>
        <v>0</v>
      </c>
      <c r="Y174" s="68"/>
      <c r="Z174" s="68"/>
    </row>
    <row r="175" spans="1:53" x14ac:dyDescent="0.2">
      <c r="A175" s="183"/>
      <c r="B175" s="183"/>
      <c r="C175" s="183"/>
      <c r="D175" s="183"/>
      <c r="E175" s="183"/>
      <c r="F175" s="183"/>
      <c r="G175" s="183"/>
      <c r="H175" s="183"/>
      <c r="I175" s="183"/>
      <c r="J175" s="183"/>
      <c r="K175" s="183"/>
      <c r="L175" s="183"/>
      <c r="M175" s="184"/>
      <c r="N175" s="180" t="s">
        <v>43</v>
      </c>
      <c r="O175" s="181"/>
      <c r="P175" s="181"/>
      <c r="Q175" s="181"/>
      <c r="R175" s="181"/>
      <c r="S175" s="181"/>
      <c r="T175" s="182"/>
      <c r="U175" s="43" t="s">
        <v>0</v>
      </c>
      <c r="V175" s="44">
        <f>IFERROR(SUMPRODUCT(V173:V173*H173:H173),"0")</f>
        <v>0</v>
      </c>
      <c r="W175" s="44">
        <f>IFERROR(SUMPRODUCT(W173:W173*H173:H173),"0")</f>
        <v>0</v>
      </c>
      <c r="X175" s="43"/>
      <c r="Y175" s="68"/>
      <c r="Z175" s="68"/>
    </row>
    <row r="176" spans="1:53" ht="16.5" customHeight="1" x14ac:dyDescent="0.25">
      <c r="A176" s="213" t="s">
        <v>245</v>
      </c>
      <c r="B176" s="213"/>
      <c r="C176" s="213"/>
      <c r="D176" s="213"/>
      <c r="E176" s="213"/>
      <c r="F176" s="213"/>
      <c r="G176" s="213"/>
      <c r="H176" s="213"/>
      <c r="I176" s="213"/>
      <c r="J176" s="213"/>
      <c r="K176" s="213"/>
      <c r="L176" s="213"/>
      <c r="M176" s="213"/>
      <c r="N176" s="213"/>
      <c r="O176" s="213"/>
      <c r="P176" s="213"/>
      <c r="Q176" s="213"/>
      <c r="R176" s="213"/>
      <c r="S176" s="213"/>
      <c r="T176" s="213"/>
      <c r="U176" s="213"/>
      <c r="V176" s="213"/>
      <c r="W176" s="213"/>
      <c r="X176" s="213"/>
      <c r="Y176" s="66"/>
      <c r="Z176" s="66"/>
    </row>
    <row r="177" spans="1:53" ht="14.25" customHeight="1" x14ac:dyDescent="0.25">
      <c r="A177" s="202" t="s">
        <v>88</v>
      </c>
      <c r="B177" s="202"/>
      <c r="C177" s="202"/>
      <c r="D177" s="202"/>
      <c r="E177" s="202"/>
      <c r="F177" s="202"/>
      <c r="G177" s="202"/>
      <c r="H177" s="202"/>
      <c r="I177" s="202"/>
      <c r="J177" s="202"/>
      <c r="K177" s="202"/>
      <c r="L177" s="202"/>
      <c r="M177" s="202"/>
      <c r="N177" s="202"/>
      <c r="O177" s="202"/>
      <c r="P177" s="202"/>
      <c r="Q177" s="202"/>
      <c r="R177" s="202"/>
      <c r="S177" s="202"/>
      <c r="T177" s="202"/>
      <c r="U177" s="202"/>
      <c r="V177" s="202"/>
      <c r="W177" s="202"/>
      <c r="X177" s="202"/>
      <c r="Y177" s="67"/>
      <c r="Z177" s="67"/>
    </row>
    <row r="178" spans="1:53" ht="16.5" customHeight="1" x14ac:dyDescent="0.25">
      <c r="A178" s="64" t="s">
        <v>246</v>
      </c>
      <c r="B178" s="64" t="s">
        <v>247</v>
      </c>
      <c r="C178" s="37">
        <v>4301132076</v>
      </c>
      <c r="D178" s="189">
        <v>4607111035721</v>
      </c>
      <c r="E178" s="189"/>
      <c r="F178" s="63">
        <v>0.25</v>
      </c>
      <c r="G178" s="38">
        <v>12</v>
      </c>
      <c r="H178" s="63">
        <v>3</v>
      </c>
      <c r="I178" s="63">
        <v>3.3879999999999999</v>
      </c>
      <c r="J178" s="38">
        <v>70</v>
      </c>
      <c r="K178" s="38" t="s">
        <v>92</v>
      </c>
      <c r="L178" s="39" t="s">
        <v>85</v>
      </c>
      <c r="M178" s="38">
        <v>180</v>
      </c>
      <c r="N178" s="236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8" s="191"/>
      <c r="P178" s="191"/>
      <c r="Q178" s="191"/>
      <c r="R178" s="192"/>
      <c r="S178" s="40" t="s">
        <v>49</v>
      </c>
      <c r="T178" s="40" t="s">
        <v>49</v>
      </c>
      <c r="U178" s="41" t="s">
        <v>42</v>
      </c>
      <c r="V178" s="59">
        <v>0</v>
      </c>
      <c r="W178" s="56">
        <f>IFERROR(IF(V178="","",V178),"")</f>
        <v>0</v>
      </c>
      <c r="X178" s="42">
        <f>IFERROR(IF(V178="","",V178*0.01788),"")</f>
        <v>0</v>
      </c>
      <c r="Y178" s="69" t="s">
        <v>49</v>
      </c>
      <c r="Z178" s="70" t="s">
        <v>49</v>
      </c>
      <c r="AD178" s="74"/>
      <c r="BA178" s="134" t="s">
        <v>91</v>
      </c>
    </row>
    <row r="179" spans="1:53" ht="27" customHeight="1" x14ac:dyDescent="0.25">
      <c r="A179" s="64" t="s">
        <v>248</v>
      </c>
      <c r="B179" s="64" t="s">
        <v>249</v>
      </c>
      <c r="C179" s="37">
        <v>4301132079</v>
      </c>
      <c r="D179" s="189">
        <v>4607111038487</v>
      </c>
      <c r="E179" s="189"/>
      <c r="F179" s="63">
        <v>0.25</v>
      </c>
      <c r="G179" s="38">
        <v>12</v>
      </c>
      <c r="H179" s="63">
        <v>3</v>
      </c>
      <c r="I179" s="63">
        <v>3.7360000000000002</v>
      </c>
      <c r="J179" s="38">
        <v>70</v>
      </c>
      <c r="K179" s="38" t="s">
        <v>92</v>
      </c>
      <c r="L179" s="39" t="s">
        <v>85</v>
      </c>
      <c r="M179" s="38">
        <v>180</v>
      </c>
      <c r="N179" s="23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9" s="191"/>
      <c r="P179" s="191"/>
      <c r="Q179" s="191"/>
      <c r="R179" s="192"/>
      <c r="S179" s="40" t="s">
        <v>49</v>
      </c>
      <c r="T179" s="40" t="s">
        <v>49</v>
      </c>
      <c r="U179" s="41" t="s">
        <v>42</v>
      </c>
      <c r="V179" s="59">
        <v>0</v>
      </c>
      <c r="W179" s="56">
        <f>IFERROR(IF(V179="","",V179),"")</f>
        <v>0</v>
      </c>
      <c r="X179" s="42">
        <f>IFERROR(IF(V179="","",V179*0.01788),"")</f>
        <v>0</v>
      </c>
      <c r="Y179" s="69" t="s">
        <v>49</v>
      </c>
      <c r="Z179" s="70" t="s">
        <v>49</v>
      </c>
      <c r="AD179" s="74"/>
      <c r="BA179" s="135" t="s">
        <v>91</v>
      </c>
    </row>
    <row r="180" spans="1:53" x14ac:dyDescent="0.2">
      <c r="A180" s="183"/>
      <c r="B180" s="183"/>
      <c r="C180" s="183"/>
      <c r="D180" s="183"/>
      <c r="E180" s="183"/>
      <c r="F180" s="183"/>
      <c r="G180" s="183"/>
      <c r="H180" s="183"/>
      <c r="I180" s="183"/>
      <c r="J180" s="183"/>
      <c r="K180" s="183"/>
      <c r="L180" s="183"/>
      <c r="M180" s="184"/>
      <c r="N180" s="180" t="s">
        <v>43</v>
      </c>
      <c r="O180" s="181"/>
      <c r="P180" s="181"/>
      <c r="Q180" s="181"/>
      <c r="R180" s="181"/>
      <c r="S180" s="181"/>
      <c r="T180" s="182"/>
      <c r="U180" s="43" t="s">
        <v>42</v>
      </c>
      <c r="V180" s="44">
        <f>IFERROR(SUM(V178:V179),"0")</f>
        <v>0</v>
      </c>
      <c r="W180" s="44">
        <f>IFERROR(SUM(W178:W179),"0")</f>
        <v>0</v>
      </c>
      <c r="X180" s="44">
        <f>IFERROR(IF(X178="",0,X178),"0")+IFERROR(IF(X179="",0,X179),"0")</f>
        <v>0</v>
      </c>
      <c r="Y180" s="68"/>
      <c r="Z180" s="68"/>
    </row>
    <row r="181" spans="1:53" x14ac:dyDescent="0.2">
      <c r="A181" s="183"/>
      <c r="B181" s="183"/>
      <c r="C181" s="183"/>
      <c r="D181" s="183"/>
      <c r="E181" s="183"/>
      <c r="F181" s="183"/>
      <c r="G181" s="183"/>
      <c r="H181" s="183"/>
      <c r="I181" s="183"/>
      <c r="J181" s="183"/>
      <c r="K181" s="183"/>
      <c r="L181" s="183"/>
      <c r="M181" s="184"/>
      <c r="N181" s="180" t="s">
        <v>43</v>
      </c>
      <c r="O181" s="181"/>
      <c r="P181" s="181"/>
      <c r="Q181" s="181"/>
      <c r="R181" s="181"/>
      <c r="S181" s="181"/>
      <c r="T181" s="182"/>
      <c r="U181" s="43" t="s">
        <v>0</v>
      </c>
      <c r="V181" s="44">
        <f>IFERROR(SUMPRODUCT(V178:V179*H178:H179),"0")</f>
        <v>0</v>
      </c>
      <c r="W181" s="44">
        <f>IFERROR(SUMPRODUCT(W178:W179*H178:H179),"0")</f>
        <v>0</v>
      </c>
      <c r="X181" s="43"/>
      <c r="Y181" s="68"/>
      <c r="Z181" s="68"/>
    </row>
    <row r="182" spans="1:53" ht="27.75" customHeight="1" x14ac:dyDescent="0.2">
      <c r="A182" s="212" t="s">
        <v>250</v>
      </c>
      <c r="B182" s="212"/>
      <c r="C182" s="212"/>
      <c r="D182" s="212"/>
      <c r="E182" s="212"/>
      <c r="F182" s="212"/>
      <c r="G182" s="212"/>
      <c r="H182" s="212"/>
      <c r="I182" s="212"/>
      <c r="J182" s="212"/>
      <c r="K182" s="212"/>
      <c r="L182" s="212"/>
      <c r="M182" s="212"/>
      <c r="N182" s="212"/>
      <c r="O182" s="212"/>
      <c r="P182" s="212"/>
      <c r="Q182" s="212"/>
      <c r="R182" s="212"/>
      <c r="S182" s="212"/>
      <c r="T182" s="212"/>
      <c r="U182" s="212"/>
      <c r="V182" s="212"/>
      <c r="W182" s="212"/>
      <c r="X182" s="212"/>
      <c r="Y182" s="55"/>
      <c r="Z182" s="55"/>
    </row>
    <row r="183" spans="1:53" ht="16.5" customHeight="1" x14ac:dyDescent="0.25">
      <c r="A183" s="213" t="s">
        <v>251</v>
      </c>
      <c r="B183" s="213"/>
      <c r="C183" s="213"/>
      <c r="D183" s="213"/>
      <c r="E183" s="213"/>
      <c r="F183" s="213"/>
      <c r="G183" s="213"/>
      <c r="H183" s="213"/>
      <c r="I183" s="213"/>
      <c r="J183" s="213"/>
      <c r="K183" s="213"/>
      <c r="L183" s="213"/>
      <c r="M183" s="213"/>
      <c r="N183" s="213"/>
      <c r="O183" s="213"/>
      <c r="P183" s="213"/>
      <c r="Q183" s="213"/>
      <c r="R183" s="213"/>
      <c r="S183" s="213"/>
      <c r="T183" s="213"/>
      <c r="U183" s="213"/>
      <c r="V183" s="213"/>
      <c r="W183" s="213"/>
      <c r="X183" s="213"/>
      <c r="Y183" s="66"/>
      <c r="Z183" s="66"/>
    </row>
    <row r="184" spans="1:53" ht="14.25" customHeight="1" x14ac:dyDescent="0.25">
      <c r="A184" s="202" t="s">
        <v>82</v>
      </c>
      <c r="B184" s="202"/>
      <c r="C184" s="202"/>
      <c r="D184" s="202"/>
      <c r="E184" s="202"/>
      <c r="F184" s="202"/>
      <c r="G184" s="202"/>
      <c r="H184" s="202"/>
      <c r="I184" s="202"/>
      <c r="J184" s="202"/>
      <c r="K184" s="202"/>
      <c r="L184" s="202"/>
      <c r="M184" s="202"/>
      <c r="N184" s="202"/>
      <c r="O184" s="202"/>
      <c r="P184" s="202"/>
      <c r="Q184" s="202"/>
      <c r="R184" s="202"/>
      <c r="S184" s="202"/>
      <c r="T184" s="202"/>
      <c r="U184" s="202"/>
      <c r="V184" s="202"/>
      <c r="W184" s="202"/>
      <c r="X184" s="202"/>
      <c r="Y184" s="67"/>
      <c r="Z184" s="67"/>
    </row>
    <row r="185" spans="1:53" ht="16.5" customHeight="1" x14ac:dyDescent="0.25">
      <c r="A185" s="64" t="s">
        <v>252</v>
      </c>
      <c r="B185" s="64" t="s">
        <v>253</v>
      </c>
      <c r="C185" s="37">
        <v>4301070913</v>
      </c>
      <c r="D185" s="189">
        <v>4607111036957</v>
      </c>
      <c r="E185" s="189"/>
      <c r="F185" s="63">
        <v>0.4</v>
      </c>
      <c r="G185" s="38">
        <v>8</v>
      </c>
      <c r="H185" s="63">
        <v>3.2</v>
      </c>
      <c r="I185" s="63">
        <v>3.44</v>
      </c>
      <c r="J185" s="38">
        <v>144</v>
      </c>
      <c r="K185" s="38" t="s">
        <v>86</v>
      </c>
      <c r="L185" s="39" t="s">
        <v>85</v>
      </c>
      <c r="M185" s="38">
        <v>180</v>
      </c>
      <c r="N185" s="234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5" s="191"/>
      <c r="P185" s="191"/>
      <c r="Q185" s="191"/>
      <c r="R185" s="192"/>
      <c r="S185" s="40" t="s">
        <v>49</v>
      </c>
      <c r="T185" s="40" t="s">
        <v>49</v>
      </c>
      <c r="U185" s="41" t="s">
        <v>42</v>
      </c>
      <c r="V185" s="59">
        <v>0</v>
      </c>
      <c r="W185" s="56">
        <f>IFERROR(IF(V185="","",V185),"")</f>
        <v>0</v>
      </c>
      <c r="X185" s="42">
        <f>IFERROR(IF(V185="","",V185*0.00866),"")</f>
        <v>0</v>
      </c>
      <c r="Y185" s="69" t="s">
        <v>49</v>
      </c>
      <c r="Z185" s="70" t="s">
        <v>49</v>
      </c>
      <c r="AD185" s="74"/>
      <c r="BA185" s="136" t="s">
        <v>70</v>
      </c>
    </row>
    <row r="186" spans="1:53" ht="16.5" customHeight="1" x14ac:dyDescent="0.25">
      <c r="A186" s="64" t="s">
        <v>254</v>
      </c>
      <c r="B186" s="64" t="s">
        <v>255</v>
      </c>
      <c r="C186" s="37">
        <v>4301070912</v>
      </c>
      <c r="D186" s="189">
        <v>4607111037213</v>
      </c>
      <c r="E186" s="189"/>
      <c r="F186" s="63">
        <v>0.4</v>
      </c>
      <c r="G186" s="38">
        <v>8</v>
      </c>
      <c r="H186" s="63">
        <v>3.2</v>
      </c>
      <c r="I186" s="63">
        <v>3.44</v>
      </c>
      <c r="J186" s="38">
        <v>144</v>
      </c>
      <c r="K186" s="38" t="s">
        <v>86</v>
      </c>
      <c r="L186" s="39" t="s">
        <v>85</v>
      </c>
      <c r="M186" s="38">
        <v>180</v>
      </c>
      <c r="N186" s="23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6" s="191"/>
      <c r="P186" s="191"/>
      <c r="Q186" s="191"/>
      <c r="R186" s="192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IFERROR(IF(V186="","",V186*0.00866),"")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x14ac:dyDescent="0.2">
      <c r="A187" s="183"/>
      <c r="B187" s="183"/>
      <c r="C187" s="183"/>
      <c r="D187" s="183"/>
      <c r="E187" s="183"/>
      <c r="F187" s="183"/>
      <c r="G187" s="183"/>
      <c r="H187" s="183"/>
      <c r="I187" s="183"/>
      <c r="J187" s="183"/>
      <c r="K187" s="183"/>
      <c r="L187" s="183"/>
      <c r="M187" s="184"/>
      <c r="N187" s="180" t="s">
        <v>43</v>
      </c>
      <c r="O187" s="181"/>
      <c r="P187" s="181"/>
      <c r="Q187" s="181"/>
      <c r="R187" s="181"/>
      <c r="S187" s="181"/>
      <c r="T187" s="182"/>
      <c r="U187" s="43" t="s">
        <v>42</v>
      </c>
      <c r="V187" s="44">
        <f>IFERROR(SUM(V185:V186),"0")</f>
        <v>0</v>
      </c>
      <c r="W187" s="44">
        <f>IFERROR(SUM(W185:W186),"0")</f>
        <v>0</v>
      </c>
      <c r="X187" s="44">
        <f>IFERROR(IF(X185="",0,X185),"0")+IFERROR(IF(X186="",0,X186),"0")</f>
        <v>0</v>
      </c>
      <c r="Y187" s="68"/>
      <c r="Z187" s="68"/>
    </row>
    <row r="188" spans="1:53" x14ac:dyDescent="0.2">
      <c r="A188" s="183"/>
      <c r="B188" s="183"/>
      <c r="C188" s="183"/>
      <c r="D188" s="183"/>
      <c r="E188" s="183"/>
      <c r="F188" s="183"/>
      <c r="G188" s="183"/>
      <c r="H188" s="183"/>
      <c r="I188" s="183"/>
      <c r="J188" s="183"/>
      <c r="K188" s="183"/>
      <c r="L188" s="183"/>
      <c r="M188" s="184"/>
      <c r="N188" s="180" t="s">
        <v>43</v>
      </c>
      <c r="O188" s="181"/>
      <c r="P188" s="181"/>
      <c r="Q188" s="181"/>
      <c r="R188" s="181"/>
      <c r="S188" s="181"/>
      <c r="T188" s="182"/>
      <c r="U188" s="43" t="s">
        <v>0</v>
      </c>
      <c r="V188" s="44">
        <f>IFERROR(SUMPRODUCT(V185:V186*H185:H186),"0")</f>
        <v>0</v>
      </c>
      <c r="W188" s="44">
        <f>IFERROR(SUMPRODUCT(W185:W186*H185:H186),"0")</f>
        <v>0</v>
      </c>
      <c r="X188" s="43"/>
      <c r="Y188" s="68"/>
      <c r="Z188" s="68"/>
    </row>
    <row r="189" spans="1:53" ht="16.5" customHeight="1" x14ac:dyDescent="0.25">
      <c r="A189" s="213" t="s">
        <v>256</v>
      </c>
      <c r="B189" s="213"/>
      <c r="C189" s="213"/>
      <c r="D189" s="213"/>
      <c r="E189" s="213"/>
      <c r="F189" s="213"/>
      <c r="G189" s="213"/>
      <c r="H189" s="213"/>
      <c r="I189" s="213"/>
      <c r="J189" s="213"/>
      <c r="K189" s="213"/>
      <c r="L189" s="213"/>
      <c r="M189" s="213"/>
      <c r="N189" s="213"/>
      <c r="O189" s="213"/>
      <c r="P189" s="213"/>
      <c r="Q189" s="213"/>
      <c r="R189" s="213"/>
      <c r="S189" s="213"/>
      <c r="T189" s="213"/>
      <c r="U189" s="213"/>
      <c r="V189" s="213"/>
      <c r="W189" s="213"/>
      <c r="X189" s="213"/>
      <c r="Y189" s="66"/>
      <c r="Z189" s="66"/>
    </row>
    <row r="190" spans="1:53" ht="14.25" customHeight="1" x14ac:dyDescent="0.25">
      <c r="A190" s="202" t="s">
        <v>82</v>
      </c>
      <c r="B190" s="202"/>
      <c r="C190" s="202"/>
      <c r="D190" s="202"/>
      <c r="E190" s="202"/>
      <c r="F190" s="202"/>
      <c r="G190" s="202"/>
      <c r="H190" s="202"/>
      <c r="I190" s="202"/>
      <c r="J190" s="202"/>
      <c r="K190" s="202"/>
      <c r="L190" s="202"/>
      <c r="M190" s="202"/>
      <c r="N190" s="202"/>
      <c r="O190" s="202"/>
      <c r="P190" s="202"/>
      <c r="Q190" s="202"/>
      <c r="R190" s="202"/>
      <c r="S190" s="202"/>
      <c r="T190" s="202"/>
      <c r="U190" s="202"/>
      <c r="V190" s="202"/>
      <c r="W190" s="202"/>
      <c r="X190" s="202"/>
      <c r="Y190" s="67"/>
      <c r="Z190" s="67"/>
    </row>
    <row r="191" spans="1:53" ht="16.5" customHeight="1" x14ac:dyDescent="0.25">
      <c r="A191" s="64" t="s">
        <v>257</v>
      </c>
      <c r="B191" s="64" t="s">
        <v>258</v>
      </c>
      <c r="C191" s="37">
        <v>4301070948</v>
      </c>
      <c r="D191" s="189">
        <v>4607111037022</v>
      </c>
      <c r="E191" s="189"/>
      <c r="F191" s="63">
        <v>0.7</v>
      </c>
      <c r="G191" s="38">
        <v>8</v>
      </c>
      <c r="H191" s="63">
        <v>5.6</v>
      </c>
      <c r="I191" s="63">
        <v>5.87</v>
      </c>
      <c r="J191" s="38">
        <v>84</v>
      </c>
      <c r="K191" s="38" t="s">
        <v>86</v>
      </c>
      <c r="L191" s="39" t="s">
        <v>85</v>
      </c>
      <c r="M191" s="38">
        <v>180</v>
      </c>
      <c r="N191" s="23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1" s="191"/>
      <c r="P191" s="191"/>
      <c r="Q191" s="191"/>
      <c r="R191" s="192"/>
      <c r="S191" s="40" t="s">
        <v>49</v>
      </c>
      <c r="T191" s="40" t="s">
        <v>49</v>
      </c>
      <c r="U191" s="41" t="s">
        <v>42</v>
      </c>
      <c r="V191" s="59">
        <v>0</v>
      </c>
      <c r="W191" s="56">
        <f>IFERROR(IF(V191="","",V191),"")</f>
        <v>0</v>
      </c>
      <c r="X191" s="42">
        <f>IFERROR(IF(V191="","",V191*0.0155),"")</f>
        <v>0</v>
      </c>
      <c r="Y191" s="69" t="s">
        <v>49</v>
      </c>
      <c r="Z191" s="70" t="s">
        <v>49</v>
      </c>
      <c r="AD191" s="74"/>
      <c r="BA191" s="138" t="s">
        <v>70</v>
      </c>
    </row>
    <row r="192" spans="1:53" ht="27" customHeight="1" x14ac:dyDescent="0.25">
      <c r="A192" s="64" t="s">
        <v>259</v>
      </c>
      <c r="B192" s="64" t="s">
        <v>260</v>
      </c>
      <c r="C192" s="37">
        <v>4301070990</v>
      </c>
      <c r="D192" s="189">
        <v>4607111038494</v>
      </c>
      <c r="E192" s="189"/>
      <c r="F192" s="63">
        <v>0.7</v>
      </c>
      <c r="G192" s="38">
        <v>8</v>
      </c>
      <c r="H192" s="63">
        <v>5.6</v>
      </c>
      <c r="I192" s="63">
        <v>5.87</v>
      </c>
      <c r="J192" s="38">
        <v>84</v>
      </c>
      <c r="K192" s="38" t="s">
        <v>86</v>
      </c>
      <c r="L192" s="39" t="s">
        <v>85</v>
      </c>
      <c r="M192" s="38">
        <v>180</v>
      </c>
      <c r="N192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2" s="191"/>
      <c r="P192" s="191"/>
      <c r="Q192" s="191"/>
      <c r="R192" s="192"/>
      <c r="S192" s="40" t="s">
        <v>49</v>
      </c>
      <c r="T192" s="40" t="s">
        <v>49</v>
      </c>
      <c r="U192" s="41" t="s">
        <v>42</v>
      </c>
      <c r="V192" s="59">
        <v>0</v>
      </c>
      <c r="W192" s="56">
        <f>IFERROR(IF(V192="","",V192),"")</f>
        <v>0</v>
      </c>
      <c r="X192" s="42">
        <f>IFERROR(IF(V192="","",V192*0.0155),"")</f>
        <v>0</v>
      </c>
      <c r="Y192" s="69" t="s">
        <v>49</v>
      </c>
      <c r="Z192" s="70" t="s">
        <v>49</v>
      </c>
      <c r="AD192" s="74"/>
      <c r="BA192" s="139" t="s">
        <v>70</v>
      </c>
    </row>
    <row r="193" spans="1:53" ht="27" customHeight="1" x14ac:dyDescent="0.25">
      <c r="A193" s="64" t="s">
        <v>261</v>
      </c>
      <c r="B193" s="64" t="s">
        <v>262</v>
      </c>
      <c r="C193" s="37">
        <v>4301070966</v>
      </c>
      <c r="D193" s="189">
        <v>4607111038135</v>
      </c>
      <c r="E193" s="189"/>
      <c r="F193" s="63">
        <v>0.7</v>
      </c>
      <c r="G193" s="38">
        <v>8</v>
      </c>
      <c r="H193" s="63">
        <v>5.6</v>
      </c>
      <c r="I193" s="63">
        <v>5.87</v>
      </c>
      <c r="J193" s="38">
        <v>84</v>
      </c>
      <c r="K193" s="38" t="s">
        <v>86</v>
      </c>
      <c r="L193" s="39" t="s">
        <v>85</v>
      </c>
      <c r="M193" s="38">
        <v>180</v>
      </c>
      <c r="N193" s="23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3" s="191"/>
      <c r="P193" s="191"/>
      <c r="Q193" s="191"/>
      <c r="R193" s="192"/>
      <c r="S193" s="40" t="s">
        <v>49</v>
      </c>
      <c r="T193" s="40" t="s">
        <v>49</v>
      </c>
      <c r="U193" s="41" t="s">
        <v>42</v>
      </c>
      <c r="V193" s="59">
        <v>0</v>
      </c>
      <c r="W193" s="56">
        <f>IFERROR(IF(V193="","",V193),"")</f>
        <v>0</v>
      </c>
      <c r="X193" s="42">
        <f>IFERROR(IF(V193="","",V193*0.0155),"")</f>
        <v>0</v>
      </c>
      <c r="Y193" s="69" t="s">
        <v>49</v>
      </c>
      <c r="Z193" s="70" t="s">
        <v>49</v>
      </c>
      <c r="AD193" s="74"/>
      <c r="BA193" s="140" t="s">
        <v>70</v>
      </c>
    </row>
    <row r="194" spans="1:53" x14ac:dyDescent="0.2">
      <c r="A194" s="183"/>
      <c r="B194" s="183"/>
      <c r="C194" s="183"/>
      <c r="D194" s="183"/>
      <c r="E194" s="183"/>
      <c r="F194" s="183"/>
      <c r="G194" s="183"/>
      <c r="H194" s="183"/>
      <c r="I194" s="183"/>
      <c r="J194" s="183"/>
      <c r="K194" s="183"/>
      <c r="L194" s="183"/>
      <c r="M194" s="184"/>
      <c r="N194" s="180" t="s">
        <v>43</v>
      </c>
      <c r="O194" s="181"/>
      <c r="P194" s="181"/>
      <c r="Q194" s="181"/>
      <c r="R194" s="181"/>
      <c r="S194" s="181"/>
      <c r="T194" s="182"/>
      <c r="U194" s="43" t="s">
        <v>42</v>
      </c>
      <c r="V194" s="44">
        <f>IFERROR(SUM(V191:V193),"0")</f>
        <v>0</v>
      </c>
      <c r="W194" s="44">
        <f>IFERROR(SUM(W191:W193),"0")</f>
        <v>0</v>
      </c>
      <c r="X194" s="44">
        <f>IFERROR(IF(X191="",0,X191),"0")+IFERROR(IF(X192="",0,X192),"0")+IFERROR(IF(X193="",0,X193),"0")</f>
        <v>0</v>
      </c>
      <c r="Y194" s="68"/>
      <c r="Z194" s="68"/>
    </row>
    <row r="195" spans="1:53" x14ac:dyDescent="0.2">
      <c r="A195" s="183"/>
      <c r="B195" s="183"/>
      <c r="C195" s="183"/>
      <c r="D195" s="183"/>
      <c r="E195" s="183"/>
      <c r="F195" s="183"/>
      <c r="G195" s="183"/>
      <c r="H195" s="183"/>
      <c r="I195" s="183"/>
      <c r="J195" s="183"/>
      <c r="K195" s="183"/>
      <c r="L195" s="183"/>
      <c r="M195" s="184"/>
      <c r="N195" s="180" t="s">
        <v>43</v>
      </c>
      <c r="O195" s="181"/>
      <c r="P195" s="181"/>
      <c r="Q195" s="181"/>
      <c r="R195" s="181"/>
      <c r="S195" s="181"/>
      <c r="T195" s="182"/>
      <c r="U195" s="43" t="s">
        <v>0</v>
      </c>
      <c r="V195" s="44">
        <f>IFERROR(SUMPRODUCT(V191:V193*H191:H193),"0")</f>
        <v>0</v>
      </c>
      <c r="W195" s="44">
        <f>IFERROR(SUMPRODUCT(W191:W193*H191:H193),"0")</f>
        <v>0</v>
      </c>
      <c r="X195" s="43"/>
      <c r="Y195" s="68"/>
      <c r="Z195" s="68"/>
    </row>
    <row r="196" spans="1:53" ht="16.5" customHeight="1" x14ac:dyDescent="0.25">
      <c r="A196" s="213" t="s">
        <v>263</v>
      </c>
      <c r="B196" s="213"/>
      <c r="C196" s="213"/>
      <c r="D196" s="213"/>
      <c r="E196" s="213"/>
      <c r="F196" s="213"/>
      <c r="G196" s="213"/>
      <c r="H196" s="213"/>
      <c r="I196" s="213"/>
      <c r="J196" s="213"/>
      <c r="K196" s="213"/>
      <c r="L196" s="213"/>
      <c r="M196" s="213"/>
      <c r="N196" s="213"/>
      <c r="O196" s="213"/>
      <c r="P196" s="213"/>
      <c r="Q196" s="213"/>
      <c r="R196" s="213"/>
      <c r="S196" s="213"/>
      <c r="T196" s="213"/>
      <c r="U196" s="213"/>
      <c r="V196" s="213"/>
      <c r="W196" s="213"/>
      <c r="X196" s="213"/>
      <c r="Y196" s="66"/>
      <c r="Z196" s="66"/>
    </row>
    <row r="197" spans="1:53" ht="14.25" customHeight="1" x14ac:dyDescent="0.25">
      <c r="A197" s="202" t="s">
        <v>82</v>
      </c>
      <c r="B197" s="202"/>
      <c r="C197" s="202"/>
      <c r="D197" s="202"/>
      <c r="E197" s="202"/>
      <c r="F197" s="202"/>
      <c r="G197" s="202"/>
      <c r="H197" s="202"/>
      <c r="I197" s="202"/>
      <c r="J197" s="202"/>
      <c r="K197" s="202"/>
      <c r="L197" s="202"/>
      <c r="M197" s="202"/>
      <c r="N197" s="202"/>
      <c r="O197" s="202"/>
      <c r="P197" s="202"/>
      <c r="Q197" s="202"/>
      <c r="R197" s="202"/>
      <c r="S197" s="202"/>
      <c r="T197" s="202"/>
      <c r="U197" s="202"/>
      <c r="V197" s="202"/>
      <c r="W197" s="202"/>
      <c r="X197" s="202"/>
      <c r="Y197" s="67"/>
      <c r="Z197" s="67"/>
    </row>
    <row r="198" spans="1:53" ht="27" customHeight="1" x14ac:dyDescent="0.25">
      <c r="A198" s="64" t="s">
        <v>264</v>
      </c>
      <c r="B198" s="64" t="s">
        <v>265</v>
      </c>
      <c r="C198" s="37">
        <v>4301070996</v>
      </c>
      <c r="D198" s="189">
        <v>4607111038654</v>
      </c>
      <c r="E198" s="189"/>
      <c r="F198" s="63">
        <v>0.4</v>
      </c>
      <c r="G198" s="38">
        <v>16</v>
      </c>
      <c r="H198" s="63">
        <v>6.4</v>
      </c>
      <c r="I198" s="63">
        <v>6.63</v>
      </c>
      <c r="J198" s="38">
        <v>84</v>
      </c>
      <c r="K198" s="38" t="s">
        <v>86</v>
      </c>
      <c r="L198" s="39" t="s">
        <v>85</v>
      </c>
      <c r="M198" s="38">
        <v>180</v>
      </c>
      <c r="N198" s="227" t="s">
        <v>266</v>
      </c>
      <c r="O198" s="191"/>
      <c r="P198" s="191"/>
      <c r="Q198" s="191"/>
      <c r="R198" s="192"/>
      <c r="S198" s="40" t="s">
        <v>49</v>
      </c>
      <c r="T198" s="40" t="s">
        <v>49</v>
      </c>
      <c r="U198" s="41" t="s">
        <v>42</v>
      </c>
      <c r="V198" s="59">
        <v>0</v>
      </c>
      <c r="W198" s="56">
        <f t="shared" ref="W198:W203" si="4">IFERROR(IF(V198="","",V198),"")</f>
        <v>0</v>
      </c>
      <c r="X198" s="42">
        <f t="shared" ref="X198:X203" si="5">IFERROR(IF(V198="","",V198*0.0155),"")</f>
        <v>0</v>
      </c>
      <c r="Y198" s="69" t="s">
        <v>49</v>
      </c>
      <c r="Z198" s="70" t="s">
        <v>267</v>
      </c>
      <c r="AD198" s="74"/>
      <c r="BA198" s="141" t="s">
        <v>70</v>
      </c>
    </row>
    <row r="199" spans="1:53" ht="27" customHeight="1" x14ac:dyDescent="0.25">
      <c r="A199" s="64" t="s">
        <v>268</v>
      </c>
      <c r="B199" s="64" t="s">
        <v>269</v>
      </c>
      <c r="C199" s="37">
        <v>4301070997</v>
      </c>
      <c r="D199" s="189">
        <v>4607111038586</v>
      </c>
      <c r="E199" s="189"/>
      <c r="F199" s="63">
        <v>0.7</v>
      </c>
      <c r="G199" s="38">
        <v>8</v>
      </c>
      <c r="H199" s="63">
        <v>5.6</v>
      </c>
      <c r="I199" s="63">
        <v>5.83</v>
      </c>
      <c r="J199" s="38">
        <v>84</v>
      </c>
      <c r="K199" s="38" t="s">
        <v>86</v>
      </c>
      <c r="L199" s="39" t="s">
        <v>85</v>
      </c>
      <c r="M199" s="38">
        <v>180</v>
      </c>
      <c r="N199" s="228" t="s">
        <v>270</v>
      </c>
      <c r="O199" s="191"/>
      <c r="P199" s="191"/>
      <c r="Q199" s="191"/>
      <c r="R199" s="192"/>
      <c r="S199" s="40" t="s">
        <v>49</v>
      </c>
      <c r="T199" s="40" t="s">
        <v>49</v>
      </c>
      <c r="U199" s="41" t="s">
        <v>42</v>
      </c>
      <c r="V199" s="59">
        <v>0</v>
      </c>
      <c r="W199" s="56">
        <f t="shared" si="4"/>
        <v>0</v>
      </c>
      <c r="X199" s="42">
        <f t="shared" si="5"/>
        <v>0</v>
      </c>
      <c r="Y199" s="69" t="s">
        <v>49</v>
      </c>
      <c r="Z199" s="70" t="s">
        <v>267</v>
      </c>
      <c r="AD199" s="74"/>
      <c r="BA199" s="142" t="s">
        <v>70</v>
      </c>
    </row>
    <row r="200" spans="1:53" ht="27" customHeight="1" x14ac:dyDescent="0.25">
      <c r="A200" s="64" t="s">
        <v>271</v>
      </c>
      <c r="B200" s="64" t="s">
        <v>272</v>
      </c>
      <c r="C200" s="37">
        <v>4301070962</v>
      </c>
      <c r="D200" s="189">
        <v>4607111038609</v>
      </c>
      <c r="E200" s="189"/>
      <c r="F200" s="63">
        <v>0.4</v>
      </c>
      <c r="G200" s="38">
        <v>16</v>
      </c>
      <c r="H200" s="63">
        <v>6.4</v>
      </c>
      <c r="I200" s="63">
        <v>6.71</v>
      </c>
      <c r="J200" s="38">
        <v>84</v>
      </c>
      <c r="K200" s="38" t="s">
        <v>86</v>
      </c>
      <c r="L200" s="39" t="s">
        <v>85</v>
      </c>
      <c r="M200" s="38">
        <v>180</v>
      </c>
      <c r="N200" s="229" t="s">
        <v>273</v>
      </c>
      <c r="O200" s="191"/>
      <c r="P200" s="191"/>
      <c r="Q200" s="191"/>
      <c r="R200" s="192"/>
      <c r="S200" s="40" t="s">
        <v>49</v>
      </c>
      <c r="T200" s="40" t="s">
        <v>49</v>
      </c>
      <c r="U200" s="41" t="s">
        <v>42</v>
      </c>
      <c r="V200" s="59">
        <v>0</v>
      </c>
      <c r="W200" s="56">
        <f t="shared" si="4"/>
        <v>0</v>
      </c>
      <c r="X200" s="42">
        <f t="shared" si="5"/>
        <v>0</v>
      </c>
      <c r="Y200" s="69" t="s">
        <v>49</v>
      </c>
      <c r="Z200" s="70" t="s">
        <v>267</v>
      </c>
      <c r="AD200" s="74"/>
      <c r="BA200" s="143" t="s">
        <v>70</v>
      </c>
    </row>
    <row r="201" spans="1:53" ht="27" customHeight="1" x14ac:dyDescent="0.25">
      <c r="A201" s="64" t="s">
        <v>274</v>
      </c>
      <c r="B201" s="64" t="s">
        <v>275</v>
      </c>
      <c r="C201" s="37">
        <v>4301070963</v>
      </c>
      <c r="D201" s="189">
        <v>4607111038630</v>
      </c>
      <c r="E201" s="189"/>
      <c r="F201" s="63">
        <v>0.7</v>
      </c>
      <c r="G201" s="38">
        <v>8</v>
      </c>
      <c r="H201" s="63">
        <v>5.6</v>
      </c>
      <c r="I201" s="63">
        <v>5.87</v>
      </c>
      <c r="J201" s="38">
        <v>84</v>
      </c>
      <c r="K201" s="38" t="s">
        <v>86</v>
      </c>
      <c r="L201" s="39" t="s">
        <v>85</v>
      </c>
      <c r="M201" s="38">
        <v>180</v>
      </c>
      <c r="N201" s="230" t="s">
        <v>276</v>
      </c>
      <c r="O201" s="191"/>
      <c r="P201" s="191"/>
      <c r="Q201" s="191"/>
      <c r="R201" s="192"/>
      <c r="S201" s="40" t="s">
        <v>49</v>
      </c>
      <c r="T201" s="40" t="s">
        <v>49</v>
      </c>
      <c r="U201" s="41" t="s">
        <v>42</v>
      </c>
      <c r="V201" s="59">
        <v>0</v>
      </c>
      <c r="W201" s="56">
        <f t="shared" si="4"/>
        <v>0</v>
      </c>
      <c r="X201" s="42">
        <f t="shared" si="5"/>
        <v>0</v>
      </c>
      <c r="Y201" s="69" t="s">
        <v>49</v>
      </c>
      <c r="Z201" s="70" t="s">
        <v>267</v>
      </c>
      <c r="AD201" s="74"/>
      <c r="BA201" s="144" t="s">
        <v>70</v>
      </c>
    </row>
    <row r="202" spans="1:53" ht="27" customHeight="1" x14ac:dyDescent="0.25">
      <c r="A202" s="64" t="s">
        <v>277</v>
      </c>
      <c r="B202" s="64" t="s">
        <v>278</v>
      </c>
      <c r="C202" s="37">
        <v>4301070959</v>
      </c>
      <c r="D202" s="189">
        <v>4607111038616</v>
      </c>
      <c r="E202" s="189"/>
      <c r="F202" s="63">
        <v>0.4</v>
      </c>
      <c r="G202" s="38">
        <v>16</v>
      </c>
      <c r="H202" s="63">
        <v>6.4</v>
      </c>
      <c r="I202" s="63">
        <v>6.71</v>
      </c>
      <c r="J202" s="38">
        <v>84</v>
      </c>
      <c r="K202" s="38" t="s">
        <v>86</v>
      </c>
      <c r="L202" s="39" t="s">
        <v>85</v>
      </c>
      <c r="M202" s="38">
        <v>180</v>
      </c>
      <c r="N202" s="225" t="s">
        <v>279</v>
      </c>
      <c r="O202" s="191"/>
      <c r="P202" s="191"/>
      <c r="Q202" s="191"/>
      <c r="R202" s="192"/>
      <c r="S202" s="40" t="s">
        <v>49</v>
      </c>
      <c r="T202" s="40" t="s">
        <v>49</v>
      </c>
      <c r="U202" s="41" t="s">
        <v>42</v>
      </c>
      <c r="V202" s="59">
        <v>0</v>
      </c>
      <c r="W202" s="56">
        <f t="shared" si="4"/>
        <v>0</v>
      </c>
      <c r="X202" s="42">
        <f t="shared" si="5"/>
        <v>0</v>
      </c>
      <c r="Y202" s="69" t="s">
        <v>49</v>
      </c>
      <c r="Z202" s="70" t="s">
        <v>267</v>
      </c>
      <c r="AD202" s="74"/>
      <c r="BA202" s="145" t="s">
        <v>70</v>
      </c>
    </row>
    <row r="203" spans="1:53" ht="27" customHeight="1" x14ac:dyDescent="0.25">
      <c r="A203" s="64" t="s">
        <v>280</v>
      </c>
      <c r="B203" s="64" t="s">
        <v>281</v>
      </c>
      <c r="C203" s="37">
        <v>4301070960</v>
      </c>
      <c r="D203" s="189">
        <v>4607111038623</v>
      </c>
      <c r="E203" s="189"/>
      <c r="F203" s="63">
        <v>0.7</v>
      </c>
      <c r="G203" s="38">
        <v>8</v>
      </c>
      <c r="H203" s="63">
        <v>5.6</v>
      </c>
      <c r="I203" s="63">
        <v>5.87</v>
      </c>
      <c r="J203" s="38">
        <v>84</v>
      </c>
      <c r="K203" s="38" t="s">
        <v>86</v>
      </c>
      <c r="L203" s="39" t="s">
        <v>85</v>
      </c>
      <c r="M203" s="38">
        <v>180</v>
      </c>
      <c r="N203" s="226" t="s">
        <v>282</v>
      </c>
      <c r="O203" s="191"/>
      <c r="P203" s="191"/>
      <c r="Q203" s="191"/>
      <c r="R203" s="192"/>
      <c r="S203" s="40" t="s">
        <v>49</v>
      </c>
      <c r="T203" s="40" t="s">
        <v>49</v>
      </c>
      <c r="U203" s="41" t="s">
        <v>42</v>
      </c>
      <c r="V203" s="59">
        <v>0</v>
      </c>
      <c r="W203" s="56">
        <f t="shared" si="4"/>
        <v>0</v>
      </c>
      <c r="X203" s="42">
        <f t="shared" si="5"/>
        <v>0</v>
      </c>
      <c r="Y203" s="69" t="s">
        <v>49</v>
      </c>
      <c r="Z203" s="70" t="s">
        <v>267</v>
      </c>
      <c r="AD203" s="74"/>
      <c r="BA203" s="146" t="s">
        <v>70</v>
      </c>
    </row>
    <row r="204" spans="1:53" x14ac:dyDescent="0.2">
      <c r="A204" s="183"/>
      <c r="B204" s="183"/>
      <c r="C204" s="183"/>
      <c r="D204" s="183"/>
      <c r="E204" s="183"/>
      <c r="F204" s="183"/>
      <c r="G204" s="183"/>
      <c r="H204" s="183"/>
      <c r="I204" s="183"/>
      <c r="J204" s="183"/>
      <c r="K204" s="183"/>
      <c r="L204" s="183"/>
      <c r="M204" s="184"/>
      <c r="N204" s="180" t="s">
        <v>43</v>
      </c>
      <c r="O204" s="181"/>
      <c r="P204" s="181"/>
      <c r="Q204" s="181"/>
      <c r="R204" s="181"/>
      <c r="S204" s="181"/>
      <c r="T204" s="182"/>
      <c r="U204" s="43" t="s">
        <v>42</v>
      </c>
      <c r="V204" s="44">
        <f>IFERROR(SUM(V198:V203),"0")</f>
        <v>0</v>
      </c>
      <c r="W204" s="44">
        <f>IFERROR(SUM(W198:W203),"0")</f>
        <v>0</v>
      </c>
      <c r="X204" s="44">
        <f>IFERROR(IF(X198="",0,X198),"0")+IFERROR(IF(X199="",0,X199),"0")+IFERROR(IF(X200="",0,X200),"0")+IFERROR(IF(X201="",0,X201),"0")+IFERROR(IF(X202="",0,X202),"0")+IFERROR(IF(X203="",0,X203),"0")</f>
        <v>0</v>
      </c>
      <c r="Y204" s="68"/>
      <c r="Z204" s="68"/>
    </row>
    <row r="205" spans="1:53" x14ac:dyDescent="0.2">
      <c r="A205" s="183"/>
      <c r="B205" s="183"/>
      <c r="C205" s="183"/>
      <c r="D205" s="183"/>
      <c r="E205" s="183"/>
      <c r="F205" s="183"/>
      <c r="G205" s="183"/>
      <c r="H205" s="183"/>
      <c r="I205" s="183"/>
      <c r="J205" s="183"/>
      <c r="K205" s="183"/>
      <c r="L205" s="183"/>
      <c r="M205" s="184"/>
      <c r="N205" s="180" t="s">
        <v>43</v>
      </c>
      <c r="O205" s="181"/>
      <c r="P205" s="181"/>
      <c r="Q205" s="181"/>
      <c r="R205" s="181"/>
      <c r="S205" s="181"/>
      <c r="T205" s="182"/>
      <c r="U205" s="43" t="s">
        <v>0</v>
      </c>
      <c r="V205" s="44">
        <f>IFERROR(SUMPRODUCT(V198:V203*H198:H203),"0")</f>
        <v>0</v>
      </c>
      <c r="W205" s="44">
        <f>IFERROR(SUMPRODUCT(W198:W203*H198:H203),"0")</f>
        <v>0</v>
      </c>
      <c r="X205" s="43"/>
      <c r="Y205" s="68"/>
      <c r="Z205" s="68"/>
    </row>
    <row r="206" spans="1:53" ht="16.5" customHeight="1" x14ac:dyDescent="0.25">
      <c r="A206" s="213" t="s">
        <v>283</v>
      </c>
      <c r="B206" s="213"/>
      <c r="C206" s="213"/>
      <c r="D206" s="213"/>
      <c r="E206" s="213"/>
      <c r="F206" s="213"/>
      <c r="G206" s="213"/>
      <c r="H206" s="213"/>
      <c r="I206" s="213"/>
      <c r="J206" s="213"/>
      <c r="K206" s="213"/>
      <c r="L206" s="213"/>
      <c r="M206" s="213"/>
      <c r="N206" s="213"/>
      <c r="O206" s="213"/>
      <c r="P206" s="213"/>
      <c r="Q206" s="213"/>
      <c r="R206" s="213"/>
      <c r="S206" s="213"/>
      <c r="T206" s="213"/>
      <c r="U206" s="213"/>
      <c r="V206" s="213"/>
      <c r="W206" s="213"/>
      <c r="X206" s="213"/>
      <c r="Y206" s="66"/>
      <c r="Z206" s="66"/>
    </row>
    <row r="207" spans="1:53" ht="14.25" customHeight="1" x14ac:dyDescent="0.25">
      <c r="A207" s="202" t="s">
        <v>82</v>
      </c>
      <c r="B207" s="202"/>
      <c r="C207" s="202"/>
      <c r="D207" s="202"/>
      <c r="E207" s="202"/>
      <c r="F207" s="202"/>
      <c r="G207" s="202"/>
      <c r="H207" s="202"/>
      <c r="I207" s="202"/>
      <c r="J207" s="202"/>
      <c r="K207" s="202"/>
      <c r="L207" s="202"/>
      <c r="M207" s="202"/>
      <c r="N207" s="202"/>
      <c r="O207" s="202"/>
      <c r="P207" s="202"/>
      <c r="Q207" s="202"/>
      <c r="R207" s="202"/>
      <c r="S207" s="202"/>
      <c r="T207" s="202"/>
      <c r="U207" s="202"/>
      <c r="V207" s="202"/>
      <c r="W207" s="202"/>
      <c r="X207" s="202"/>
      <c r="Y207" s="67"/>
      <c r="Z207" s="67"/>
    </row>
    <row r="208" spans="1:53" ht="27" customHeight="1" x14ac:dyDescent="0.25">
      <c r="A208" s="64" t="s">
        <v>284</v>
      </c>
      <c r="B208" s="64" t="s">
        <v>285</v>
      </c>
      <c r="C208" s="37">
        <v>4301070915</v>
      </c>
      <c r="D208" s="189">
        <v>4607111035882</v>
      </c>
      <c r="E208" s="189"/>
      <c r="F208" s="63">
        <v>0.43</v>
      </c>
      <c r="G208" s="38">
        <v>16</v>
      </c>
      <c r="H208" s="63">
        <v>6.88</v>
      </c>
      <c r="I208" s="63">
        <v>7.19</v>
      </c>
      <c r="J208" s="38">
        <v>84</v>
      </c>
      <c r="K208" s="38" t="s">
        <v>86</v>
      </c>
      <c r="L208" s="39" t="s">
        <v>85</v>
      </c>
      <c r="M208" s="38">
        <v>180</v>
      </c>
      <c r="N208" s="22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8" s="191"/>
      <c r="P208" s="191"/>
      <c r="Q208" s="191"/>
      <c r="R208" s="192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ht="27" customHeight="1" x14ac:dyDescent="0.25">
      <c r="A209" s="64" t="s">
        <v>286</v>
      </c>
      <c r="B209" s="64" t="s">
        <v>287</v>
      </c>
      <c r="C209" s="37">
        <v>4301070921</v>
      </c>
      <c r="D209" s="189">
        <v>4607111035905</v>
      </c>
      <c r="E209" s="189"/>
      <c r="F209" s="63">
        <v>0.9</v>
      </c>
      <c r="G209" s="38">
        <v>8</v>
      </c>
      <c r="H209" s="63">
        <v>7.2</v>
      </c>
      <c r="I209" s="63">
        <v>7.47</v>
      </c>
      <c r="J209" s="38">
        <v>84</v>
      </c>
      <c r="K209" s="38" t="s">
        <v>86</v>
      </c>
      <c r="L209" s="39" t="s">
        <v>85</v>
      </c>
      <c r="M209" s="38">
        <v>180</v>
      </c>
      <c r="N209" s="22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9" s="191"/>
      <c r="P209" s="191"/>
      <c r="Q209" s="191"/>
      <c r="R209" s="192"/>
      <c r="S209" s="40" t="s">
        <v>49</v>
      </c>
      <c r="T209" s="40" t="s">
        <v>49</v>
      </c>
      <c r="U209" s="41" t="s">
        <v>42</v>
      </c>
      <c r="V209" s="59">
        <v>0</v>
      </c>
      <c r="W209" s="56">
        <f>IFERROR(IF(V209="","",V209),"")</f>
        <v>0</v>
      </c>
      <c r="X209" s="42">
        <f>IFERROR(IF(V209="","",V209*0.0155),"")</f>
        <v>0</v>
      </c>
      <c r="Y209" s="69" t="s">
        <v>49</v>
      </c>
      <c r="Z209" s="70" t="s">
        <v>49</v>
      </c>
      <c r="AD209" s="74"/>
      <c r="BA209" s="148" t="s">
        <v>70</v>
      </c>
    </row>
    <row r="210" spans="1:53" ht="27" customHeight="1" x14ac:dyDescent="0.25">
      <c r="A210" s="64" t="s">
        <v>288</v>
      </c>
      <c r="B210" s="64" t="s">
        <v>289</v>
      </c>
      <c r="C210" s="37">
        <v>4301070917</v>
      </c>
      <c r="D210" s="189">
        <v>4607111035912</v>
      </c>
      <c r="E210" s="189"/>
      <c r="F210" s="63">
        <v>0.43</v>
      </c>
      <c r="G210" s="38">
        <v>16</v>
      </c>
      <c r="H210" s="63">
        <v>6.88</v>
      </c>
      <c r="I210" s="63">
        <v>7.19</v>
      </c>
      <c r="J210" s="38">
        <v>84</v>
      </c>
      <c r="K210" s="38" t="s">
        <v>86</v>
      </c>
      <c r="L210" s="39" t="s">
        <v>85</v>
      </c>
      <c r="M210" s="38">
        <v>180</v>
      </c>
      <c r="N210" s="22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10" s="191"/>
      <c r="P210" s="191"/>
      <c r="Q210" s="191"/>
      <c r="R210" s="192"/>
      <c r="S210" s="40" t="s">
        <v>49</v>
      </c>
      <c r="T210" s="40" t="s">
        <v>49</v>
      </c>
      <c r="U210" s="41" t="s">
        <v>42</v>
      </c>
      <c r="V210" s="59">
        <v>0</v>
      </c>
      <c r="W210" s="56">
        <f>IFERROR(IF(V210="","",V210),"")</f>
        <v>0</v>
      </c>
      <c r="X210" s="42">
        <f>IFERROR(IF(V210="","",V210*0.0155),"")</f>
        <v>0</v>
      </c>
      <c r="Y210" s="69" t="s">
        <v>49</v>
      </c>
      <c r="Z210" s="70" t="s">
        <v>49</v>
      </c>
      <c r="AD210" s="74"/>
      <c r="BA210" s="149" t="s">
        <v>70</v>
      </c>
    </row>
    <row r="211" spans="1:53" ht="27" customHeight="1" x14ac:dyDescent="0.25">
      <c r="A211" s="64" t="s">
        <v>290</v>
      </c>
      <c r="B211" s="64" t="s">
        <v>291</v>
      </c>
      <c r="C211" s="37">
        <v>4301070920</v>
      </c>
      <c r="D211" s="189">
        <v>4607111035929</v>
      </c>
      <c r="E211" s="189"/>
      <c r="F211" s="63">
        <v>0.9</v>
      </c>
      <c r="G211" s="38">
        <v>8</v>
      </c>
      <c r="H211" s="63">
        <v>7.2</v>
      </c>
      <c r="I211" s="63">
        <v>7.47</v>
      </c>
      <c r="J211" s="38">
        <v>84</v>
      </c>
      <c r="K211" s="38" t="s">
        <v>86</v>
      </c>
      <c r="L211" s="39" t="s">
        <v>85</v>
      </c>
      <c r="M211" s="38">
        <v>180</v>
      </c>
      <c r="N211" s="22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11" s="191"/>
      <c r="P211" s="191"/>
      <c r="Q211" s="191"/>
      <c r="R211" s="192"/>
      <c r="S211" s="40" t="s">
        <v>49</v>
      </c>
      <c r="T211" s="40" t="s">
        <v>49</v>
      </c>
      <c r="U211" s="41" t="s">
        <v>42</v>
      </c>
      <c r="V211" s="59">
        <v>0</v>
      </c>
      <c r="W211" s="56">
        <f>IFERROR(IF(V211="","",V211),"")</f>
        <v>0</v>
      </c>
      <c r="X211" s="42">
        <f>IFERROR(IF(V211="","",V211*0.0155),"")</f>
        <v>0</v>
      </c>
      <c r="Y211" s="69" t="s">
        <v>49</v>
      </c>
      <c r="Z211" s="70" t="s">
        <v>49</v>
      </c>
      <c r="AD211" s="74"/>
      <c r="BA211" s="150" t="s">
        <v>70</v>
      </c>
    </row>
    <row r="212" spans="1:53" x14ac:dyDescent="0.2">
      <c r="A212" s="183"/>
      <c r="B212" s="183"/>
      <c r="C212" s="183"/>
      <c r="D212" s="183"/>
      <c r="E212" s="183"/>
      <c r="F212" s="183"/>
      <c r="G212" s="183"/>
      <c r="H212" s="183"/>
      <c r="I212" s="183"/>
      <c r="J212" s="183"/>
      <c r="K212" s="183"/>
      <c r="L212" s="183"/>
      <c r="M212" s="184"/>
      <c r="N212" s="180" t="s">
        <v>43</v>
      </c>
      <c r="O212" s="181"/>
      <c r="P212" s="181"/>
      <c r="Q212" s="181"/>
      <c r="R212" s="181"/>
      <c r="S212" s="181"/>
      <c r="T212" s="182"/>
      <c r="U212" s="43" t="s">
        <v>42</v>
      </c>
      <c r="V212" s="44">
        <f>IFERROR(SUM(V208:V211),"0")</f>
        <v>0</v>
      </c>
      <c r="W212" s="44">
        <f>IFERROR(SUM(W208:W211),"0")</f>
        <v>0</v>
      </c>
      <c r="X212" s="44">
        <f>IFERROR(IF(X208="",0,X208),"0")+IFERROR(IF(X209="",0,X209),"0")+IFERROR(IF(X210="",0,X210),"0")+IFERROR(IF(X211="",0,X211),"0")</f>
        <v>0</v>
      </c>
      <c r="Y212" s="68"/>
      <c r="Z212" s="68"/>
    </row>
    <row r="213" spans="1:53" x14ac:dyDescent="0.2">
      <c r="A213" s="183"/>
      <c r="B213" s="183"/>
      <c r="C213" s="183"/>
      <c r="D213" s="183"/>
      <c r="E213" s="183"/>
      <c r="F213" s="183"/>
      <c r="G213" s="183"/>
      <c r="H213" s="183"/>
      <c r="I213" s="183"/>
      <c r="J213" s="183"/>
      <c r="K213" s="183"/>
      <c r="L213" s="183"/>
      <c r="M213" s="184"/>
      <c r="N213" s="180" t="s">
        <v>43</v>
      </c>
      <c r="O213" s="181"/>
      <c r="P213" s="181"/>
      <c r="Q213" s="181"/>
      <c r="R213" s="181"/>
      <c r="S213" s="181"/>
      <c r="T213" s="182"/>
      <c r="U213" s="43" t="s">
        <v>0</v>
      </c>
      <c r="V213" s="44">
        <f>IFERROR(SUMPRODUCT(V208:V211*H208:H211),"0")</f>
        <v>0</v>
      </c>
      <c r="W213" s="44">
        <f>IFERROR(SUMPRODUCT(W208:W211*H208:H211),"0")</f>
        <v>0</v>
      </c>
      <c r="X213" s="43"/>
      <c r="Y213" s="68"/>
      <c r="Z213" s="68"/>
    </row>
    <row r="214" spans="1:53" ht="16.5" customHeight="1" x14ac:dyDescent="0.25">
      <c r="A214" s="213" t="s">
        <v>292</v>
      </c>
      <c r="B214" s="213"/>
      <c r="C214" s="213"/>
      <c r="D214" s="213"/>
      <c r="E214" s="213"/>
      <c r="F214" s="213"/>
      <c r="G214" s="213"/>
      <c r="H214" s="213"/>
      <c r="I214" s="213"/>
      <c r="J214" s="213"/>
      <c r="K214" s="213"/>
      <c r="L214" s="213"/>
      <c r="M214" s="213"/>
      <c r="N214" s="213"/>
      <c r="O214" s="213"/>
      <c r="P214" s="213"/>
      <c r="Q214" s="213"/>
      <c r="R214" s="213"/>
      <c r="S214" s="213"/>
      <c r="T214" s="213"/>
      <c r="U214" s="213"/>
      <c r="V214" s="213"/>
      <c r="W214" s="213"/>
      <c r="X214" s="213"/>
      <c r="Y214" s="66"/>
      <c r="Z214" s="66"/>
    </row>
    <row r="215" spans="1:53" ht="14.25" customHeight="1" x14ac:dyDescent="0.25">
      <c r="A215" s="202" t="s">
        <v>240</v>
      </c>
      <c r="B215" s="202"/>
      <c r="C215" s="202"/>
      <c r="D215" s="202"/>
      <c r="E215" s="202"/>
      <c r="F215" s="202"/>
      <c r="G215" s="202"/>
      <c r="H215" s="202"/>
      <c r="I215" s="202"/>
      <c r="J215" s="202"/>
      <c r="K215" s="202"/>
      <c r="L215" s="202"/>
      <c r="M215" s="202"/>
      <c r="N215" s="202"/>
      <c r="O215" s="202"/>
      <c r="P215" s="202"/>
      <c r="Q215" s="202"/>
      <c r="R215" s="202"/>
      <c r="S215" s="202"/>
      <c r="T215" s="202"/>
      <c r="U215" s="202"/>
      <c r="V215" s="202"/>
      <c r="W215" s="202"/>
      <c r="X215" s="202"/>
      <c r="Y215" s="67"/>
      <c r="Z215" s="67"/>
    </row>
    <row r="216" spans="1:53" ht="27" customHeight="1" x14ac:dyDescent="0.25">
      <c r="A216" s="64" t="s">
        <v>293</v>
      </c>
      <c r="B216" s="64" t="s">
        <v>294</v>
      </c>
      <c r="C216" s="37">
        <v>4301051320</v>
      </c>
      <c r="D216" s="189">
        <v>4680115881334</v>
      </c>
      <c r="E216" s="189"/>
      <c r="F216" s="63">
        <v>0.33</v>
      </c>
      <c r="G216" s="38">
        <v>6</v>
      </c>
      <c r="H216" s="63">
        <v>1.98</v>
      </c>
      <c r="I216" s="63">
        <v>2.27</v>
      </c>
      <c r="J216" s="38">
        <v>156</v>
      </c>
      <c r="K216" s="38" t="s">
        <v>86</v>
      </c>
      <c r="L216" s="39" t="s">
        <v>244</v>
      </c>
      <c r="M216" s="38">
        <v>365</v>
      </c>
      <c r="N216" s="22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16" s="191"/>
      <c r="P216" s="191"/>
      <c r="Q216" s="191"/>
      <c r="R216" s="192"/>
      <c r="S216" s="40" t="s">
        <v>49</v>
      </c>
      <c r="T216" s="40" t="s">
        <v>49</v>
      </c>
      <c r="U216" s="41" t="s">
        <v>42</v>
      </c>
      <c r="V216" s="59">
        <v>0</v>
      </c>
      <c r="W216" s="56">
        <f>IFERROR(IF(V216="","",V216),"")</f>
        <v>0</v>
      </c>
      <c r="X216" s="42">
        <f>IFERROR(IF(V216="","",V216*0.00753),"")</f>
        <v>0</v>
      </c>
      <c r="Y216" s="69" t="s">
        <v>49</v>
      </c>
      <c r="Z216" s="70" t="s">
        <v>49</v>
      </c>
      <c r="AD216" s="74"/>
      <c r="BA216" s="151" t="s">
        <v>243</v>
      </c>
    </row>
    <row r="217" spans="1:53" x14ac:dyDescent="0.2">
      <c r="A217" s="183"/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4"/>
      <c r="N217" s="180" t="s">
        <v>43</v>
      </c>
      <c r="O217" s="181"/>
      <c r="P217" s="181"/>
      <c r="Q217" s="181"/>
      <c r="R217" s="181"/>
      <c r="S217" s="181"/>
      <c r="T217" s="182"/>
      <c r="U217" s="43" t="s">
        <v>42</v>
      </c>
      <c r="V217" s="44">
        <f>IFERROR(SUM(V216:V216),"0")</f>
        <v>0</v>
      </c>
      <c r="W217" s="44">
        <f>IFERROR(SUM(W216:W216),"0")</f>
        <v>0</v>
      </c>
      <c r="X217" s="44">
        <f>IFERROR(IF(X216="",0,X216),"0")</f>
        <v>0</v>
      </c>
      <c r="Y217" s="68"/>
      <c r="Z217" s="68"/>
    </row>
    <row r="218" spans="1:53" x14ac:dyDescent="0.2">
      <c r="A218" s="183"/>
      <c r="B218" s="183"/>
      <c r="C218" s="183"/>
      <c r="D218" s="183"/>
      <c r="E218" s="183"/>
      <c r="F218" s="183"/>
      <c r="G218" s="183"/>
      <c r="H218" s="183"/>
      <c r="I218" s="183"/>
      <c r="J218" s="183"/>
      <c r="K218" s="183"/>
      <c r="L218" s="183"/>
      <c r="M218" s="184"/>
      <c r="N218" s="180" t="s">
        <v>43</v>
      </c>
      <c r="O218" s="181"/>
      <c r="P218" s="181"/>
      <c r="Q218" s="181"/>
      <c r="R218" s="181"/>
      <c r="S218" s="181"/>
      <c r="T218" s="182"/>
      <c r="U218" s="43" t="s">
        <v>0</v>
      </c>
      <c r="V218" s="44">
        <f>IFERROR(SUMPRODUCT(V216:V216*H216:H216),"0")</f>
        <v>0</v>
      </c>
      <c r="W218" s="44">
        <f>IFERROR(SUMPRODUCT(W216:W216*H216:H216),"0")</f>
        <v>0</v>
      </c>
      <c r="X218" s="43"/>
      <c r="Y218" s="68"/>
      <c r="Z218" s="68"/>
    </row>
    <row r="219" spans="1:53" ht="16.5" customHeight="1" x14ac:dyDescent="0.25">
      <c r="A219" s="213" t="s">
        <v>295</v>
      </c>
      <c r="B219" s="213"/>
      <c r="C219" s="213"/>
      <c r="D219" s="213"/>
      <c r="E219" s="213"/>
      <c r="F219" s="213"/>
      <c r="G219" s="213"/>
      <c r="H219" s="213"/>
      <c r="I219" s="213"/>
      <c r="J219" s="213"/>
      <c r="K219" s="213"/>
      <c r="L219" s="213"/>
      <c r="M219" s="213"/>
      <c r="N219" s="213"/>
      <c r="O219" s="213"/>
      <c r="P219" s="213"/>
      <c r="Q219" s="213"/>
      <c r="R219" s="213"/>
      <c r="S219" s="213"/>
      <c r="T219" s="213"/>
      <c r="U219" s="213"/>
      <c r="V219" s="213"/>
      <c r="W219" s="213"/>
      <c r="X219" s="213"/>
      <c r="Y219" s="66"/>
      <c r="Z219" s="66"/>
    </row>
    <row r="220" spans="1:53" ht="14.25" customHeight="1" x14ac:dyDescent="0.25">
      <c r="A220" s="202" t="s">
        <v>82</v>
      </c>
      <c r="B220" s="202"/>
      <c r="C220" s="202"/>
      <c r="D220" s="202"/>
      <c r="E220" s="202"/>
      <c r="F220" s="202"/>
      <c r="G220" s="202"/>
      <c r="H220" s="202"/>
      <c r="I220" s="202"/>
      <c r="J220" s="202"/>
      <c r="K220" s="202"/>
      <c r="L220" s="202"/>
      <c r="M220" s="202"/>
      <c r="N220" s="202"/>
      <c r="O220" s="202"/>
      <c r="P220" s="202"/>
      <c r="Q220" s="202"/>
      <c r="R220" s="202"/>
      <c r="S220" s="202"/>
      <c r="T220" s="202"/>
      <c r="U220" s="202"/>
      <c r="V220" s="202"/>
      <c r="W220" s="202"/>
      <c r="X220" s="202"/>
      <c r="Y220" s="67"/>
      <c r="Z220" s="67"/>
    </row>
    <row r="221" spans="1:53" ht="16.5" customHeight="1" x14ac:dyDescent="0.25">
      <c r="A221" s="64" t="s">
        <v>296</v>
      </c>
      <c r="B221" s="64" t="s">
        <v>297</v>
      </c>
      <c r="C221" s="37">
        <v>4301070874</v>
      </c>
      <c r="D221" s="189">
        <v>4607111035332</v>
      </c>
      <c r="E221" s="189"/>
      <c r="F221" s="63">
        <v>0.43</v>
      </c>
      <c r="G221" s="38">
        <v>16</v>
      </c>
      <c r="H221" s="63">
        <v>6.88</v>
      </c>
      <c r="I221" s="63">
        <v>7.2060000000000004</v>
      </c>
      <c r="J221" s="38">
        <v>84</v>
      </c>
      <c r="K221" s="38" t="s">
        <v>86</v>
      </c>
      <c r="L221" s="39" t="s">
        <v>85</v>
      </c>
      <c r="M221" s="38">
        <v>180</v>
      </c>
      <c r="N221" s="217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21" s="191"/>
      <c r="P221" s="191"/>
      <c r="Q221" s="191"/>
      <c r="R221" s="192"/>
      <c r="S221" s="40" t="s">
        <v>49</v>
      </c>
      <c r="T221" s="40" t="s">
        <v>49</v>
      </c>
      <c r="U221" s="41" t="s">
        <v>42</v>
      </c>
      <c r="V221" s="59">
        <v>0</v>
      </c>
      <c r="W221" s="56">
        <f>IFERROR(IF(V221="","",V221),"")</f>
        <v>0</v>
      </c>
      <c r="X221" s="42">
        <f>IFERROR(IF(V221="","",V221*0.0155),"")</f>
        <v>0</v>
      </c>
      <c r="Y221" s="69" t="s">
        <v>49</v>
      </c>
      <c r="Z221" s="70" t="s">
        <v>49</v>
      </c>
      <c r="AD221" s="74"/>
      <c r="BA221" s="152" t="s">
        <v>70</v>
      </c>
    </row>
    <row r="222" spans="1:53" ht="16.5" customHeight="1" x14ac:dyDescent="0.25">
      <c r="A222" s="64" t="s">
        <v>298</v>
      </c>
      <c r="B222" s="64" t="s">
        <v>299</v>
      </c>
      <c r="C222" s="37">
        <v>4301071000</v>
      </c>
      <c r="D222" s="189">
        <v>4607111038708</v>
      </c>
      <c r="E222" s="189"/>
      <c r="F222" s="63">
        <v>0.8</v>
      </c>
      <c r="G222" s="38">
        <v>8</v>
      </c>
      <c r="H222" s="63">
        <v>6.4</v>
      </c>
      <c r="I222" s="63">
        <v>6.67</v>
      </c>
      <c r="J222" s="38">
        <v>84</v>
      </c>
      <c r="K222" s="38" t="s">
        <v>86</v>
      </c>
      <c r="L222" s="39" t="s">
        <v>85</v>
      </c>
      <c r="M222" s="38">
        <v>180</v>
      </c>
      <c r="N222" s="218" t="s">
        <v>300</v>
      </c>
      <c r="O222" s="191"/>
      <c r="P222" s="191"/>
      <c r="Q222" s="191"/>
      <c r="R222" s="192"/>
      <c r="S222" s="40" t="s">
        <v>49</v>
      </c>
      <c r="T222" s="40" t="s">
        <v>49</v>
      </c>
      <c r="U222" s="41" t="s">
        <v>42</v>
      </c>
      <c r="V222" s="59">
        <v>0</v>
      </c>
      <c r="W222" s="56">
        <f>IFERROR(IF(V222="","",V222),"")</f>
        <v>0</v>
      </c>
      <c r="X222" s="42">
        <f>IFERROR(IF(V222="","",V222*0.0155),"")</f>
        <v>0</v>
      </c>
      <c r="Y222" s="69" t="s">
        <v>49</v>
      </c>
      <c r="Z222" s="70" t="s">
        <v>49</v>
      </c>
      <c r="AD222" s="74"/>
      <c r="BA222" s="153" t="s">
        <v>70</v>
      </c>
    </row>
    <row r="223" spans="1:53" ht="16.5" customHeight="1" x14ac:dyDescent="0.25">
      <c r="A223" s="64" t="s">
        <v>301</v>
      </c>
      <c r="B223" s="64" t="s">
        <v>302</v>
      </c>
      <c r="C223" s="37">
        <v>4301070873</v>
      </c>
      <c r="D223" s="189">
        <v>4607111035080</v>
      </c>
      <c r="E223" s="189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8" t="s">
        <v>86</v>
      </c>
      <c r="L223" s="39" t="s">
        <v>85</v>
      </c>
      <c r="M223" s="38">
        <v>180</v>
      </c>
      <c r="N223" s="21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23" s="191"/>
      <c r="P223" s="191"/>
      <c r="Q223" s="191"/>
      <c r="R223" s="192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IFERROR(IF(V223="","",V223*0.0155),"")</f>
        <v>0</v>
      </c>
      <c r="Y223" s="69" t="s">
        <v>49</v>
      </c>
      <c r="Z223" s="70" t="s">
        <v>49</v>
      </c>
      <c r="AD223" s="74"/>
      <c r="BA223" s="154" t="s">
        <v>70</v>
      </c>
    </row>
    <row r="224" spans="1:53" x14ac:dyDescent="0.2">
      <c r="A224" s="183"/>
      <c r="B224" s="183"/>
      <c r="C224" s="183"/>
      <c r="D224" s="183"/>
      <c r="E224" s="183"/>
      <c r="F224" s="183"/>
      <c r="G224" s="183"/>
      <c r="H224" s="183"/>
      <c r="I224" s="183"/>
      <c r="J224" s="183"/>
      <c r="K224" s="183"/>
      <c r="L224" s="183"/>
      <c r="M224" s="184"/>
      <c r="N224" s="180" t="s">
        <v>43</v>
      </c>
      <c r="O224" s="181"/>
      <c r="P224" s="181"/>
      <c r="Q224" s="181"/>
      <c r="R224" s="181"/>
      <c r="S224" s="181"/>
      <c r="T224" s="182"/>
      <c r="U224" s="43" t="s">
        <v>42</v>
      </c>
      <c r="V224" s="44">
        <f>IFERROR(SUM(V221:V223),"0")</f>
        <v>0</v>
      </c>
      <c r="W224" s="44">
        <f>IFERROR(SUM(W221:W223),"0")</f>
        <v>0</v>
      </c>
      <c r="X224" s="44">
        <f>IFERROR(IF(X221="",0,X221),"0")+IFERROR(IF(X222="",0,X222),"0")+IFERROR(IF(X223="",0,X223),"0")</f>
        <v>0</v>
      </c>
      <c r="Y224" s="68"/>
      <c r="Z224" s="68"/>
    </row>
    <row r="225" spans="1:53" x14ac:dyDescent="0.2">
      <c r="A225" s="183"/>
      <c r="B225" s="183"/>
      <c r="C225" s="183"/>
      <c r="D225" s="183"/>
      <c r="E225" s="183"/>
      <c r="F225" s="183"/>
      <c r="G225" s="183"/>
      <c r="H225" s="183"/>
      <c r="I225" s="183"/>
      <c r="J225" s="183"/>
      <c r="K225" s="183"/>
      <c r="L225" s="183"/>
      <c r="M225" s="184"/>
      <c r="N225" s="180" t="s">
        <v>43</v>
      </c>
      <c r="O225" s="181"/>
      <c r="P225" s="181"/>
      <c r="Q225" s="181"/>
      <c r="R225" s="181"/>
      <c r="S225" s="181"/>
      <c r="T225" s="182"/>
      <c r="U225" s="43" t="s">
        <v>0</v>
      </c>
      <c r="V225" s="44">
        <f>IFERROR(SUMPRODUCT(V221:V223*H221:H223),"0")</f>
        <v>0</v>
      </c>
      <c r="W225" s="44">
        <f>IFERROR(SUMPRODUCT(W221:W223*H221:H223),"0")</f>
        <v>0</v>
      </c>
      <c r="X225" s="43"/>
      <c r="Y225" s="68"/>
      <c r="Z225" s="68"/>
    </row>
    <row r="226" spans="1:53" ht="27.75" customHeight="1" x14ac:dyDescent="0.2">
      <c r="A226" s="212" t="s">
        <v>303</v>
      </c>
      <c r="B226" s="212"/>
      <c r="C226" s="212"/>
      <c r="D226" s="212"/>
      <c r="E226" s="212"/>
      <c r="F226" s="212"/>
      <c r="G226" s="212"/>
      <c r="H226" s="212"/>
      <c r="I226" s="212"/>
      <c r="J226" s="212"/>
      <c r="K226" s="212"/>
      <c r="L226" s="212"/>
      <c r="M226" s="212"/>
      <c r="N226" s="212"/>
      <c r="O226" s="212"/>
      <c r="P226" s="212"/>
      <c r="Q226" s="212"/>
      <c r="R226" s="212"/>
      <c r="S226" s="212"/>
      <c r="T226" s="212"/>
      <c r="U226" s="212"/>
      <c r="V226" s="212"/>
      <c r="W226" s="212"/>
      <c r="X226" s="212"/>
      <c r="Y226" s="55"/>
      <c r="Z226" s="55"/>
    </row>
    <row r="227" spans="1:53" ht="16.5" customHeight="1" x14ac:dyDescent="0.25">
      <c r="A227" s="213" t="s">
        <v>304</v>
      </c>
      <c r="B227" s="213"/>
      <c r="C227" s="213"/>
      <c r="D227" s="213"/>
      <c r="E227" s="213"/>
      <c r="F227" s="213"/>
      <c r="G227" s="213"/>
      <c r="H227" s="213"/>
      <c r="I227" s="213"/>
      <c r="J227" s="213"/>
      <c r="K227" s="213"/>
      <c r="L227" s="213"/>
      <c r="M227" s="213"/>
      <c r="N227" s="213"/>
      <c r="O227" s="213"/>
      <c r="P227" s="213"/>
      <c r="Q227" s="213"/>
      <c r="R227" s="213"/>
      <c r="S227" s="213"/>
      <c r="T227" s="213"/>
      <c r="U227" s="213"/>
      <c r="V227" s="213"/>
      <c r="W227" s="213"/>
      <c r="X227" s="213"/>
      <c r="Y227" s="66"/>
      <c r="Z227" s="66"/>
    </row>
    <row r="228" spans="1:53" ht="14.25" customHeight="1" x14ac:dyDescent="0.25">
      <c r="A228" s="202" t="s">
        <v>82</v>
      </c>
      <c r="B228" s="202"/>
      <c r="C228" s="202"/>
      <c r="D228" s="202"/>
      <c r="E228" s="202"/>
      <c r="F228" s="202"/>
      <c r="G228" s="202"/>
      <c r="H228" s="202"/>
      <c r="I228" s="202"/>
      <c r="J228" s="202"/>
      <c r="K228" s="202"/>
      <c r="L228" s="202"/>
      <c r="M228" s="202"/>
      <c r="N228" s="202"/>
      <c r="O228" s="202"/>
      <c r="P228" s="202"/>
      <c r="Q228" s="202"/>
      <c r="R228" s="202"/>
      <c r="S228" s="202"/>
      <c r="T228" s="202"/>
      <c r="U228" s="202"/>
      <c r="V228" s="202"/>
      <c r="W228" s="202"/>
      <c r="X228" s="202"/>
      <c r="Y228" s="67"/>
      <c r="Z228" s="67"/>
    </row>
    <row r="229" spans="1:53" ht="27" customHeight="1" x14ac:dyDescent="0.25">
      <c r="A229" s="64" t="s">
        <v>305</v>
      </c>
      <c r="B229" s="64" t="s">
        <v>306</v>
      </c>
      <c r="C229" s="37">
        <v>4301070941</v>
      </c>
      <c r="D229" s="189">
        <v>4607111036162</v>
      </c>
      <c r="E229" s="189"/>
      <c r="F229" s="63">
        <v>0.8</v>
      </c>
      <c r="G229" s="38">
        <v>8</v>
      </c>
      <c r="H229" s="63">
        <v>6.4</v>
      </c>
      <c r="I229" s="63">
        <v>6.6811999999999996</v>
      </c>
      <c r="J229" s="38">
        <v>84</v>
      </c>
      <c r="K229" s="38" t="s">
        <v>86</v>
      </c>
      <c r="L229" s="39" t="s">
        <v>85</v>
      </c>
      <c r="M229" s="38">
        <v>90</v>
      </c>
      <c r="N229" s="21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9" s="191"/>
      <c r="P229" s="191"/>
      <c r="Q229" s="191"/>
      <c r="R229" s="192"/>
      <c r="S229" s="40" t="s">
        <v>49</v>
      </c>
      <c r="T229" s="40" t="s">
        <v>49</v>
      </c>
      <c r="U229" s="41" t="s">
        <v>42</v>
      </c>
      <c r="V229" s="59">
        <v>0</v>
      </c>
      <c r="W229" s="56">
        <f>IFERROR(IF(V229="","",V229),"")</f>
        <v>0</v>
      </c>
      <c r="X229" s="42">
        <f>IFERROR(IF(V229="","",V229*0.0155),"")</f>
        <v>0</v>
      </c>
      <c r="Y229" s="69" t="s">
        <v>49</v>
      </c>
      <c r="Z229" s="70" t="s">
        <v>49</v>
      </c>
      <c r="AD229" s="74"/>
      <c r="BA229" s="155" t="s">
        <v>70</v>
      </c>
    </row>
    <row r="230" spans="1:53" x14ac:dyDescent="0.2">
      <c r="A230" s="183"/>
      <c r="B230" s="183"/>
      <c r="C230" s="183"/>
      <c r="D230" s="183"/>
      <c r="E230" s="183"/>
      <c r="F230" s="183"/>
      <c r="G230" s="183"/>
      <c r="H230" s="183"/>
      <c r="I230" s="183"/>
      <c r="J230" s="183"/>
      <c r="K230" s="183"/>
      <c r="L230" s="183"/>
      <c r="M230" s="184"/>
      <c r="N230" s="180" t="s">
        <v>43</v>
      </c>
      <c r="O230" s="181"/>
      <c r="P230" s="181"/>
      <c r="Q230" s="181"/>
      <c r="R230" s="181"/>
      <c r="S230" s="181"/>
      <c r="T230" s="182"/>
      <c r="U230" s="43" t="s">
        <v>42</v>
      </c>
      <c r="V230" s="44">
        <f>IFERROR(SUM(V229:V229),"0")</f>
        <v>0</v>
      </c>
      <c r="W230" s="44">
        <f>IFERROR(SUM(W229:W229),"0")</f>
        <v>0</v>
      </c>
      <c r="X230" s="44">
        <f>IFERROR(IF(X229="",0,X229),"0")</f>
        <v>0</v>
      </c>
      <c r="Y230" s="68"/>
      <c r="Z230" s="68"/>
    </row>
    <row r="231" spans="1:53" x14ac:dyDescent="0.2">
      <c r="A231" s="183"/>
      <c r="B231" s="183"/>
      <c r="C231" s="183"/>
      <c r="D231" s="183"/>
      <c r="E231" s="183"/>
      <c r="F231" s="183"/>
      <c r="G231" s="183"/>
      <c r="H231" s="183"/>
      <c r="I231" s="183"/>
      <c r="J231" s="183"/>
      <c r="K231" s="183"/>
      <c r="L231" s="183"/>
      <c r="M231" s="184"/>
      <c r="N231" s="180" t="s">
        <v>43</v>
      </c>
      <c r="O231" s="181"/>
      <c r="P231" s="181"/>
      <c r="Q231" s="181"/>
      <c r="R231" s="181"/>
      <c r="S231" s="181"/>
      <c r="T231" s="182"/>
      <c r="U231" s="43" t="s">
        <v>0</v>
      </c>
      <c r="V231" s="44">
        <f>IFERROR(SUMPRODUCT(V229:V229*H229:H229),"0")</f>
        <v>0</v>
      </c>
      <c r="W231" s="44">
        <f>IFERROR(SUMPRODUCT(W229:W229*H229:H229),"0")</f>
        <v>0</v>
      </c>
      <c r="X231" s="43"/>
      <c r="Y231" s="68"/>
      <c r="Z231" s="68"/>
    </row>
    <row r="232" spans="1:53" ht="27.75" customHeight="1" x14ac:dyDescent="0.2">
      <c r="A232" s="212" t="s">
        <v>307</v>
      </c>
      <c r="B232" s="212"/>
      <c r="C232" s="212"/>
      <c r="D232" s="212"/>
      <c r="E232" s="212"/>
      <c r="F232" s="212"/>
      <c r="G232" s="212"/>
      <c r="H232" s="212"/>
      <c r="I232" s="212"/>
      <c r="J232" s="212"/>
      <c r="K232" s="212"/>
      <c r="L232" s="212"/>
      <c r="M232" s="212"/>
      <c r="N232" s="212"/>
      <c r="O232" s="212"/>
      <c r="P232" s="212"/>
      <c r="Q232" s="212"/>
      <c r="R232" s="212"/>
      <c r="S232" s="212"/>
      <c r="T232" s="212"/>
      <c r="U232" s="212"/>
      <c r="V232" s="212"/>
      <c r="W232" s="212"/>
      <c r="X232" s="212"/>
      <c r="Y232" s="55"/>
      <c r="Z232" s="55"/>
    </row>
    <row r="233" spans="1:53" ht="16.5" customHeight="1" x14ac:dyDescent="0.25">
      <c r="A233" s="213" t="s">
        <v>308</v>
      </c>
      <c r="B233" s="213"/>
      <c r="C233" s="213"/>
      <c r="D233" s="213"/>
      <c r="E233" s="213"/>
      <c r="F233" s="213"/>
      <c r="G233" s="213"/>
      <c r="H233" s="213"/>
      <c r="I233" s="213"/>
      <c r="J233" s="213"/>
      <c r="K233" s="213"/>
      <c r="L233" s="213"/>
      <c r="M233" s="213"/>
      <c r="N233" s="213"/>
      <c r="O233" s="213"/>
      <c r="P233" s="213"/>
      <c r="Q233" s="213"/>
      <c r="R233" s="213"/>
      <c r="S233" s="213"/>
      <c r="T233" s="213"/>
      <c r="U233" s="213"/>
      <c r="V233" s="213"/>
      <c r="W233" s="213"/>
      <c r="X233" s="213"/>
      <c r="Y233" s="66"/>
      <c r="Z233" s="66"/>
    </row>
    <row r="234" spans="1:53" ht="14.25" customHeight="1" x14ac:dyDescent="0.25">
      <c r="A234" s="202" t="s">
        <v>82</v>
      </c>
      <c r="B234" s="202"/>
      <c r="C234" s="202"/>
      <c r="D234" s="202"/>
      <c r="E234" s="202"/>
      <c r="F234" s="202"/>
      <c r="G234" s="202"/>
      <c r="H234" s="202"/>
      <c r="I234" s="202"/>
      <c r="J234" s="202"/>
      <c r="K234" s="202"/>
      <c r="L234" s="202"/>
      <c r="M234" s="202"/>
      <c r="N234" s="202"/>
      <c r="O234" s="202"/>
      <c r="P234" s="202"/>
      <c r="Q234" s="202"/>
      <c r="R234" s="202"/>
      <c r="S234" s="202"/>
      <c r="T234" s="202"/>
      <c r="U234" s="202"/>
      <c r="V234" s="202"/>
      <c r="W234" s="202"/>
      <c r="X234" s="202"/>
      <c r="Y234" s="67"/>
      <c r="Z234" s="67"/>
    </row>
    <row r="235" spans="1:53" ht="27" customHeight="1" x14ac:dyDescent="0.25">
      <c r="A235" s="64" t="s">
        <v>309</v>
      </c>
      <c r="B235" s="64" t="s">
        <v>310</v>
      </c>
      <c r="C235" s="37">
        <v>4301070965</v>
      </c>
      <c r="D235" s="189">
        <v>4607111035899</v>
      </c>
      <c r="E235" s="189"/>
      <c r="F235" s="63">
        <v>1</v>
      </c>
      <c r="G235" s="38">
        <v>5</v>
      </c>
      <c r="H235" s="63">
        <v>5</v>
      </c>
      <c r="I235" s="63">
        <v>5.2619999999999996</v>
      </c>
      <c r="J235" s="38">
        <v>84</v>
      </c>
      <c r="K235" s="38" t="s">
        <v>86</v>
      </c>
      <c r="L235" s="39" t="s">
        <v>85</v>
      </c>
      <c r="M235" s="38">
        <v>180</v>
      </c>
      <c r="N235" s="21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35" s="191"/>
      <c r="P235" s="191"/>
      <c r="Q235" s="191"/>
      <c r="R235" s="192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6" t="s">
        <v>70</v>
      </c>
    </row>
    <row r="236" spans="1:53" x14ac:dyDescent="0.2">
      <c r="A236" s="183"/>
      <c r="B236" s="183"/>
      <c r="C236" s="183"/>
      <c r="D236" s="183"/>
      <c r="E236" s="183"/>
      <c r="F236" s="183"/>
      <c r="G236" s="183"/>
      <c r="H236" s="183"/>
      <c r="I236" s="183"/>
      <c r="J236" s="183"/>
      <c r="K236" s="183"/>
      <c r="L236" s="183"/>
      <c r="M236" s="184"/>
      <c r="N236" s="180" t="s">
        <v>43</v>
      </c>
      <c r="O236" s="181"/>
      <c r="P236" s="181"/>
      <c r="Q236" s="181"/>
      <c r="R236" s="181"/>
      <c r="S236" s="181"/>
      <c r="T236" s="182"/>
      <c r="U236" s="43" t="s">
        <v>42</v>
      </c>
      <c r="V236" s="44">
        <f>IFERROR(SUM(V235:V235),"0")</f>
        <v>0</v>
      </c>
      <c r="W236" s="44">
        <f>IFERROR(SUM(W235:W235),"0")</f>
        <v>0</v>
      </c>
      <c r="X236" s="44">
        <f>IFERROR(IF(X235="",0,X235),"0")</f>
        <v>0</v>
      </c>
      <c r="Y236" s="68"/>
      <c r="Z236" s="68"/>
    </row>
    <row r="237" spans="1:53" x14ac:dyDescent="0.2">
      <c r="A237" s="183"/>
      <c r="B237" s="183"/>
      <c r="C237" s="183"/>
      <c r="D237" s="183"/>
      <c r="E237" s="183"/>
      <c r="F237" s="183"/>
      <c r="G237" s="183"/>
      <c r="H237" s="183"/>
      <c r="I237" s="183"/>
      <c r="J237" s="183"/>
      <c r="K237" s="183"/>
      <c r="L237" s="183"/>
      <c r="M237" s="184"/>
      <c r="N237" s="180" t="s">
        <v>43</v>
      </c>
      <c r="O237" s="181"/>
      <c r="P237" s="181"/>
      <c r="Q237" s="181"/>
      <c r="R237" s="181"/>
      <c r="S237" s="181"/>
      <c r="T237" s="182"/>
      <c r="U237" s="43" t="s">
        <v>0</v>
      </c>
      <c r="V237" s="44">
        <f>IFERROR(SUMPRODUCT(V235:V235*H235:H235),"0")</f>
        <v>0</v>
      </c>
      <c r="W237" s="44">
        <f>IFERROR(SUMPRODUCT(W235:W235*H235:H235),"0")</f>
        <v>0</v>
      </c>
      <c r="X237" s="43"/>
      <c r="Y237" s="68"/>
      <c r="Z237" s="68"/>
    </row>
    <row r="238" spans="1:53" ht="16.5" customHeight="1" x14ac:dyDescent="0.25">
      <c r="A238" s="213" t="s">
        <v>311</v>
      </c>
      <c r="B238" s="213"/>
      <c r="C238" s="213"/>
      <c r="D238" s="213"/>
      <c r="E238" s="213"/>
      <c r="F238" s="213"/>
      <c r="G238" s="213"/>
      <c r="H238" s="213"/>
      <c r="I238" s="213"/>
      <c r="J238" s="213"/>
      <c r="K238" s="213"/>
      <c r="L238" s="213"/>
      <c r="M238" s="213"/>
      <c r="N238" s="213"/>
      <c r="O238" s="213"/>
      <c r="P238" s="213"/>
      <c r="Q238" s="213"/>
      <c r="R238" s="213"/>
      <c r="S238" s="213"/>
      <c r="T238" s="213"/>
      <c r="U238" s="213"/>
      <c r="V238" s="213"/>
      <c r="W238" s="213"/>
      <c r="X238" s="213"/>
      <c r="Y238" s="66"/>
      <c r="Z238" s="66"/>
    </row>
    <row r="239" spans="1:53" ht="14.25" customHeight="1" x14ac:dyDescent="0.25">
      <c r="A239" s="202" t="s">
        <v>82</v>
      </c>
      <c r="B239" s="202"/>
      <c r="C239" s="202"/>
      <c r="D239" s="202"/>
      <c r="E239" s="202"/>
      <c r="F239" s="202"/>
      <c r="G239" s="202"/>
      <c r="H239" s="202"/>
      <c r="I239" s="202"/>
      <c r="J239" s="202"/>
      <c r="K239" s="202"/>
      <c r="L239" s="202"/>
      <c r="M239" s="202"/>
      <c r="N239" s="202"/>
      <c r="O239" s="202"/>
      <c r="P239" s="202"/>
      <c r="Q239" s="202"/>
      <c r="R239" s="202"/>
      <c r="S239" s="202"/>
      <c r="T239" s="202"/>
      <c r="U239" s="202"/>
      <c r="V239" s="202"/>
      <c r="W239" s="202"/>
      <c r="X239" s="202"/>
      <c r="Y239" s="67"/>
      <c r="Z239" s="67"/>
    </row>
    <row r="240" spans="1:53" ht="27" customHeight="1" x14ac:dyDescent="0.25">
      <c r="A240" s="64" t="s">
        <v>312</v>
      </c>
      <c r="B240" s="64" t="s">
        <v>313</v>
      </c>
      <c r="C240" s="37">
        <v>4301070870</v>
      </c>
      <c r="D240" s="189">
        <v>4607111036711</v>
      </c>
      <c r="E240" s="189"/>
      <c r="F240" s="63">
        <v>0.8</v>
      </c>
      <c r="G240" s="38">
        <v>8</v>
      </c>
      <c r="H240" s="63">
        <v>6.4</v>
      </c>
      <c r="I240" s="63">
        <v>6.67</v>
      </c>
      <c r="J240" s="38">
        <v>84</v>
      </c>
      <c r="K240" s="38" t="s">
        <v>86</v>
      </c>
      <c r="L240" s="39" t="s">
        <v>85</v>
      </c>
      <c r="M240" s="38">
        <v>90</v>
      </c>
      <c r="N240" s="21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40" s="191"/>
      <c r="P240" s="191"/>
      <c r="Q240" s="191"/>
      <c r="R240" s="192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IFERROR(IF(V240="","",V240*0.0155),"")</f>
        <v>0</v>
      </c>
      <c r="Y240" s="69" t="s">
        <v>49</v>
      </c>
      <c r="Z240" s="70" t="s">
        <v>49</v>
      </c>
      <c r="AD240" s="74"/>
      <c r="BA240" s="157" t="s">
        <v>70</v>
      </c>
    </row>
    <row r="241" spans="1:53" x14ac:dyDescent="0.2">
      <c r="A241" s="183"/>
      <c r="B241" s="183"/>
      <c r="C241" s="183"/>
      <c r="D241" s="183"/>
      <c r="E241" s="183"/>
      <c r="F241" s="183"/>
      <c r="G241" s="183"/>
      <c r="H241" s="183"/>
      <c r="I241" s="183"/>
      <c r="J241" s="183"/>
      <c r="K241" s="183"/>
      <c r="L241" s="183"/>
      <c r="M241" s="184"/>
      <c r="N241" s="180" t="s">
        <v>43</v>
      </c>
      <c r="O241" s="181"/>
      <c r="P241" s="181"/>
      <c r="Q241" s="181"/>
      <c r="R241" s="181"/>
      <c r="S241" s="181"/>
      <c r="T241" s="182"/>
      <c r="U241" s="43" t="s">
        <v>42</v>
      </c>
      <c r="V241" s="44">
        <f>IFERROR(SUM(V240:V240),"0")</f>
        <v>0</v>
      </c>
      <c r="W241" s="44">
        <f>IFERROR(SUM(W240:W240),"0")</f>
        <v>0</v>
      </c>
      <c r="X241" s="44">
        <f>IFERROR(IF(X240="",0,X240),"0")</f>
        <v>0</v>
      </c>
      <c r="Y241" s="68"/>
      <c r="Z241" s="68"/>
    </row>
    <row r="242" spans="1:53" x14ac:dyDescent="0.2">
      <c r="A242" s="183"/>
      <c r="B242" s="183"/>
      <c r="C242" s="183"/>
      <c r="D242" s="183"/>
      <c r="E242" s="183"/>
      <c r="F242" s="183"/>
      <c r="G242" s="183"/>
      <c r="H242" s="183"/>
      <c r="I242" s="183"/>
      <c r="J242" s="183"/>
      <c r="K242" s="183"/>
      <c r="L242" s="183"/>
      <c r="M242" s="184"/>
      <c r="N242" s="180" t="s">
        <v>43</v>
      </c>
      <c r="O242" s="181"/>
      <c r="P242" s="181"/>
      <c r="Q242" s="181"/>
      <c r="R242" s="181"/>
      <c r="S242" s="181"/>
      <c r="T242" s="182"/>
      <c r="U242" s="43" t="s">
        <v>0</v>
      </c>
      <c r="V242" s="44">
        <f>IFERROR(SUMPRODUCT(V240:V240*H240:H240),"0")</f>
        <v>0</v>
      </c>
      <c r="W242" s="44">
        <f>IFERROR(SUMPRODUCT(W240:W240*H240:H240),"0")</f>
        <v>0</v>
      </c>
      <c r="X242" s="43"/>
      <c r="Y242" s="68"/>
      <c r="Z242" s="68"/>
    </row>
    <row r="243" spans="1:53" ht="27.75" customHeight="1" x14ac:dyDescent="0.2">
      <c r="A243" s="212" t="s">
        <v>314</v>
      </c>
      <c r="B243" s="212"/>
      <c r="C243" s="212"/>
      <c r="D243" s="212"/>
      <c r="E243" s="212"/>
      <c r="F243" s="212"/>
      <c r="G243" s="212"/>
      <c r="H243" s="212"/>
      <c r="I243" s="212"/>
      <c r="J243" s="212"/>
      <c r="K243" s="212"/>
      <c r="L243" s="212"/>
      <c r="M243" s="212"/>
      <c r="N243" s="212"/>
      <c r="O243" s="212"/>
      <c r="P243" s="212"/>
      <c r="Q243" s="212"/>
      <c r="R243" s="212"/>
      <c r="S243" s="212"/>
      <c r="T243" s="212"/>
      <c r="U243" s="212"/>
      <c r="V243" s="212"/>
      <c r="W243" s="212"/>
      <c r="X243" s="212"/>
      <c r="Y243" s="55"/>
      <c r="Z243" s="55"/>
    </row>
    <row r="244" spans="1:53" ht="16.5" customHeight="1" x14ac:dyDescent="0.25">
      <c r="A244" s="213" t="s">
        <v>315</v>
      </c>
      <c r="B244" s="213"/>
      <c r="C244" s="213"/>
      <c r="D244" s="213"/>
      <c r="E244" s="213"/>
      <c r="F244" s="213"/>
      <c r="G244" s="213"/>
      <c r="H244" s="213"/>
      <c r="I244" s="213"/>
      <c r="J244" s="213"/>
      <c r="K244" s="213"/>
      <c r="L244" s="213"/>
      <c r="M244" s="213"/>
      <c r="N244" s="213"/>
      <c r="O244" s="213"/>
      <c r="P244" s="213"/>
      <c r="Q244" s="213"/>
      <c r="R244" s="213"/>
      <c r="S244" s="213"/>
      <c r="T244" s="213"/>
      <c r="U244" s="213"/>
      <c r="V244" s="213"/>
      <c r="W244" s="213"/>
      <c r="X244" s="213"/>
      <c r="Y244" s="66"/>
      <c r="Z244" s="66"/>
    </row>
    <row r="245" spans="1:53" ht="14.25" customHeight="1" x14ac:dyDescent="0.25">
      <c r="A245" s="202" t="s">
        <v>140</v>
      </c>
      <c r="B245" s="202"/>
      <c r="C245" s="202"/>
      <c r="D245" s="202"/>
      <c r="E245" s="202"/>
      <c r="F245" s="202"/>
      <c r="G245" s="202"/>
      <c r="H245" s="202"/>
      <c r="I245" s="202"/>
      <c r="J245" s="202"/>
      <c r="K245" s="202"/>
      <c r="L245" s="202"/>
      <c r="M245" s="202"/>
      <c r="N245" s="202"/>
      <c r="O245" s="202"/>
      <c r="P245" s="202"/>
      <c r="Q245" s="202"/>
      <c r="R245" s="202"/>
      <c r="S245" s="202"/>
      <c r="T245" s="202"/>
      <c r="U245" s="202"/>
      <c r="V245" s="202"/>
      <c r="W245" s="202"/>
      <c r="X245" s="202"/>
      <c r="Y245" s="67"/>
      <c r="Z245" s="67"/>
    </row>
    <row r="246" spans="1:53" ht="27" customHeight="1" x14ac:dyDescent="0.25">
      <c r="A246" s="64" t="s">
        <v>316</v>
      </c>
      <c r="B246" s="64" t="s">
        <v>317</v>
      </c>
      <c r="C246" s="37">
        <v>4301131019</v>
      </c>
      <c r="D246" s="189">
        <v>4640242180427</v>
      </c>
      <c r="E246" s="189"/>
      <c r="F246" s="63">
        <v>1.8</v>
      </c>
      <c r="G246" s="38">
        <v>1</v>
      </c>
      <c r="H246" s="63">
        <v>1.8</v>
      </c>
      <c r="I246" s="63">
        <v>1.915</v>
      </c>
      <c r="J246" s="38">
        <v>234</v>
      </c>
      <c r="K246" s="38" t="s">
        <v>132</v>
      </c>
      <c r="L246" s="39" t="s">
        <v>85</v>
      </c>
      <c r="M246" s="38">
        <v>180</v>
      </c>
      <c r="N246" s="214" t="s">
        <v>318</v>
      </c>
      <c r="O246" s="191"/>
      <c r="P246" s="191"/>
      <c r="Q246" s="191"/>
      <c r="R246" s="192"/>
      <c r="S246" s="40" t="s">
        <v>49</v>
      </c>
      <c r="T246" s="40" t="s">
        <v>49</v>
      </c>
      <c r="U246" s="41" t="s">
        <v>42</v>
      </c>
      <c r="V246" s="59">
        <v>0</v>
      </c>
      <c r="W246" s="56">
        <f>IFERROR(IF(V246="","",V246),"")</f>
        <v>0</v>
      </c>
      <c r="X246" s="42">
        <f>IFERROR(IF(V246="","",V246*0.00502),"")</f>
        <v>0</v>
      </c>
      <c r="Y246" s="69" t="s">
        <v>49</v>
      </c>
      <c r="Z246" s="70" t="s">
        <v>49</v>
      </c>
      <c r="AD246" s="74"/>
      <c r="BA246" s="158" t="s">
        <v>91</v>
      </c>
    </row>
    <row r="247" spans="1:53" x14ac:dyDescent="0.2">
      <c r="A247" s="183"/>
      <c r="B247" s="183"/>
      <c r="C247" s="183"/>
      <c r="D247" s="183"/>
      <c r="E247" s="183"/>
      <c r="F247" s="183"/>
      <c r="G247" s="183"/>
      <c r="H247" s="183"/>
      <c r="I247" s="183"/>
      <c r="J247" s="183"/>
      <c r="K247" s="183"/>
      <c r="L247" s="183"/>
      <c r="M247" s="184"/>
      <c r="N247" s="180" t="s">
        <v>43</v>
      </c>
      <c r="O247" s="181"/>
      <c r="P247" s="181"/>
      <c r="Q247" s="181"/>
      <c r="R247" s="181"/>
      <c r="S247" s="181"/>
      <c r="T247" s="182"/>
      <c r="U247" s="43" t="s">
        <v>42</v>
      </c>
      <c r="V247" s="44">
        <f>IFERROR(SUM(V246:V246),"0")</f>
        <v>0</v>
      </c>
      <c r="W247" s="44">
        <f>IFERROR(SUM(W246:W246),"0")</f>
        <v>0</v>
      </c>
      <c r="X247" s="44">
        <f>IFERROR(IF(X246="",0,X246),"0")</f>
        <v>0</v>
      </c>
      <c r="Y247" s="68"/>
      <c r="Z247" s="68"/>
    </row>
    <row r="248" spans="1:53" x14ac:dyDescent="0.2">
      <c r="A248" s="183"/>
      <c r="B248" s="183"/>
      <c r="C248" s="183"/>
      <c r="D248" s="183"/>
      <c r="E248" s="183"/>
      <c r="F248" s="183"/>
      <c r="G248" s="183"/>
      <c r="H248" s="183"/>
      <c r="I248" s="183"/>
      <c r="J248" s="183"/>
      <c r="K248" s="183"/>
      <c r="L248" s="183"/>
      <c r="M248" s="184"/>
      <c r="N248" s="180" t="s">
        <v>43</v>
      </c>
      <c r="O248" s="181"/>
      <c r="P248" s="181"/>
      <c r="Q248" s="181"/>
      <c r="R248" s="181"/>
      <c r="S248" s="181"/>
      <c r="T248" s="182"/>
      <c r="U248" s="43" t="s">
        <v>0</v>
      </c>
      <c r="V248" s="44">
        <f>IFERROR(SUMPRODUCT(V246:V246*H246:H246),"0")</f>
        <v>0</v>
      </c>
      <c r="W248" s="44">
        <f>IFERROR(SUMPRODUCT(W246:W246*H246:H246),"0")</f>
        <v>0</v>
      </c>
      <c r="X248" s="43"/>
      <c r="Y248" s="68"/>
      <c r="Z248" s="68"/>
    </row>
    <row r="249" spans="1:53" ht="14.25" customHeight="1" x14ac:dyDescent="0.25">
      <c r="A249" s="202" t="s">
        <v>88</v>
      </c>
      <c r="B249" s="202"/>
      <c r="C249" s="202"/>
      <c r="D249" s="202"/>
      <c r="E249" s="202"/>
      <c r="F249" s="202"/>
      <c r="G249" s="202"/>
      <c r="H249" s="202"/>
      <c r="I249" s="202"/>
      <c r="J249" s="202"/>
      <c r="K249" s="202"/>
      <c r="L249" s="202"/>
      <c r="M249" s="202"/>
      <c r="N249" s="202"/>
      <c r="O249" s="202"/>
      <c r="P249" s="202"/>
      <c r="Q249" s="202"/>
      <c r="R249" s="202"/>
      <c r="S249" s="202"/>
      <c r="T249" s="202"/>
      <c r="U249" s="202"/>
      <c r="V249" s="202"/>
      <c r="W249" s="202"/>
      <c r="X249" s="202"/>
      <c r="Y249" s="67"/>
      <c r="Z249" s="67"/>
    </row>
    <row r="250" spans="1:53" ht="27" customHeight="1" x14ac:dyDescent="0.25">
      <c r="A250" s="64" t="s">
        <v>319</v>
      </c>
      <c r="B250" s="64" t="s">
        <v>320</v>
      </c>
      <c r="C250" s="37">
        <v>4301132080</v>
      </c>
      <c r="D250" s="189">
        <v>4640242180397</v>
      </c>
      <c r="E250" s="189"/>
      <c r="F250" s="63">
        <v>1</v>
      </c>
      <c r="G250" s="38">
        <v>6</v>
      </c>
      <c r="H250" s="63">
        <v>6</v>
      </c>
      <c r="I250" s="63">
        <v>6.26</v>
      </c>
      <c r="J250" s="38">
        <v>84</v>
      </c>
      <c r="K250" s="38" t="s">
        <v>86</v>
      </c>
      <c r="L250" s="39" t="s">
        <v>85</v>
      </c>
      <c r="M250" s="38">
        <v>180</v>
      </c>
      <c r="N250" s="210" t="s">
        <v>321</v>
      </c>
      <c r="O250" s="191"/>
      <c r="P250" s="191"/>
      <c r="Q250" s="191"/>
      <c r="R250" s="192"/>
      <c r="S250" s="40" t="s">
        <v>49</v>
      </c>
      <c r="T250" s="40" t="s">
        <v>49</v>
      </c>
      <c r="U250" s="41" t="s">
        <v>42</v>
      </c>
      <c r="V250" s="59">
        <v>0</v>
      </c>
      <c r="W250" s="56">
        <f>IFERROR(IF(V250="","",V250),"")</f>
        <v>0</v>
      </c>
      <c r="X250" s="42">
        <f>IFERROR(IF(V250="","",V250*0.0155),"")</f>
        <v>0</v>
      </c>
      <c r="Y250" s="69" t="s">
        <v>49</v>
      </c>
      <c r="Z250" s="70" t="s">
        <v>49</v>
      </c>
      <c r="AD250" s="74"/>
      <c r="BA250" s="159" t="s">
        <v>91</v>
      </c>
    </row>
    <row r="251" spans="1:53" x14ac:dyDescent="0.2">
      <c r="A251" s="183"/>
      <c r="B251" s="183"/>
      <c r="C251" s="183"/>
      <c r="D251" s="183"/>
      <c r="E251" s="183"/>
      <c r="F251" s="183"/>
      <c r="G251" s="183"/>
      <c r="H251" s="183"/>
      <c r="I251" s="183"/>
      <c r="J251" s="183"/>
      <c r="K251" s="183"/>
      <c r="L251" s="183"/>
      <c r="M251" s="184"/>
      <c r="N251" s="180" t="s">
        <v>43</v>
      </c>
      <c r="O251" s="181"/>
      <c r="P251" s="181"/>
      <c r="Q251" s="181"/>
      <c r="R251" s="181"/>
      <c r="S251" s="181"/>
      <c r="T251" s="182"/>
      <c r="U251" s="43" t="s">
        <v>42</v>
      </c>
      <c r="V251" s="44">
        <f>IFERROR(SUM(V250:V250),"0")</f>
        <v>0</v>
      </c>
      <c r="W251" s="44">
        <f>IFERROR(SUM(W250:W250),"0")</f>
        <v>0</v>
      </c>
      <c r="X251" s="44">
        <f>IFERROR(IF(X250="",0,X250),"0")</f>
        <v>0</v>
      </c>
      <c r="Y251" s="68"/>
      <c r="Z251" s="68"/>
    </row>
    <row r="252" spans="1:53" x14ac:dyDescent="0.2">
      <c r="A252" s="183"/>
      <c r="B252" s="183"/>
      <c r="C252" s="183"/>
      <c r="D252" s="183"/>
      <c r="E252" s="183"/>
      <c r="F252" s="183"/>
      <c r="G252" s="183"/>
      <c r="H252" s="183"/>
      <c r="I252" s="183"/>
      <c r="J252" s="183"/>
      <c r="K252" s="183"/>
      <c r="L252" s="183"/>
      <c r="M252" s="184"/>
      <c r="N252" s="180" t="s">
        <v>43</v>
      </c>
      <c r="O252" s="181"/>
      <c r="P252" s="181"/>
      <c r="Q252" s="181"/>
      <c r="R252" s="181"/>
      <c r="S252" s="181"/>
      <c r="T252" s="182"/>
      <c r="U252" s="43" t="s">
        <v>0</v>
      </c>
      <c r="V252" s="44">
        <f>IFERROR(SUMPRODUCT(V250:V250*H250:H250),"0")</f>
        <v>0</v>
      </c>
      <c r="W252" s="44">
        <f>IFERROR(SUMPRODUCT(W250:W250*H250:H250),"0")</f>
        <v>0</v>
      </c>
      <c r="X252" s="43"/>
      <c r="Y252" s="68"/>
      <c r="Z252" s="68"/>
    </row>
    <row r="253" spans="1:53" ht="14.25" customHeight="1" x14ac:dyDescent="0.25">
      <c r="A253" s="202" t="s">
        <v>158</v>
      </c>
      <c r="B253" s="202"/>
      <c r="C253" s="202"/>
      <c r="D253" s="202"/>
      <c r="E253" s="202"/>
      <c r="F253" s="202"/>
      <c r="G253" s="202"/>
      <c r="H253" s="202"/>
      <c r="I253" s="202"/>
      <c r="J253" s="202"/>
      <c r="K253" s="202"/>
      <c r="L253" s="202"/>
      <c r="M253" s="202"/>
      <c r="N253" s="202"/>
      <c r="O253" s="202"/>
      <c r="P253" s="202"/>
      <c r="Q253" s="202"/>
      <c r="R253" s="202"/>
      <c r="S253" s="202"/>
      <c r="T253" s="202"/>
      <c r="U253" s="202"/>
      <c r="V253" s="202"/>
      <c r="W253" s="202"/>
      <c r="X253" s="202"/>
      <c r="Y253" s="67"/>
      <c r="Z253" s="67"/>
    </row>
    <row r="254" spans="1:53" ht="27" customHeight="1" x14ac:dyDescent="0.25">
      <c r="A254" s="64" t="s">
        <v>322</v>
      </c>
      <c r="B254" s="64" t="s">
        <v>323</v>
      </c>
      <c r="C254" s="37">
        <v>4301136028</v>
      </c>
      <c r="D254" s="189">
        <v>4640242180304</v>
      </c>
      <c r="E254" s="189"/>
      <c r="F254" s="63">
        <v>2.7</v>
      </c>
      <c r="G254" s="38">
        <v>1</v>
      </c>
      <c r="H254" s="63">
        <v>2.7</v>
      </c>
      <c r="I254" s="63">
        <v>2.8906000000000001</v>
      </c>
      <c r="J254" s="38">
        <v>126</v>
      </c>
      <c r="K254" s="38" t="s">
        <v>92</v>
      </c>
      <c r="L254" s="39" t="s">
        <v>85</v>
      </c>
      <c r="M254" s="38">
        <v>180</v>
      </c>
      <c r="N254" s="206" t="s">
        <v>324</v>
      </c>
      <c r="O254" s="191"/>
      <c r="P254" s="191"/>
      <c r="Q254" s="191"/>
      <c r="R254" s="192"/>
      <c r="S254" s="40" t="s">
        <v>49</v>
      </c>
      <c r="T254" s="40" t="s">
        <v>49</v>
      </c>
      <c r="U254" s="41" t="s">
        <v>42</v>
      </c>
      <c r="V254" s="59">
        <v>0</v>
      </c>
      <c r="W254" s="56">
        <f>IFERROR(IF(V254="","",V254),"")</f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0" t="s">
        <v>91</v>
      </c>
    </row>
    <row r="255" spans="1:53" ht="37.5" customHeight="1" x14ac:dyDescent="0.25">
      <c r="A255" s="64" t="s">
        <v>325</v>
      </c>
      <c r="B255" s="64" t="s">
        <v>326</v>
      </c>
      <c r="C255" s="37">
        <v>4301136027</v>
      </c>
      <c r="D255" s="189">
        <v>4640242180298</v>
      </c>
      <c r="E255" s="189"/>
      <c r="F255" s="63">
        <v>2.7</v>
      </c>
      <c r="G255" s="38">
        <v>1</v>
      </c>
      <c r="H255" s="63">
        <v>2.7</v>
      </c>
      <c r="I255" s="63">
        <v>2.8919999999999999</v>
      </c>
      <c r="J255" s="38">
        <v>126</v>
      </c>
      <c r="K255" s="38" t="s">
        <v>92</v>
      </c>
      <c r="L255" s="39" t="s">
        <v>85</v>
      </c>
      <c r="M255" s="38">
        <v>180</v>
      </c>
      <c r="N255" s="207" t="s">
        <v>327</v>
      </c>
      <c r="O255" s="191"/>
      <c r="P255" s="191"/>
      <c r="Q255" s="191"/>
      <c r="R255" s="192"/>
      <c r="S255" s="40" t="s">
        <v>49</v>
      </c>
      <c r="T255" s="40" t="s">
        <v>49</v>
      </c>
      <c r="U255" s="41" t="s">
        <v>42</v>
      </c>
      <c r="V255" s="59">
        <v>0</v>
      </c>
      <c r="W255" s="56">
        <f>IFERROR(IF(V255="","",V255),"")</f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1" t="s">
        <v>91</v>
      </c>
    </row>
    <row r="256" spans="1:53" ht="27" customHeight="1" x14ac:dyDescent="0.25">
      <c r="A256" s="64" t="s">
        <v>328</v>
      </c>
      <c r="B256" s="64" t="s">
        <v>329</v>
      </c>
      <c r="C256" s="37">
        <v>4301136026</v>
      </c>
      <c r="D256" s="189">
        <v>4640242180236</v>
      </c>
      <c r="E256" s="189"/>
      <c r="F256" s="63">
        <v>5</v>
      </c>
      <c r="G256" s="38">
        <v>1</v>
      </c>
      <c r="H256" s="63">
        <v>5</v>
      </c>
      <c r="I256" s="63">
        <v>5.2350000000000003</v>
      </c>
      <c r="J256" s="38">
        <v>84</v>
      </c>
      <c r="K256" s="38" t="s">
        <v>86</v>
      </c>
      <c r="L256" s="39" t="s">
        <v>85</v>
      </c>
      <c r="M256" s="38">
        <v>180</v>
      </c>
      <c r="N256" s="208" t="s">
        <v>330</v>
      </c>
      <c r="O256" s="191"/>
      <c r="P256" s="191"/>
      <c r="Q256" s="191"/>
      <c r="R256" s="192"/>
      <c r="S256" s="40" t="s">
        <v>49</v>
      </c>
      <c r="T256" s="40" t="s">
        <v>49</v>
      </c>
      <c r="U256" s="41" t="s">
        <v>42</v>
      </c>
      <c r="V256" s="59">
        <v>0</v>
      </c>
      <c r="W256" s="56">
        <f>IFERROR(IF(V256="","",V256),"")</f>
        <v>0</v>
      </c>
      <c r="X256" s="42">
        <f>IFERROR(IF(V256="","",V256*0.0155),"")</f>
        <v>0</v>
      </c>
      <c r="Y256" s="69" t="s">
        <v>49</v>
      </c>
      <c r="Z256" s="70" t="s">
        <v>49</v>
      </c>
      <c r="AD256" s="74"/>
      <c r="BA256" s="162" t="s">
        <v>91</v>
      </c>
    </row>
    <row r="257" spans="1:53" ht="27" customHeight="1" x14ac:dyDescent="0.25">
      <c r="A257" s="64" t="s">
        <v>331</v>
      </c>
      <c r="B257" s="64" t="s">
        <v>332</v>
      </c>
      <c r="C257" s="37">
        <v>4301136029</v>
      </c>
      <c r="D257" s="189">
        <v>4640242180410</v>
      </c>
      <c r="E257" s="189"/>
      <c r="F257" s="63">
        <v>2.2400000000000002</v>
      </c>
      <c r="G257" s="38">
        <v>1</v>
      </c>
      <c r="H257" s="63">
        <v>2.2400000000000002</v>
      </c>
      <c r="I257" s="63">
        <v>2.4319999999999999</v>
      </c>
      <c r="J257" s="38">
        <v>126</v>
      </c>
      <c r="K257" s="38" t="s">
        <v>92</v>
      </c>
      <c r="L257" s="39" t="s">
        <v>85</v>
      </c>
      <c r="M257" s="38">
        <v>180</v>
      </c>
      <c r="N257" s="209" t="s">
        <v>333</v>
      </c>
      <c r="O257" s="191"/>
      <c r="P257" s="191"/>
      <c r="Q257" s="191"/>
      <c r="R257" s="192"/>
      <c r="S257" s="40" t="s">
        <v>49</v>
      </c>
      <c r="T257" s="40" t="s">
        <v>49</v>
      </c>
      <c r="U257" s="41" t="s">
        <v>42</v>
      </c>
      <c r="V257" s="59">
        <v>0</v>
      </c>
      <c r="W257" s="56">
        <f>IFERROR(IF(V257="","",V257),"")</f>
        <v>0</v>
      </c>
      <c r="X257" s="42">
        <f>IFERROR(IF(V257="","",V257*0.00936),"")</f>
        <v>0</v>
      </c>
      <c r="Y257" s="69" t="s">
        <v>49</v>
      </c>
      <c r="Z257" s="70" t="s">
        <v>49</v>
      </c>
      <c r="AD257" s="74"/>
      <c r="BA257" s="163" t="s">
        <v>91</v>
      </c>
    </row>
    <row r="258" spans="1:53" x14ac:dyDescent="0.2">
      <c r="A258" s="183"/>
      <c r="B258" s="183"/>
      <c r="C258" s="183"/>
      <c r="D258" s="183"/>
      <c r="E258" s="183"/>
      <c r="F258" s="183"/>
      <c r="G258" s="183"/>
      <c r="H258" s="183"/>
      <c r="I258" s="183"/>
      <c r="J258" s="183"/>
      <c r="K258" s="183"/>
      <c r="L258" s="183"/>
      <c r="M258" s="184"/>
      <c r="N258" s="180" t="s">
        <v>43</v>
      </c>
      <c r="O258" s="181"/>
      <c r="P258" s="181"/>
      <c r="Q258" s="181"/>
      <c r="R258" s="181"/>
      <c r="S258" s="181"/>
      <c r="T258" s="182"/>
      <c r="U258" s="43" t="s">
        <v>42</v>
      </c>
      <c r="V258" s="44">
        <f>IFERROR(SUM(V254:V257),"0")</f>
        <v>0</v>
      </c>
      <c r="W258" s="44">
        <f>IFERROR(SUM(W254:W257),"0")</f>
        <v>0</v>
      </c>
      <c r="X258" s="44">
        <f>IFERROR(IF(X254="",0,X254),"0")+IFERROR(IF(X255="",0,X255),"0")+IFERROR(IF(X256="",0,X256),"0")+IFERROR(IF(X257="",0,X257),"0")</f>
        <v>0</v>
      </c>
      <c r="Y258" s="68"/>
      <c r="Z258" s="68"/>
    </row>
    <row r="259" spans="1:53" x14ac:dyDescent="0.2">
      <c r="A259" s="183"/>
      <c r="B259" s="183"/>
      <c r="C259" s="183"/>
      <c r="D259" s="183"/>
      <c r="E259" s="183"/>
      <c r="F259" s="183"/>
      <c r="G259" s="183"/>
      <c r="H259" s="183"/>
      <c r="I259" s="183"/>
      <c r="J259" s="183"/>
      <c r="K259" s="183"/>
      <c r="L259" s="183"/>
      <c r="M259" s="184"/>
      <c r="N259" s="180" t="s">
        <v>43</v>
      </c>
      <c r="O259" s="181"/>
      <c r="P259" s="181"/>
      <c r="Q259" s="181"/>
      <c r="R259" s="181"/>
      <c r="S259" s="181"/>
      <c r="T259" s="182"/>
      <c r="U259" s="43" t="s">
        <v>0</v>
      </c>
      <c r="V259" s="44">
        <f>IFERROR(SUMPRODUCT(V254:V257*H254:H257),"0")</f>
        <v>0</v>
      </c>
      <c r="W259" s="44">
        <f>IFERROR(SUMPRODUCT(W254:W257*H254:H257),"0")</f>
        <v>0</v>
      </c>
      <c r="X259" s="43"/>
      <c r="Y259" s="68"/>
      <c r="Z259" s="68"/>
    </row>
    <row r="260" spans="1:53" ht="14.25" customHeight="1" x14ac:dyDescent="0.25">
      <c r="A260" s="202" t="s">
        <v>136</v>
      </c>
      <c r="B260" s="202"/>
      <c r="C260" s="202"/>
      <c r="D260" s="202"/>
      <c r="E260" s="202"/>
      <c r="F260" s="202"/>
      <c r="G260" s="202"/>
      <c r="H260" s="202"/>
      <c r="I260" s="202"/>
      <c r="J260" s="202"/>
      <c r="K260" s="202"/>
      <c r="L260" s="202"/>
      <c r="M260" s="202"/>
      <c r="N260" s="202"/>
      <c r="O260" s="202"/>
      <c r="P260" s="202"/>
      <c r="Q260" s="202"/>
      <c r="R260" s="202"/>
      <c r="S260" s="202"/>
      <c r="T260" s="202"/>
      <c r="U260" s="202"/>
      <c r="V260" s="202"/>
      <c r="W260" s="202"/>
      <c r="X260" s="202"/>
      <c r="Y260" s="67"/>
      <c r="Z260" s="67"/>
    </row>
    <row r="261" spans="1:53" ht="27" customHeight="1" x14ac:dyDescent="0.25">
      <c r="A261" s="64" t="s">
        <v>334</v>
      </c>
      <c r="B261" s="64" t="s">
        <v>335</v>
      </c>
      <c r="C261" s="37">
        <v>4301135191</v>
      </c>
      <c r="D261" s="189">
        <v>4640242180373</v>
      </c>
      <c r="E261" s="189"/>
      <c r="F261" s="63">
        <v>3</v>
      </c>
      <c r="G261" s="38">
        <v>1</v>
      </c>
      <c r="H261" s="63">
        <v>3</v>
      </c>
      <c r="I261" s="63">
        <v>3.1920000000000002</v>
      </c>
      <c r="J261" s="38">
        <v>126</v>
      </c>
      <c r="K261" s="38" t="s">
        <v>92</v>
      </c>
      <c r="L261" s="39" t="s">
        <v>85</v>
      </c>
      <c r="M261" s="38">
        <v>180</v>
      </c>
      <c r="N261" s="203" t="s">
        <v>336</v>
      </c>
      <c r="O261" s="191"/>
      <c r="P261" s="191"/>
      <c r="Q261" s="191"/>
      <c r="R261" s="192"/>
      <c r="S261" s="40" t="s">
        <v>49</v>
      </c>
      <c r="T261" s="40" t="s">
        <v>49</v>
      </c>
      <c r="U261" s="41" t="s">
        <v>42</v>
      </c>
      <c r="V261" s="59">
        <v>0</v>
      </c>
      <c r="W261" s="56">
        <f t="shared" ref="W261:W273" si="6">IFERROR(IF(V261="","",V261),"")</f>
        <v>0</v>
      </c>
      <c r="X261" s="42">
        <f t="shared" ref="X261:X266" si="7">IFERROR(IF(V261="","",V261*0.00936),"")</f>
        <v>0</v>
      </c>
      <c r="Y261" s="69" t="s">
        <v>49</v>
      </c>
      <c r="Z261" s="70" t="s">
        <v>49</v>
      </c>
      <c r="AD261" s="74"/>
      <c r="BA261" s="164" t="s">
        <v>91</v>
      </c>
    </row>
    <row r="262" spans="1:53" ht="27" customHeight="1" x14ac:dyDescent="0.25">
      <c r="A262" s="64" t="s">
        <v>337</v>
      </c>
      <c r="B262" s="64" t="s">
        <v>338</v>
      </c>
      <c r="C262" s="37">
        <v>4301135195</v>
      </c>
      <c r="D262" s="189">
        <v>4640242180366</v>
      </c>
      <c r="E262" s="189"/>
      <c r="F262" s="63">
        <v>3.7</v>
      </c>
      <c r="G262" s="38">
        <v>1</v>
      </c>
      <c r="H262" s="63">
        <v>3.7</v>
      </c>
      <c r="I262" s="63">
        <v>3.8919999999999999</v>
      </c>
      <c r="J262" s="38">
        <v>126</v>
      </c>
      <c r="K262" s="38" t="s">
        <v>92</v>
      </c>
      <c r="L262" s="39" t="s">
        <v>85</v>
      </c>
      <c r="M262" s="38">
        <v>180</v>
      </c>
      <c r="N262" s="204" t="s">
        <v>339</v>
      </c>
      <c r="O262" s="191"/>
      <c r="P262" s="191"/>
      <c r="Q262" s="191"/>
      <c r="R262" s="192"/>
      <c r="S262" s="40" t="s">
        <v>49</v>
      </c>
      <c r="T262" s="40" t="s">
        <v>49</v>
      </c>
      <c r="U262" s="41" t="s">
        <v>42</v>
      </c>
      <c r="V262" s="59">
        <v>0</v>
      </c>
      <c r="W262" s="56">
        <f t="shared" si="6"/>
        <v>0</v>
      </c>
      <c r="X262" s="42">
        <f t="shared" si="7"/>
        <v>0</v>
      </c>
      <c r="Y262" s="69" t="s">
        <v>49</v>
      </c>
      <c r="Z262" s="70" t="s">
        <v>49</v>
      </c>
      <c r="AD262" s="74"/>
      <c r="BA262" s="165" t="s">
        <v>91</v>
      </c>
    </row>
    <row r="263" spans="1:53" ht="27" customHeight="1" x14ac:dyDescent="0.25">
      <c r="A263" s="64" t="s">
        <v>340</v>
      </c>
      <c r="B263" s="64" t="s">
        <v>341</v>
      </c>
      <c r="C263" s="37">
        <v>4301135188</v>
      </c>
      <c r="D263" s="189">
        <v>4640242180335</v>
      </c>
      <c r="E263" s="189"/>
      <c r="F263" s="63">
        <v>3.7</v>
      </c>
      <c r="G263" s="38">
        <v>1</v>
      </c>
      <c r="H263" s="63">
        <v>3.7</v>
      </c>
      <c r="I263" s="63">
        <v>3.8919999999999999</v>
      </c>
      <c r="J263" s="38">
        <v>126</v>
      </c>
      <c r="K263" s="38" t="s">
        <v>92</v>
      </c>
      <c r="L263" s="39" t="s">
        <v>85</v>
      </c>
      <c r="M263" s="38">
        <v>180</v>
      </c>
      <c r="N263" s="205" t="s">
        <v>342</v>
      </c>
      <c r="O263" s="191"/>
      <c r="P263" s="191"/>
      <c r="Q263" s="191"/>
      <c r="R263" s="192"/>
      <c r="S263" s="40" t="s">
        <v>49</v>
      </c>
      <c r="T263" s="40" t="s">
        <v>49</v>
      </c>
      <c r="U263" s="41" t="s">
        <v>42</v>
      </c>
      <c r="V263" s="59">
        <v>0</v>
      </c>
      <c r="W263" s="56">
        <f t="shared" si="6"/>
        <v>0</v>
      </c>
      <c r="X263" s="42">
        <f t="shared" si="7"/>
        <v>0</v>
      </c>
      <c r="Y263" s="69" t="s">
        <v>49</v>
      </c>
      <c r="Z263" s="70" t="s">
        <v>49</v>
      </c>
      <c r="AD263" s="74"/>
      <c r="BA263" s="166" t="s">
        <v>91</v>
      </c>
    </row>
    <row r="264" spans="1:53" ht="27" customHeight="1" x14ac:dyDescent="0.25">
      <c r="A264" s="64" t="s">
        <v>343</v>
      </c>
      <c r="B264" s="64" t="s">
        <v>344</v>
      </c>
      <c r="C264" s="37">
        <v>4301135189</v>
      </c>
      <c r="D264" s="189">
        <v>4640242180342</v>
      </c>
      <c r="E264" s="189"/>
      <c r="F264" s="63">
        <v>3.7</v>
      </c>
      <c r="G264" s="38">
        <v>1</v>
      </c>
      <c r="H264" s="63">
        <v>3.7</v>
      </c>
      <c r="I264" s="63">
        <v>3.8919999999999999</v>
      </c>
      <c r="J264" s="38">
        <v>126</v>
      </c>
      <c r="K264" s="38" t="s">
        <v>92</v>
      </c>
      <c r="L264" s="39" t="s">
        <v>85</v>
      </c>
      <c r="M264" s="38">
        <v>180</v>
      </c>
      <c r="N264" s="197" t="s">
        <v>345</v>
      </c>
      <c r="O264" s="191"/>
      <c r="P264" s="191"/>
      <c r="Q264" s="191"/>
      <c r="R264" s="192"/>
      <c r="S264" s="40" t="s">
        <v>49</v>
      </c>
      <c r="T264" s="40" t="s">
        <v>49</v>
      </c>
      <c r="U264" s="41" t="s">
        <v>42</v>
      </c>
      <c r="V264" s="59">
        <v>0</v>
      </c>
      <c r="W264" s="56">
        <f t="shared" si="6"/>
        <v>0</v>
      </c>
      <c r="X264" s="42">
        <f t="shared" si="7"/>
        <v>0</v>
      </c>
      <c r="Y264" s="69" t="s">
        <v>49</v>
      </c>
      <c r="Z264" s="70" t="s">
        <v>49</v>
      </c>
      <c r="AD264" s="74"/>
      <c r="BA264" s="167" t="s">
        <v>91</v>
      </c>
    </row>
    <row r="265" spans="1:53" ht="27" customHeight="1" x14ac:dyDescent="0.25">
      <c r="A265" s="64" t="s">
        <v>346</v>
      </c>
      <c r="B265" s="64" t="s">
        <v>347</v>
      </c>
      <c r="C265" s="37">
        <v>4301135190</v>
      </c>
      <c r="D265" s="189">
        <v>4640242180359</v>
      </c>
      <c r="E265" s="189"/>
      <c r="F265" s="63">
        <v>3.7</v>
      </c>
      <c r="G265" s="38">
        <v>1</v>
      </c>
      <c r="H265" s="63">
        <v>3.7</v>
      </c>
      <c r="I265" s="63">
        <v>3.8919999999999999</v>
      </c>
      <c r="J265" s="38">
        <v>126</v>
      </c>
      <c r="K265" s="38" t="s">
        <v>92</v>
      </c>
      <c r="L265" s="39" t="s">
        <v>85</v>
      </c>
      <c r="M265" s="38">
        <v>180</v>
      </c>
      <c r="N265" s="198" t="s">
        <v>348</v>
      </c>
      <c r="O265" s="191"/>
      <c r="P265" s="191"/>
      <c r="Q265" s="191"/>
      <c r="R265" s="192"/>
      <c r="S265" s="40" t="s">
        <v>49</v>
      </c>
      <c r="T265" s="40" t="s">
        <v>49</v>
      </c>
      <c r="U265" s="41" t="s">
        <v>42</v>
      </c>
      <c r="V265" s="59">
        <v>0</v>
      </c>
      <c r="W265" s="56">
        <f t="shared" si="6"/>
        <v>0</v>
      </c>
      <c r="X265" s="42">
        <f t="shared" si="7"/>
        <v>0</v>
      </c>
      <c r="Y265" s="69" t="s">
        <v>49</v>
      </c>
      <c r="Z265" s="70" t="s">
        <v>49</v>
      </c>
      <c r="AD265" s="74"/>
      <c r="BA265" s="168" t="s">
        <v>91</v>
      </c>
    </row>
    <row r="266" spans="1:53" ht="27" customHeight="1" x14ac:dyDescent="0.25">
      <c r="A266" s="64" t="s">
        <v>349</v>
      </c>
      <c r="B266" s="64" t="s">
        <v>350</v>
      </c>
      <c r="C266" s="37">
        <v>4301135187</v>
      </c>
      <c r="D266" s="189">
        <v>4640242180328</v>
      </c>
      <c r="E266" s="189"/>
      <c r="F266" s="63">
        <v>3.5</v>
      </c>
      <c r="G266" s="38">
        <v>1</v>
      </c>
      <c r="H266" s="63">
        <v>3.5</v>
      </c>
      <c r="I266" s="63">
        <v>3.6920000000000002</v>
      </c>
      <c r="J266" s="38">
        <v>126</v>
      </c>
      <c r="K266" s="38" t="s">
        <v>92</v>
      </c>
      <c r="L266" s="39" t="s">
        <v>85</v>
      </c>
      <c r="M266" s="38">
        <v>180</v>
      </c>
      <c r="N266" s="199" t="s">
        <v>351</v>
      </c>
      <c r="O266" s="191"/>
      <c r="P266" s="191"/>
      <c r="Q266" s="191"/>
      <c r="R266" s="192"/>
      <c r="S266" s="40" t="s">
        <v>49</v>
      </c>
      <c r="T266" s="40" t="s">
        <v>49</v>
      </c>
      <c r="U266" s="41" t="s">
        <v>42</v>
      </c>
      <c r="V266" s="59">
        <v>0</v>
      </c>
      <c r="W266" s="56">
        <f t="shared" si="6"/>
        <v>0</v>
      </c>
      <c r="X266" s="42">
        <f t="shared" si="7"/>
        <v>0</v>
      </c>
      <c r="Y266" s="69" t="s">
        <v>49</v>
      </c>
      <c r="Z266" s="70" t="s">
        <v>49</v>
      </c>
      <c r="AD266" s="74"/>
      <c r="BA266" s="169" t="s">
        <v>91</v>
      </c>
    </row>
    <row r="267" spans="1:53" ht="27" customHeight="1" x14ac:dyDescent="0.25">
      <c r="A267" s="64" t="s">
        <v>352</v>
      </c>
      <c r="B267" s="64" t="s">
        <v>353</v>
      </c>
      <c r="C267" s="37">
        <v>4301135186</v>
      </c>
      <c r="D267" s="189">
        <v>4640242180311</v>
      </c>
      <c r="E267" s="189"/>
      <c r="F267" s="63">
        <v>5.5</v>
      </c>
      <c r="G267" s="38">
        <v>1</v>
      </c>
      <c r="H267" s="63">
        <v>5.5</v>
      </c>
      <c r="I267" s="63">
        <v>5.7350000000000003</v>
      </c>
      <c r="J267" s="38">
        <v>84</v>
      </c>
      <c r="K267" s="38" t="s">
        <v>86</v>
      </c>
      <c r="L267" s="39" t="s">
        <v>85</v>
      </c>
      <c r="M267" s="38">
        <v>180</v>
      </c>
      <c r="N267" s="200" t="s">
        <v>354</v>
      </c>
      <c r="O267" s="191"/>
      <c r="P267" s="191"/>
      <c r="Q267" s="191"/>
      <c r="R267" s="192"/>
      <c r="S267" s="40" t="s">
        <v>49</v>
      </c>
      <c r="T267" s="40" t="s">
        <v>49</v>
      </c>
      <c r="U267" s="41" t="s">
        <v>42</v>
      </c>
      <c r="V267" s="59">
        <v>0</v>
      </c>
      <c r="W267" s="56">
        <f t="shared" si="6"/>
        <v>0</v>
      </c>
      <c r="X267" s="42">
        <f>IFERROR(IF(V267="","",V267*0.0155),"")</f>
        <v>0</v>
      </c>
      <c r="Y267" s="69" t="s">
        <v>49</v>
      </c>
      <c r="Z267" s="70" t="s">
        <v>49</v>
      </c>
      <c r="AD267" s="74"/>
      <c r="BA267" s="170" t="s">
        <v>91</v>
      </c>
    </row>
    <row r="268" spans="1:53" ht="27" customHeight="1" x14ac:dyDescent="0.25">
      <c r="A268" s="64" t="s">
        <v>355</v>
      </c>
      <c r="B268" s="64" t="s">
        <v>356</v>
      </c>
      <c r="C268" s="37">
        <v>4301135194</v>
      </c>
      <c r="D268" s="189">
        <v>4640242180380</v>
      </c>
      <c r="E268" s="189"/>
      <c r="F268" s="63">
        <v>1.8</v>
      </c>
      <c r="G268" s="38">
        <v>1</v>
      </c>
      <c r="H268" s="63">
        <v>1.8</v>
      </c>
      <c r="I268" s="63">
        <v>1.9119999999999999</v>
      </c>
      <c r="J268" s="38">
        <v>234</v>
      </c>
      <c r="K268" s="38" t="s">
        <v>132</v>
      </c>
      <c r="L268" s="39" t="s">
        <v>85</v>
      </c>
      <c r="M268" s="38">
        <v>180</v>
      </c>
      <c r="N268" s="201" t="s">
        <v>357</v>
      </c>
      <c r="O268" s="191"/>
      <c r="P268" s="191"/>
      <c r="Q268" s="191"/>
      <c r="R268" s="192"/>
      <c r="S268" s="40" t="s">
        <v>49</v>
      </c>
      <c r="T268" s="40" t="s">
        <v>49</v>
      </c>
      <c r="U268" s="41" t="s">
        <v>42</v>
      </c>
      <c r="V268" s="59">
        <v>0</v>
      </c>
      <c r="W268" s="56">
        <f t="shared" si="6"/>
        <v>0</v>
      </c>
      <c r="X268" s="42">
        <f>IFERROR(IF(V268="","",V268*0.00502),"")</f>
        <v>0</v>
      </c>
      <c r="Y268" s="69" t="s">
        <v>49</v>
      </c>
      <c r="Z268" s="70" t="s">
        <v>49</v>
      </c>
      <c r="AD268" s="74"/>
      <c r="BA268" s="171" t="s">
        <v>91</v>
      </c>
    </row>
    <row r="269" spans="1:53" ht="27" customHeight="1" x14ac:dyDescent="0.25">
      <c r="A269" s="64" t="s">
        <v>358</v>
      </c>
      <c r="B269" s="64" t="s">
        <v>359</v>
      </c>
      <c r="C269" s="37">
        <v>4301135192</v>
      </c>
      <c r="D269" s="189">
        <v>4640242180380</v>
      </c>
      <c r="E269" s="189"/>
      <c r="F269" s="63">
        <v>3.7</v>
      </c>
      <c r="G269" s="38">
        <v>1</v>
      </c>
      <c r="H269" s="63">
        <v>3.7</v>
      </c>
      <c r="I269" s="63">
        <v>3.8919999999999999</v>
      </c>
      <c r="J269" s="38">
        <v>126</v>
      </c>
      <c r="K269" s="38" t="s">
        <v>92</v>
      </c>
      <c r="L269" s="39" t="s">
        <v>85</v>
      </c>
      <c r="M269" s="38">
        <v>180</v>
      </c>
      <c r="N269" s="190" t="s">
        <v>360</v>
      </c>
      <c r="O269" s="191"/>
      <c r="P269" s="191"/>
      <c r="Q269" s="191"/>
      <c r="R269" s="192"/>
      <c r="S269" s="40" t="s">
        <v>49</v>
      </c>
      <c r="T269" s="40" t="s">
        <v>49</v>
      </c>
      <c r="U269" s="41" t="s">
        <v>42</v>
      </c>
      <c r="V269" s="59">
        <v>0</v>
      </c>
      <c r="W269" s="56">
        <f t="shared" si="6"/>
        <v>0</v>
      </c>
      <c r="X269" s="42">
        <f>IFERROR(IF(V269="","",V269*0.00936),"")</f>
        <v>0</v>
      </c>
      <c r="Y269" s="69" t="s">
        <v>49</v>
      </c>
      <c r="Z269" s="70" t="s">
        <v>49</v>
      </c>
      <c r="AD269" s="74"/>
      <c r="BA269" s="172" t="s">
        <v>91</v>
      </c>
    </row>
    <row r="270" spans="1:53" ht="27" customHeight="1" x14ac:dyDescent="0.25">
      <c r="A270" s="64" t="s">
        <v>361</v>
      </c>
      <c r="B270" s="64" t="s">
        <v>362</v>
      </c>
      <c r="C270" s="37">
        <v>4301135193</v>
      </c>
      <c r="D270" s="189">
        <v>4640242180403</v>
      </c>
      <c r="E270" s="189"/>
      <c r="F270" s="63">
        <v>3</v>
      </c>
      <c r="G270" s="38">
        <v>1</v>
      </c>
      <c r="H270" s="63">
        <v>3</v>
      </c>
      <c r="I270" s="63">
        <v>3.1920000000000002</v>
      </c>
      <c r="J270" s="38">
        <v>126</v>
      </c>
      <c r="K270" s="38" t="s">
        <v>92</v>
      </c>
      <c r="L270" s="39" t="s">
        <v>85</v>
      </c>
      <c r="M270" s="38">
        <v>180</v>
      </c>
      <c r="N270" s="193" t="s">
        <v>363</v>
      </c>
      <c r="O270" s="191"/>
      <c r="P270" s="191"/>
      <c r="Q270" s="191"/>
      <c r="R270" s="192"/>
      <c r="S270" s="40" t="s">
        <v>49</v>
      </c>
      <c r="T270" s="40" t="s">
        <v>49</v>
      </c>
      <c r="U270" s="41" t="s">
        <v>42</v>
      </c>
      <c r="V270" s="59">
        <v>0</v>
      </c>
      <c r="W270" s="56">
        <f t="shared" si="6"/>
        <v>0</v>
      </c>
      <c r="X270" s="42">
        <f>IFERROR(IF(V270="","",V270*0.00936),"")</f>
        <v>0</v>
      </c>
      <c r="Y270" s="69" t="s">
        <v>49</v>
      </c>
      <c r="Z270" s="70" t="s">
        <v>49</v>
      </c>
      <c r="AD270" s="74"/>
      <c r="BA270" s="173" t="s">
        <v>91</v>
      </c>
    </row>
    <row r="271" spans="1:53" ht="27" customHeight="1" x14ac:dyDescent="0.25">
      <c r="A271" s="64" t="s">
        <v>364</v>
      </c>
      <c r="B271" s="64" t="s">
        <v>365</v>
      </c>
      <c r="C271" s="37">
        <v>4301135153</v>
      </c>
      <c r="D271" s="189">
        <v>4607111037480</v>
      </c>
      <c r="E271" s="189"/>
      <c r="F271" s="63">
        <v>1</v>
      </c>
      <c r="G271" s="38">
        <v>4</v>
      </c>
      <c r="H271" s="63">
        <v>4</v>
      </c>
      <c r="I271" s="63">
        <v>4.2724000000000002</v>
      </c>
      <c r="J271" s="38">
        <v>84</v>
      </c>
      <c r="K271" s="38" t="s">
        <v>86</v>
      </c>
      <c r="L271" s="39" t="s">
        <v>85</v>
      </c>
      <c r="M271" s="38">
        <v>180</v>
      </c>
      <c r="N271" s="19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71" s="191"/>
      <c r="P271" s="191"/>
      <c r="Q271" s="191"/>
      <c r="R271" s="192"/>
      <c r="S271" s="40" t="s">
        <v>49</v>
      </c>
      <c r="T271" s="40" t="s">
        <v>49</v>
      </c>
      <c r="U271" s="41" t="s">
        <v>42</v>
      </c>
      <c r="V271" s="59">
        <v>0</v>
      </c>
      <c r="W271" s="56">
        <f t="shared" si="6"/>
        <v>0</v>
      </c>
      <c r="X271" s="42">
        <f>IFERROR(IF(V271="","",V271*0.0155),"")</f>
        <v>0</v>
      </c>
      <c r="Y271" s="69" t="s">
        <v>49</v>
      </c>
      <c r="Z271" s="70" t="s">
        <v>49</v>
      </c>
      <c r="AD271" s="74"/>
      <c r="BA271" s="174" t="s">
        <v>91</v>
      </c>
    </row>
    <row r="272" spans="1:53" ht="27" customHeight="1" x14ac:dyDescent="0.25">
      <c r="A272" s="64" t="s">
        <v>366</v>
      </c>
      <c r="B272" s="64" t="s">
        <v>367</v>
      </c>
      <c r="C272" s="37">
        <v>4301135152</v>
      </c>
      <c r="D272" s="189">
        <v>4607111037473</v>
      </c>
      <c r="E272" s="189"/>
      <c r="F272" s="63">
        <v>1</v>
      </c>
      <c r="G272" s="38">
        <v>4</v>
      </c>
      <c r="H272" s="63">
        <v>4</v>
      </c>
      <c r="I272" s="63">
        <v>4.2300000000000004</v>
      </c>
      <c r="J272" s="38">
        <v>84</v>
      </c>
      <c r="K272" s="38" t="s">
        <v>86</v>
      </c>
      <c r="L272" s="39" t="s">
        <v>85</v>
      </c>
      <c r="M272" s="38">
        <v>180</v>
      </c>
      <c r="N272" s="195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72" s="191"/>
      <c r="P272" s="191"/>
      <c r="Q272" s="191"/>
      <c r="R272" s="192"/>
      <c r="S272" s="40" t="s">
        <v>49</v>
      </c>
      <c r="T272" s="40" t="s">
        <v>49</v>
      </c>
      <c r="U272" s="41" t="s">
        <v>42</v>
      </c>
      <c r="V272" s="59">
        <v>0</v>
      </c>
      <c r="W272" s="56">
        <f t="shared" si="6"/>
        <v>0</v>
      </c>
      <c r="X272" s="42">
        <f>IFERROR(IF(V272="","",V272*0.0155),"")</f>
        <v>0</v>
      </c>
      <c r="Y272" s="69" t="s">
        <v>49</v>
      </c>
      <c r="Z272" s="70" t="s">
        <v>49</v>
      </c>
      <c r="AD272" s="74"/>
      <c r="BA272" s="175" t="s">
        <v>91</v>
      </c>
    </row>
    <row r="273" spans="1:53" ht="27" customHeight="1" x14ac:dyDescent="0.25">
      <c r="A273" s="64" t="s">
        <v>368</v>
      </c>
      <c r="B273" s="64" t="s">
        <v>369</v>
      </c>
      <c r="C273" s="37">
        <v>4301135198</v>
      </c>
      <c r="D273" s="189">
        <v>4640242180663</v>
      </c>
      <c r="E273" s="189"/>
      <c r="F273" s="63">
        <v>0.9</v>
      </c>
      <c r="G273" s="38">
        <v>4</v>
      </c>
      <c r="H273" s="63">
        <v>3.6</v>
      </c>
      <c r="I273" s="63">
        <v>3.83</v>
      </c>
      <c r="J273" s="38">
        <v>84</v>
      </c>
      <c r="K273" s="38" t="s">
        <v>86</v>
      </c>
      <c r="L273" s="39" t="s">
        <v>85</v>
      </c>
      <c r="M273" s="38">
        <v>180</v>
      </c>
      <c r="N273" s="196" t="s">
        <v>370</v>
      </c>
      <c r="O273" s="191"/>
      <c r="P273" s="191"/>
      <c r="Q273" s="191"/>
      <c r="R273" s="192"/>
      <c r="S273" s="40" t="s">
        <v>49</v>
      </c>
      <c r="T273" s="40" t="s">
        <v>49</v>
      </c>
      <c r="U273" s="41" t="s">
        <v>42</v>
      </c>
      <c r="V273" s="59">
        <v>0</v>
      </c>
      <c r="W273" s="56">
        <f t="shared" si="6"/>
        <v>0</v>
      </c>
      <c r="X273" s="42">
        <f>IFERROR(IF(V273="","",V273*0.0155),"")</f>
        <v>0</v>
      </c>
      <c r="Y273" s="69" t="s">
        <v>49</v>
      </c>
      <c r="Z273" s="70" t="s">
        <v>49</v>
      </c>
      <c r="AD273" s="74"/>
      <c r="BA273" s="176" t="s">
        <v>91</v>
      </c>
    </row>
    <row r="274" spans="1:53" x14ac:dyDescent="0.2">
      <c r="A274" s="183"/>
      <c r="B274" s="183"/>
      <c r="C274" s="183"/>
      <c r="D274" s="183"/>
      <c r="E274" s="183"/>
      <c r="F274" s="183"/>
      <c r="G274" s="183"/>
      <c r="H274" s="183"/>
      <c r="I274" s="183"/>
      <c r="J274" s="183"/>
      <c r="K274" s="183"/>
      <c r="L274" s="183"/>
      <c r="M274" s="184"/>
      <c r="N274" s="180" t="s">
        <v>43</v>
      </c>
      <c r="O274" s="181"/>
      <c r="P274" s="181"/>
      <c r="Q274" s="181"/>
      <c r="R274" s="181"/>
      <c r="S274" s="181"/>
      <c r="T274" s="182"/>
      <c r="U274" s="43" t="s">
        <v>42</v>
      </c>
      <c r="V274" s="44">
        <f>IFERROR(SUM(V261:V273),"0")</f>
        <v>0</v>
      </c>
      <c r="W274" s="44">
        <f>IFERROR(SUM(W261:W273),"0")</f>
        <v>0</v>
      </c>
      <c r="X274" s="44">
        <f>IFERROR(IF(X261="",0,X261),"0")+IFERROR(IF(X262="",0,X262),"0")+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183"/>
      <c r="B275" s="183"/>
      <c r="C275" s="183"/>
      <c r="D275" s="183"/>
      <c r="E275" s="183"/>
      <c r="F275" s="183"/>
      <c r="G275" s="183"/>
      <c r="H275" s="183"/>
      <c r="I275" s="183"/>
      <c r="J275" s="183"/>
      <c r="K275" s="183"/>
      <c r="L275" s="183"/>
      <c r="M275" s="184"/>
      <c r="N275" s="180" t="s">
        <v>43</v>
      </c>
      <c r="O275" s="181"/>
      <c r="P275" s="181"/>
      <c r="Q275" s="181"/>
      <c r="R275" s="181"/>
      <c r="S275" s="181"/>
      <c r="T275" s="182"/>
      <c r="U275" s="43" t="s">
        <v>0</v>
      </c>
      <c r="V275" s="44">
        <f>IFERROR(SUMPRODUCT(V261:V273*H261:H273),"0")</f>
        <v>0</v>
      </c>
      <c r="W275" s="44">
        <f>IFERROR(SUMPRODUCT(W261:W273*H261:H273),"0")</f>
        <v>0</v>
      </c>
      <c r="X275" s="43"/>
      <c r="Y275" s="68"/>
      <c r="Z275" s="68"/>
    </row>
    <row r="276" spans="1:53" ht="15" customHeight="1" x14ac:dyDescent="0.2">
      <c r="A276" s="183"/>
      <c r="B276" s="183"/>
      <c r="C276" s="183"/>
      <c r="D276" s="183"/>
      <c r="E276" s="183"/>
      <c r="F276" s="183"/>
      <c r="G276" s="183"/>
      <c r="H276" s="183"/>
      <c r="I276" s="183"/>
      <c r="J276" s="183"/>
      <c r="K276" s="183"/>
      <c r="L276" s="183"/>
      <c r="M276" s="188"/>
      <c r="N276" s="185" t="s">
        <v>36</v>
      </c>
      <c r="O276" s="186"/>
      <c r="P276" s="186"/>
      <c r="Q276" s="186"/>
      <c r="R276" s="186"/>
      <c r="S276" s="186"/>
      <c r="T276" s="187"/>
      <c r="U276" s="43" t="s">
        <v>0</v>
      </c>
      <c r="V276" s="44">
        <f>IFERROR(V24+V33+V41+V47+V57+V63+V68+V74+V84+V91+V99+V105+V110+V118+V123+V129+V134+V140+V145+V153+V158+V165+V170+V175+V181+V188+V195+V205+V213+V218+V225+V231+V237+V242+V248+V252+V259+V275,"0")</f>
        <v>0</v>
      </c>
      <c r="W276" s="44">
        <f>IFERROR(W24+W33+W41+W47+W57+W63+W68+W74+W84+W91+W99+W105+W110+W118+W123+W129+W134+W140+W145+W153+W158+W165+W170+W175+W181+W188+W195+W205+W213+W218+W225+W231+W237+W242+W248+W252+W259+W275,"0")</f>
        <v>0</v>
      </c>
      <c r="X276" s="43"/>
      <c r="Y276" s="68"/>
      <c r="Z276" s="68"/>
    </row>
    <row r="277" spans="1:53" x14ac:dyDescent="0.2">
      <c r="A277" s="183"/>
      <c r="B277" s="183"/>
      <c r="C277" s="183"/>
      <c r="D277" s="183"/>
      <c r="E277" s="183"/>
      <c r="F277" s="183"/>
      <c r="G277" s="183"/>
      <c r="H277" s="183"/>
      <c r="I277" s="183"/>
      <c r="J277" s="183"/>
      <c r="K277" s="183"/>
      <c r="L277" s="183"/>
      <c r="M277" s="188"/>
      <c r="N277" s="185" t="s">
        <v>37</v>
      </c>
      <c r="O277" s="186"/>
      <c r="P277" s="186"/>
      <c r="Q277" s="186"/>
      <c r="R277" s="186"/>
      <c r="S277" s="186"/>
      <c r="T277" s="187"/>
      <c r="U277" s="43" t="s">
        <v>0</v>
      </c>
      <c r="V277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148*I148,"0")+IFERROR(V149*I149,"0")+IFERROR(V150*I150,"0")+IFERROR(V151*I151,"0")+IFERROR(V155*I155,"0")+IFERROR(V156*I156,"0")+IFERROR(V162*I162,"0")+IFERROR(V163*I163,"0")+IFERROR(V168*I168,"0")+IFERROR(V173*I173,"0")+IFERROR(V178*I178,"0")+IFERROR(V179*I179,"0")+IFERROR(V185*I185,"0")+IFERROR(V186*I186,"0")+IFERROR(V191*I191,"0")+IFERROR(V192*I192,"0")+IFERROR(V193*I193,"0")+IFERROR(V198*I198,"0")+IFERROR(V199*I199,"0")+IFERROR(V200*I200,"0")+IFERROR(V201*I201,"0")+IFERROR(V202*I202,"0")+IFERROR(V203*I203,"0")+IFERROR(V208*I208,"0")+IFERROR(V209*I209,"0")+IFERROR(V210*I210,"0")+IFERROR(V211*I211,"0")+IFERROR(V216*I216,"0")+IFERROR(V221*I221,"0")+IFERROR(V222*I222,"0")+IFERROR(V223*I223,"0")+IFERROR(V229*I229,"0")+IFERROR(V235*I235,"0")+IFERROR(V240*I240,"0")+IFERROR(V246*I246,"0")+IFERROR(V250*I250,"0")+IFERROR(V254*I254,"0")+IFERROR(V255*I255,"0")+IFERROR(V256*I256,"0")+IFERROR(V257*I257,"0")+IFERROR(V261*I261,"0")+IFERROR(V262*I262,"0")+IFERROR(V263*I263,"0")+IFERROR(V264*I264,"0")+IFERROR(V265*I265,"0")+IFERROR(V266*I266,"0")+IFERROR(V267*I267,"0")+IFERROR(V268*I268,"0")+IFERROR(V269*I269,"0")+IFERROR(V270*I270,"0")+IFERROR(V271*I271,"0")+IFERROR(V272*I272,"0")+IFERROR(V273*I273,"0"),"0")</f>
        <v>0</v>
      </c>
      <c r="W277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148*I148,"0")+IFERROR(W149*I149,"0")+IFERROR(W150*I150,"0")+IFERROR(W151*I151,"0")+IFERROR(W155*I155,"0")+IFERROR(W156*I156,"0")+IFERROR(W162*I162,"0")+IFERROR(W163*I163,"0")+IFERROR(W168*I168,"0")+IFERROR(W173*I173,"0")+IFERROR(W178*I178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223*I223,"0")+IFERROR(W229*I229,"0")+IFERROR(W235*I235,"0")+IFERROR(W240*I240,"0")+IFERROR(W246*I246,"0")+IFERROR(W250*I250,"0")+IFERROR(W254*I254,"0")+IFERROR(W255*I255,"0")+IFERROR(W256*I256,"0")+IFERROR(W257*I257,"0")+IFERROR(W261*I261,"0")+IFERROR(W262*I262,"0")+IFERROR(W263*I263,"0")+IFERROR(W264*I264,"0")+IFERROR(W265*I265,"0")+IFERROR(W266*I266,"0")+IFERROR(W267*I267,"0")+IFERROR(W268*I268,"0")+IFERROR(W269*I269,"0")+IFERROR(W270*I270,"0")+IFERROR(W271*I271,"0")+IFERROR(W272*I272,"0")+IFERROR(W273*I273,"0"),"0")</f>
        <v>0</v>
      </c>
      <c r="X277" s="43"/>
      <c r="Y277" s="68"/>
      <c r="Z277" s="68"/>
    </row>
    <row r="278" spans="1:53" x14ac:dyDescent="0.2">
      <c r="A278" s="183"/>
      <c r="B278" s="183"/>
      <c r="C278" s="183"/>
      <c r="D278" s="183"/>
      <c r="E278" s="183"/>
      <c r="F278" s="183"/>
      <c r="G278" s="183"/>
      <c r="H278" s="183"/>
      <c r="I278" s="183"/>
      <c r="J278" s="183"/>
      <c r="K278" s="183"/>
      <c r="L278" s="183"/>
      <c r="M278" s="188"/>
      <c r="N278" s="185" t="s">
        <v>38</v>
      </c>
      <c r="O278" s="186"/>
      <c r="P278" s="186"/>
      <c r="Q278" s="186"/>
      <c r="R278" s="186"/>
      <c r="S278" s="186"/>
      <c r="T278" s="187"/>
      <c r="U278" s="43" t="s">
        <v>23</v>
      </c>
      <c r="V278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148/J148,"0")+IFERROR(V149/J149,"0")+IFERROR(V150/J150,"0")+IFERROR(V151/J151,"0")+IFERROR(V155/J155,"0")+IFERROR(V156/J156,"0")+IFERROR(V162/J162,"0")+IFERROR(V163/J163,"0")+IFERROR(V168/J168,"0")+IFERROR(V173/J173,"0")+IFERROR(V178/J178,"0")+IFERROR(V179/J179,"0")+IFERROR(V185/J185,"0")+IFERROR(V186/J186,"0")+IFERROR(V191/J191,"0")+IFERROR(V192/J192,"0")+IFERROR(V193/J193,"0")+IFERROR(V198/J198,"0")+IFERROR(V199/J199,"0")+IFERROR(V200/J200,"0")+IFERROR(V201/J201,"0")+IFERROR(V202/J202,"0")+IFERROR(V203/J203,"0")+IFERROR(V208/J208,"0")+IFERROR(V209/J209,"0")+IFERROR(V210/J210,"0")+IFERROR(V211/J211,"0")+IFERROR(V216/J216,"0")+IFERROR(V221/J221,"0")+IFERROR(V222/J222,"0")+IFERROR(V223/J223,"0")+IFERROR(V229/J229,"0")+IFERROR(V235/J235,"0")+IFERROR(V240/J240,"0")+IFERROR(V246/J246,"0")+IFERROR(V250/J250,"0")+IFERROR(V254/J254,"0")+IFERROR(V255/J255,"0")+IFERROR(V256/J256,"0")+IFERROR(V257/J257,"0")+IFERROR(V261/J261,"0")+IFERROR(V262/J262,"0")+IFERROR(V263/J263,"0")+IFERROR(V264/J264,"0")+IFERROR(V265/J265,"0")+IFERROR(V266/J266,"0")+IFERROR(V267/J267,"0")+IFERROR(V268/J268,"0")+IFERROR(V269/J269,"0")+IFERROR(V270/J270,"0")+IFERROR(V271/J271,"0")+IFERROR(V272/J272,"0")+IFERROR(V273/J273,"0"),0)</f>
        <v>0</v>
      </c>
      <c r="W278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148/J148,"0")+IFERROR(W149/J149,"0")+IFERROR(W150/J150,"0")+IFERROR(W151/J151,"0")+IFERROR(W155/J155,"0")+IFERROR(W156/J156,"0")+IFERROR(W162/J162,"0")+IFERROR(W163/J163,"0")+IFERROR(W168/J168,"0")+IFERROR(W173/J173,"0")+IFERROR(W178/J178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223/J223,"0")+IFERROR(W229/J229,"0")+IFERROR(W235/J235,"0")+IFERROR(W240/J240,"0")+IFERROR(W246/J246,"0")+IFERROR(W250/J250,"0")+IFERROR(W254/J254,"0")+IFERROR(W255/J255,"0")+IFERROR(W256/J256,"0")+IFERROR(W257/J257,"0")+IFERROR(W261/J261,"0")+IFERROR(W262/J262,"0")+IFERROR(W263/J263,"0")+IFERROR(W264/J264,"0")+IFERROR(W265/J265,"0")+IFERROR(W266/J266,"0")+IFERROR(W267/J267,"0")+IFERROR(W268/J268,"0")+IFERROR(W269/J269,"0")+IFERROR(W270/J270,"0")+IFERROR(W271/J271,"0")+IFERROR(W272/J272,"0")+IFERROR(W273/J273,"0"),0)</f>
        <v>0</v>
      </c>
      <c r="X278" s="43"/>
      <c r="Y278" s="68"/>
      <c r="Z278" s="68"/>
    </row>
    <row r="279" spans="1:53" x14ac:dyDescent="0.2">
      <c r="A279" s="183"/>
      <c r="B279" s="183"/>
      <c r="C279" s="183"/>
      <c r="D279" s="183"/>
      <c r="E279" s="183"/>
      <c r="F279" s="183"/>
      <c r="G279" s="183"/>
      <c r="H279" s="183"/>
      <c r="I279" s="183"/>
      <c r="J279" s="183"/>
      <c r="K279" s="183"/>
      <c r="L279" s="183"/>
      <c r="M279" s="188"/>
      <c r="N279" s="185" t="s">
        <v>39</v>
      </c>
      <c r="O279" s="186"/>
      <c r="P279" s="186"/>
      <c r="Q279" s="186"/>
      <c r="R279" s="186"/>
      <c r="S279" s="186"/>
      <c r="T279" s="187"/>
      <c r="U279" s="43" t="s">
        <v>0</v>
      </c>
      <c r="V279" s="44">
        <f>GrossWeightTotal+PalletQtyTotal*25</f>
        <v>0</v>
      </c>
      <c r="W279" s="44">
        <f>GrossWeightTotalR+PalletQtyTotalR*25</f>
        <v>0</v>
      </c>
      <c r="X279" s="43"/>
      <c r="Y279" s="68"/>
      <c r="Z279" s="68"/>
    </row>
    <row r="280" spans="1:53" x14ac:dyDescent="0.2">
      <c r="A280" s="183"/>
      <c r="B280" s="183"/>
      <c r="C280" s="183"/>
      <c r="D280" s="183"/>
      <c r="E280" s="183"/>
      <c r="F280" s="183"/>
      <c r="G280" s="183"/>
      <c r="H280" s="183"/>
      <c r="I280" s="183"/>
      <c r="J280" s="183"/>
      <c r="K280" s="183"/>
      <c r="L280" s="183"/>
      <c r="M280" s="188"/>
      <c r="N280" s="185" t="s">
        <v>40</v>
      </c>
      <c r="O280" s="186"/>
      <c r="P280" s="186"/>
      <c r="Q280" s="186"/>
      <c r="R280" s="186"/>
      <c r="S280" s="186"/>
      <c r="T280" s="187"/>
      <c r="U280" s="43" t="s">
        <v>23</v>
      </c>
      <c r="V280" s="44">
        <f>IFERROR(V23+V32+V40+V46+V56+V62+V67+V73+V83+V90+V98+V104+V109+V117+V122+V128+V133+V139+V144+V152+V157+V164+V169+V174+V180+V187+V194+V204+V212+V217+V224+V230+V236+V241+V247+V251+V258+V274,"0")</f>
        <v>0</v>
      </c>
      <c r="W280" s="44">
        <f>IFERROR(W23+W32+W40+W46+W56+W62+W67+W73+W83+W90+W98+W104+W109+W117+W122+W128+W133+W139+W144+W152+W157+W164+W169+W174+W180+W187+W194+W204+W212+W217+W224+W230+W236+W241+W247+W251+W258+W274,"0")</f>
        <v>0</v>
      </c>
      <c r="X280" s="43"/>
      <c r="Y280" s="68"/>
      <c r="Z280" s="68"/>
    </row>
    <row r="281" spans="1:53" ht="14.25" x14ac:dyDescent="0.2">
      <c r="A281" s="183"/>
      <c r="B281" s="183"/>
      <c r="C281" s="183"/>
      <c r="D281" s="183"/>
      <c r="E281" s="183"/>
      <c r="F281" s="183"/>
      <c r="G281" s="183"/>
      <c r="H281" s="183"/>
      <c r="I281" s="183"/>
      <c r="J281" s="183"/>
      <c r="K281" s="183"/>
      <c r="L281" s="183"/>
      <c r="M281" s="188"/>
      <c r="N281" s="185" t="s">
        <v>41</v>
      </c>
      <c r="O281" s="186"/>
      <c r="P281" s="186"/>
      <c r="Q281" s="186"/>
      <c r="R281" s="186"/>
      <c r="S281" s="186"/>
      <c r="T281" s="187"/>
      <c r="U281" s="46" t="s">
        <v>55</v>
      </c>
      <c r="V281" s="43"/>
      <c r="W281" s="43"/>
      <c r="X281" s="43">
        <f>IFERROR(X23+X32+X40+X46+X56+X62+X67+X73+X83+X90+X98+X104+X109+X117+X122+X128+X133+X139+X144+X152+X157+X164+X169+X174+X180+X187+X194+X204+X212+X217+X224+X230+X236+X241+X247+X251+X258+X274,"0")</f>
        <v>0</v>
      </c>
      <c r="Y281" s="68"/>
      <c r="Z281" s="68"/>
    </row>
    <row r="282" spans="1:53" ht="13.5" thickBot="1" x14ac:dyDescent="0.25"/>
    <row r="283" spans="1:53" ht="27" thickTop="1" thickBot="1" x14ac:dyDescent="0.25">
      <c r="A283" s="47" t="s">
        <v>9</v>
      </c>
      <c r="B283" s="75" t="s">
        <v>81</v>
      </c>
      <c r="C283" s="177" t="s">
        <v>48</v>
      </c>
      <c r="D283" s="177" t="s">
        <v>48</v>
      </c>
      <c r="E283" s="177" t="s">
        <v>48</v>
      </c>
      <c r="F283" s="177" t="s">
        <v>48</v>
      </c>
      <c r="G283" s="177" t="s">
        <v>48</v>
      </c>
      <c r="H283" s="177" t="s">
        <v>48</v>
      </c>
      <c r="I283" s="177" t="s">
        <v>48</v>
      </c>
      <c r="J283" s="177" t="s">
        <v>48</v>
      </c>
      <c r="K283" s="177" t="s">
        <v>48</v>
      </c>
      <c r="L283" s="177" t="s">
        <v>48</v>
      </c>
      <c r="M283" s="177" t="s">
        <v>48</v>
      </c>
      <c r="N283" s="177" t="s">
        <v>48</v>
      </c>
      <c r="O283" s="177" t="s">
        <v>48</v>
      </c>
      <c r="P283" s="177" t="s">
        <v>48</v>
      </c>
      <c r="Q283" s="177" t="s">
        <v>48</v>
      </c>
      <c r="R283" s="177" t="s">
        <v>48</v>
      </c>
      <c r="S283" s="177" t="s">
        <v>206</v>
      </c>
      <c r="T283" s="177" t="s">
        <v>206</v>
      </c>
      <c r="U283" s="177" t="s">
        <v>206</v>
      </c>
      <c r="V283" s="177" t="s">
        <v>231</v>
      </c>
      <c r="W283" s="177" t="s">
        <v>231</v>
      </c>
      <c r="X283" s="177" t="s">
        <v>231</v>
      </c>
      <c r="Y283" s="177" t="s">
        <v>231</v>
      </c>
      <c r="Z283" s="177" t="s">
        <v>250</v>
      </c>
      <c r="AA283" s="177" t="s">
        <v>250</v>
      </c>
      <c r="AB283" s="177" t="s">
        <v>250</v>
      </c>
      <c r="AC283" s="177" t="s">
        <v>250</v>
      </c>
      <c r="AD283" s="177" t="s">
        <v>250</v>
      </c>
      <c r="AE283" s="177" t="s">
        <v>250</v>
      </c>
      <c r="AF283" s="75" t="s">
        <v>303</v>
      </c>
      <c r="AG283" s="177" t="s">
        <v>307</v>
      </c>
      <c r="AH283" s="177" t="s">
        <v>307</v>
      </c>
      <c r="AI283" s="75" t="s">
        <v>314</v>
      </c>
    </row>
    <row r="284" spans="1:53" ht="14.25" customHeight="1" thickTop="1" x14ac:dyDescent="0.2">
      <c r="A284" s="178" t="s">
        <v>10</v>
      </c>
      <c r="B284" s="177" t="s">
        <v>81</v>
      </c>
      <c r="C284" s="177" t="s">
        <v>87</v>
      </c>
      <c r="D284" s="177" t="s">
        <v>99</v>
      </c>
      <c r="E284" s="177" t="s">
        <v>109</v>
      </c>
      <c r="F284" s="177" t="s">
        <v>116</v>
      </c>
      <c r="G284" s="177" t="s">
        <v>129</v>
      </c>
      <c r="H284" s="177" t="s">
        <v>135</v>
      </c>
      <c r="I284" s="177" t="s">
        <v>139</v>
      </c>
      <c r="J284" s="177" t="s">
        <v>145</v>
      </c>
      <c r="K284" s="177" t="s">
        <v>158</v>
      </c>
      <c r="L284" s="177" t="s">
        <v>165</v>
      </c>
      <c r="M284" s="177" t="s">
        <v>174</v>
      </c>
      <c r="N284" s="177" t="s">
        <v>179</v>
      </c>
      <c r="O284" s="177" t="s">
        <v>182</v>
      </c>
      <c r="P284" s="177" t="s">
        <v>192</v>
      </c>
      <c r="Q284" s="177" t="s">
        <v>195</v>
      </c>
      <c r="R284" s="177" t="s">
        <v>203</v>
      </c>
      <c r="S284" s="177" t="s">
        <v>207</v>
      </c>
      <c r="T284" s="177" t="s">
        <v>211</v>
      </c>
      <c r="U284" s="177" t="s">
        <v>214</v>
      </c>
      <c r="V284" s="177" t="s">
        <v>232</v>
      </c>
      <c r="W284" s="177" t="s">
        <v>237</v>
      </c>
      <c r="X284" s="177" t="s">
        <v>231</v>
      </c>
      <c r="Y284" s="177" t="s">
        <v>245</v>
      </c>
      <c r="Z284" s="177" t="s">
        <v>251</v>
      </c>
      <c r="AA284" s="177" t="s">
        <v>256</v>
      </c>
      <c r="AB284" s="177" t="s">
        <v>263</v>
      </c>
      <c r="AC284" s="177" t="s">
        <v>283</v>
      </c>
      <c r="AD284" s="177" t="s">
        <v>292</v>
      </c>
      <c r="AE284" s="177" t="s">
        <v>295</v>
      </c>
      <c r="AF284" s="177" t="s">
        <v>304</v>
      </c>
      <c r="AG284" s="177" t="s">
        <v>308</v>
      </c>
      <c r="AH284" s="177" t="s">
        <v>311</v>
      </c>
      <c r="AI284" s="177" t="s">
        <v>315</v>
      </c>
    </row>
    <row r="285" spans="1:53" ht="13.5" thickBot="1" x14ac:dyDescent="0.25">
      <c r="A285" s="179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177"/>
      <c r="N285" s="177"/>
      <c r="O285" s="177"/>
      <c r="P285" s="177"/>
      <c r="Q285" s="177"/>
      <c r="R285" s="177"/>
      <c r="S285" s="177"/>
      <c r="T285" s="177"/>
      <c r="U285" s="177"/>
      <c r="V285" s="177"/>
      <c r="W285" s="177"/>
      <c r="X285" s="177"/>
      <c r="Y285" s="177"/>
      <c r="Z285" s="177"/>
      <c r="AA285" s="177"/>
      <c r="AB285" s="177"/>
      <c r="AC285" s="177"/>
      <c r="AD285" s="177"/>
      <c r="AE285" s="177"/>
      <c r="AF285" s="177"/>
      <c r="AG285" s="177"/>
      <c r="AH285" s="177"/>
      <c r="AI285" s="177"/>
    </row>
    <row r="286" spans="1:53" ht="18" thickTop="1" thickBot="1" x14ac:dyDescent="0.25">
      <c r="A286" s="47" t="s">
        <v>13</v>
      </c>
      <c r="B286" s="53">
        <f>IFERROR(V22*H22,"0")</f>
        <v>0</v>
      </c>
      <c r="C286" s="53">
        <f>IFERROR(V28*H28,"0")+IFERROR(V29*H29,"0")+IFERROR(V30*H30,"0")+IFERROR(V31*H31,"0")</f>
        <v>0</v>
      </c>
      <c r="D286" s="53">
        <f>IFERROR(V36*H36,"0")+IFERROR(V37*H37,"0")+IFERROR(V38*H38,"0")+IFERROR(V39*H39,"0")</f>
        <v>0</v>
      </c>
      <c r="E286" s="53">
        <f>IFERROR(V44*H44,"0")+IFERROR(V45*H45,"0")</f>
        <v>0</v>
      </c>
      <c r="F286" s="53">
        <f>IFERROR(V50*H50,"0")+IFERROR(V51*H51,"0")+IFERROR(V52*H52,"0")+IFERROR(V53*H53,"0")+IFERROR(V54*H54,"0")+IFERROR(V55*H55,"0")</f>
        <v>0</v>
      </c>
      <c r="G286" s="53">
        <f>IFERROR(V60*H60,"0")+IFERROR(V61*H61,"0")</f>
        <v>0</v>
      </c>
      <c r="H286" s="53">
        <f>IFERROR(V66*H66,"0")</f>
        <v>0</v>
      </c>
      <c r="I286" s="53">
        <f>IFERROR(V71*H71,"0")+IFERROR(V72*H72,"0")</f>
        <v>0</v>
      </c>
      <c r="J286" s="53">
        <f>IFERROR(V77*H77,"0")+IFERROR(V78*H78,"0")+IFERROR(V79*H79,"0")+IFERROR(V80*H80,"0")+IFERROR(V81*H81,"0")+IFERROR(V82*H82,"0")</f>
        <v>0</v>
      </c>
      <c r="K286" s="53">
        <f>IFERROR(V87*H87,"0")+IFERROR(V88*H88,"0")+IFERROR(V89*H89,"0")</f>
        <v>0</v>
      </c>
      <c r="L286" s="53">
        <f>IFERROR(V94*H94,"0")+IFERROR(V95*H95,"0")+IFERROR(V96*H96,"0")+IFERROR(V97*H97,"0")</f>
        <v>0</v>
      </c>
      <c r="M286" s="53">
        <f>IFERROR(V102*H102,"0")+IFERROR(V103*H103,"0")</f>
        <v>0</v>
      </c>
      <c r="N286" s="53">
        <f>IFERROR(V108*H108,"0")</f>
        <v>0</v>
      </c>
      <c r="O286" s="53">
        <f>IFERROR(V113*H113,"0")+IFERROR(V114*H114,"0")+IFERROR(V115*H115,"0")+IFERROR(V116*H116,"0")</f>
        <v>0</v>
      </c>
      <c r="P286" s="53">
        <f>IFERROR(V121*H121,"0")</f>
        <v>0</v>
      </c>
      <c r="Q286" s="53">
        <f>IFERROR(V126*H126,"0")+IFERROR(V127*H127,"0")</f>
        <v>0</v>
      </c>
      <c r="R286" s="53">
        <f>IFERROR(V132*H132,"0")</f>
        <v>0</v>
      </c>
      <c r="S286" s="53">
        <f>IFERROR(V138*H138,"0")</f>
        <v>0</v>
      </c>
      <c r="T286" s="53">
        <f>IFERROR(V143*H143,"0")</f>
        <v>0</v>
      </c>
      <c r="U286" s="53">
        <f>IFERROR(V148*H148,"0")+IFERROR(V149*H149,"0")+IFERROR(V150*H150,"0")+IFERROR(V151*H151,"0")+IFERROR(V155*H155,"0")+IFERROR(V156*H156,"0")</f>
        <v>0</v>
      </c>
      <c r="V286" s="53">
        <f>IFERROR(V162*H162,"0")+IFERROR(V163*H163,"0")</f>
        <v>0</v>
      </c>
      <c r="W286" s="53">
        <f>IFERROR(V168*H168,"0")</f>
        <v>0</v>
      </c>
      <c r="X286" s="53">
        <f>IFERROR(V173*H173,"0")</f>
        <v>0</v>
      </c>
      <c r="Y286" s="53">
        <f>IFERROR(V178*H178,"0")+IFERROR(V179*H179,"0")</f>
        <v>0</v>
      </c>
      <c r="Z286" s="53">
        <f>IFERROR(V185*H185,"0")+IFERROR(V186*H186,"0")</f>
        <v>0</v>
      </c>
      <c r="AA286" s="53">
        <f>IFERROR(V191*H191,"0")+IFERROR(V192*H192,"0")+IFERROR(V193*H193,"0")</f>
        <v>0</v>
      </c>
      <c r="AB286" s="53">
        <f>IFERROR(V198*H198,"0")+IFERROR(V199*H199,"0")+IFERROR(V200*H200,"0")+IFERROR(V201*H201,"0")+IFERROR(V202*H202,"0")+IFERROR(V203*H203,"0")</f>
        <v>0</v>
      </c>
      <c r="AC286" s="53">
        <f>IFERROR(V208*H208,"0")+IFERROR(V209*H209,"0")+IFERROR(V210*H210,"0")+IFERROR(V211*H211,"0")</f>
        <v>0</v>
      </c>
      <c r="AD286" s="53">
        <f>IFERROR(V216*H216,"0")</f>
        <v>0</v>
      </c>
      <c r="AE286" s="53">
        <f>IFERROR(V221*H221,"0")+IFERROR(V222*H222,"0")+IFERROR(V223*H223,"0")</f>
        <v>0</v>
      </c>
      <c r="AF286" s="53">
        <f>IFERROR(V229*H229,"0")</f>
        <v>0</v>
      </c>
      <c r="AG286" s="53">
        <f>IFERROR(V235*H235,"0")</f>
        <v>0</v>
      </c>
      <c r="AH286" s="53">
        <f>IFERROR(V240*H240,"0")</f>
        <v>0</v>
      </c>
      <c r="AI286" s="53">
        <f>IFERROR(V246*H246,"0")+IFERROR(V250*H250,"0")+IFERROR(V254*H254,"0")+IFERROR(V255*H255,"0")+IFERROR(V256*H256,"0")+IFERROR(V257*H257,"0")+IFERROR(V261*H261,"0")+IFERROR(V262*H262,"0")+IFERROR(V263*H263,"0")+IFERROR(V264*H264,"0")+IFERROR(V265*H265,"0")+IFERROR(V266*H266,"0")+IFERROR(V267*H267,"0")+IFERROR(V268*H268,"0")+IFERROR(V269*H269,"0")+IFERROR(V270*H270,"0")+IFERROR(V271*H271,"0")+IFERROR(V272*H272,"0")+IFERROR(V273*H273,"0")</f>
        <v>0</v>
      </c>
    </row>
    <row r="287" spans="1:53" ht="13.5" thickTop="1" x14ac:dyDescent="0.2">
      <c r="C287" s="1"/>
    </row>
    <row r="288" spans="1:53" ht="19.5" customHeight="1" x14ac:dyDescent="0.2">
      <c r="A288" s="71" t="s">
        <v>65</v>
      </c>
      <c r="B288" s="71" t="s">
        <v>66</v>
      </c>
      <c r="C288" s="71" t="s">
        <v>68</v>
      </c>
    </row>
    <row r="289" spans="1:3" x14ac:dyDescent="0.2">
      <c r="A289" s="72">
        <f>SUMPRODUCT(--(BA:BA="ЗПФ"),--(U:U="кор"),H:H,W:W)+SUMPRODUCT(--(BA:BA="ЗПФ"),--(U:U="кг"),W:W)</f>
        <v>0</v>
      </c>
      <c r="B289" s="73">
        <f>SUMPRODUCT(--(BA:BA="ПГП"),--(U:U="кор"),H:H,W:W)+SUMPRODUCT(--(BA:BA="ПГП"),--(U:U="кг"),W:W)</f>
        <v>0</v>
      </c>
      <c r="C289" s="73">
        <f>SUMPRODUCT(--(BA:BA="КИЗ"),--(U:U="кор"),H:H,W:W)+SUMPRODUCT(--(BA:BA="КИЗ"),--(U:U="кг"),W:W)</f>
        <v>0</v>
      </c>
    </row>
  </sheetData>
  <sheetProtection algorithmName="SHA-512" hashValue="Er2p0l5OEbNtoCm4Kqd998EVLuIDi/NrZ5ynGaRwgYgNOQRuSJ4EcV7CyRwNsBJelcGPP6u6FTtI7SOdAI/oUQ==" saltValue="Lb18JvJomyaj1c63pjzMT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508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N144:T144"/>
    <mergeCell ref="A144:M145"/>
    <mergeCell ref="N145:T145"/>
    <mergeCell ref="A146:X146"/>
    <mergeCell ref="A147:X147"/>
    <mergeCell ref="D148:E148"/>
    <mergeCell ref="N148:R148"/>
    <mergeCell ref="D149:E149"/>
    <mergeCell ref="N149:R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D155:E155"/>
    <mergeCell ref="N155:R155"/>
    <mergeCell ref="D156:E156"/>
    <mergeCell ref="N156:R156"/>
    <mergeCell ref="N157:T157"/>
    <mergeCell ref="A157:M158"/>
    <mergeCell ref="N158:T158"/>
    <mergeCell ref="A159:X159"/>
    <mergeCell ref="A160:X160"/>
    <mergeCell ref="A161:X161"/>
    <mergeCell ref="D162:E162"/>
    <mergeCell ref="N162:R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N174:T174"/>
    <mergeCell ref="A174:M175"/>
    <mergeCell ref="N175:T175"/>
    <mergeCell ref="A176:X176"/>
    <mergeCell ref="A177:X177"/>
    <mergeCell ref="D178:E178"/>
    <mergeCell ref="N178:R178"/>
    <mergeCell ref="D179:E179"/>
    <mergeCell ref="N179:R179"/>
    <mergeCell ref="N180:T180"/>
    <mergeCell ref="A180:M181"/>
    <mergeCell ref="N181:T181"/>
    <mergeCell ref="A182:X182"/>
    <mergeCell ref="A183:X183"/>
    <mergeCell ref="A184:X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A190:X190"/>
    <mergeCell ref="D191:E191"/>
    <mergeCell ref="N191:R191"/>
    <mergeCell ref="D192:E192"/>
    <mergeCell ref="N192:R192"/>
    <mergeCell ref="D193:E193"/>
    <mergeCell ref="N193:R193"/>
    <mergeCell ref="N194:T194"/>
    <mergeCell ref="A194:M195"/>
    <mergeCell ref="N195:T195"/>
    <mergeCell ref="A196:X196"/>
    <mergeCell ref="A197:X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N204:T204"/>
    <mergeCell ref="A204:M205"/>
    <mergeCell ref="N205:T205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212:T212"/>
    <mergeCell ref="A212:M213"/>
    <mergeCell ref="N213:T213"/>
    <mergeCell ref="A214:X214"/>
    <mergeCell ref="A215:X215"/>
    <mergeCell ref="D216:E216"/>
    <mergeCell ref="N216:R216"/>
    <mergeCell ref="N217:T217"/>
    <mergeCell ref="A217:M218"/>
    <mergeCell ref="N218:T218"/>
    <mergeCell ref="A219:X219"/>
    <mergeCell ref="A220:X220"/>
    <mergeCell ref="D221:E221"/>
    <mergeCell ref="N221:R221"/>
    <mergeCell ref="D222:E222"/>
    <mergeCell ref="N222:R222"/>
    <mergeCell ref="D223:E223"/>
    <mergeCell ref="N223:R223"/>
    <mergeCell ref="N224:T224"/>
    <mergeCell ref="A224:M225"/>
    <mergeCell ref="N225:T225"/>
    <mergeCell ref="A226:X226"/>
    <mergeCell ref="A227:X227"/>
    <mergeCell ref="A228:X228"/>
    <mergeCell ref="D229:E229"/>
    <mergeCell ref="N229:R229"/>
    <mergeCell ref="N230:T230"/>
    <mergeCell ref="A230:M231"/>
    <mergeCell ref="N231:T231"/>
    <mergeCell ref="A232:X232"/>
    <mergeCell ref="A233:X233"/>
    <mergeCell ref="A234:X234"/>
    <mergeCell ref="D235:E235"/>
    <mergeCell ref="N235:R235"/>
    <mergeCell ref="N236:T236"/>
    <mergeCell ref="A236:M237"/>
    <mergeCell ref="N237:T237"/>
    <mergeCell ref="A238:X238"/>
    <mergeCell ref="A239:X239"/>
    <mergeCell ref="D240:E240"/>
    <mergeCell ref="N240:R240"/>
    <mergeCell ref="N241:T241"/>
    <mergeCell ref="A241:M242"/>
    <mergeCell ref="N242:T242"/>
    <mergeCell ref="A243:X243"/>
    <mergeCell ref="A244:X244"/>
    <mergeCell ref="A245:X245"/>
    <mergeCell ref="D246:E246"/>
    <mergeCell ref="N246:R246"/>
    <mergeCell ref="N247:T247"/>
    <mergeCell ref="A247:M248"/>
    <mergeCell ref="N248:T248"/>
    <mergeCell ref="A249:X249"/>
    <mergeCell ref="D250:E250"/>
    <mergeCell ref="N250:R250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N258:T258"/>
    <mergeCell ref="A258:M259"/>
    <mergeCell ref="N259:T259"/>
    <mergeCell ref="A260:X260"/>
    <mergeCell ref="D261:E261"/>
    <mergeCell ref="N261:R261"/>
    <mergeCell ref="D262:E262"/>
    <mergeCell ref="N262:R262"/>
    <mergeCell ref="D263:E263"/>
    <mergeCell ref="N263:R263"/>
    <mergeCell ref="D264:E264"/>
    <mergeCell ref="N264:R264"/>
    <mergeCell ref="D265:E265"/>
    <mergeCell ref="N265:R265"/>
    <mergeCell ref="D266:E266"/>
    <mergeCell ref="N266:R266"/>
    <mergeCell ref="D267:E267"/>
    <mergeCell ref="N267:R267"/>
    <mergeCell ref="D268:E268"/>
    <mergeCell ref="N268:R268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74:T274"/>
    <mergeCell ref="A274:M275"/>
    <mergeCell ref="N275:T275"/>
    <mergeCell ref="N276:T276"/>
    <mergeCell ref="A276:M281"/>
    <mergeCell ref="N277:T277"/>
    <mergeCell ref="N278:T278"/>
    <mergeCell ref="N279:T279"/>
    <mergeCell ref="N280:T280"/>
    <mergeCell ref="N281:T281"/>
    <mergeCell ref="C283:R283"/>
    <mergeCell ref="S283:U283"/>
    <mergeCell ref="V283:Y283"/>
    <mergeCell ref="Z283:AE283"/>
    <mergeCell ref="AG283:AH283"/>
    <mergeCell ref="A284:A285"/>
    <mergeCell ref="B284:B285"/>
    <mergeCell ref="C284:C285"/>
    <mergeCell ref="D284:D285"/>
    <mergeCell ref="E284:E285"/>
    <mergeCell ref="F284:F285"/>
    <mergeCell ref="G284:G285"/>
    <mergeCell ref="H284:H285"/>
    <mergeCell ref="I284:I285"/>
    <mergeCell ref="J284:J285"/>
    <mergeCell ref="K284:K285"/>
    <mergeCell ref="L284:L285"/>
    <mergeCell ref="M284:M285"/>
    <mergeCell ref="N284:N285"/>
    <mergeCell ref="O284:O285"/>
    <mergeCell ref="P284:P285"/>
    <mergeCell ref="Q284:Q285"/>
    <mergeCell ref="R284:R285"/>
    <mergeCell ref="S284:S285"/>
    <mergeCell ref="AC284:AC285"/>
    <mergeCell ref="AD284:AD285"/>
    <mergeCell ref="AE284:AE285"/>
    <mergeCell ref="AF284:AF285"/>
    <mergeCell ref="AG284:AG285"/>
    <mergeCell ref="AH284:AH285"/>
    <mergeCell ref="AI284:AI285"/>
    <mergeCell ref="T284:T285"/>
    <mergeCell ref="U284:U285"/>
    <mergeCell ref="V284:V285"/>
    <mergeCell ref="W284:W285"/>
    <mergeCell ref="X284:X285"/>
    <mergeCell ref="Y284:Y285"/>
    <mergeCell ref="Z284:Z285"/>
    <mergeCell ref="AA284:AA285"/>
    <mergeCell ref="AB284:AB28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371</v>
      </c>
      <c r="H1" s="9"/>
    </row>
    <row r="3" spans="2:8" x14ac:dyDescent="0.2">
      <c r="B3" s="54" t="s">
        <v>372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373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79</v>
      </c>
      <c r="C6" s="54" t="s">
        <v>374</v>
      </c>
      <c r="D6" s="54" t="s">
        <v>375</v>
      </c>
      <c r="E6" s="54" t="s">
        <v>49</v>
      </c>
    </row>
    <row r="8" spans="2:8" x14ac:dyDescent="0.2">
      <c r="B8" s="54" t="s">
        <v>80</v>
      </c>
      <c r="C8" s="54" t="s">
        <v>374</v>
      </c>
      <c r="D8" s="54" t="s">
        <v>49</v>
      </c>
      <c r="E8" s="54" t="s">
        <v>49</v>
      </c>
    </row>
    <row r="10" spans="2:8" x14ac:dyDescent="0.2">
      <c r="B10" s="54" t="s">
        <v>376</v>
      </c>
      <c r="C10" s="54" t="s">
        <v>49</v>
      </c>
      <c r="D10" s="54" t="s">
        <v>49</v>
      </c>
      <c r="E10" s="54" t="s">
        <v>49</v>
      </c>
    </row>
    <row r="11" spans="2:8" x14ac:dyDescent="0.2">
      <c r="B11" s="54" t="s">
        <v>377</v>
      </c>
      <c r="C11" s="54" t="s">
        <v>49</v>
      </c>
      <c r="D11" s="54" t="s">
        <v>49</v>
      </c>
      <c r="E11" s="54" t="s">
        <v>49</v>
      </c>
    </row>
    <row r="12" spans="2:8" x14ac:dyDescent="0.2">
      <c r="B12" s="54" t="s">
        <v>378</v>
      </c>
      <c r="C12" s="54" t="s">
        <v>49</v>
      </c>
      <c r="D12" s="54" t="s">
        <v>49</v>
      </c>
      <c r="E12" s="54" t="s">
        <v>49</v>
      </c>
    </row>
    <row r="13" spans="2:8" x14ac:dyDescent="0.2">
      <c r="B13" s="54" t="s">
        <v>379</v>
      </c>
      <c r="C13" s="54" t="s">
        <v>49</v>
      </c>
      <c r="D13" s="54" t="s">
        <v>49</v>
      </c>
      <c r="E13" s="54" t="s">
        <v>49</v>
      </c>
    </row>
    <row r="14" spans="2:8" x14ac:dyDescent="0.2">
      <c r="B14" s="54" t="s">
        <v>380</v>
      </c>
      <c r="C14" s="54" t="s">
        <v>49</v>
      </c>
      <c r="D14" s="54" t="s">
        <v>49</v>
      </c>
      <c r="E14" s="54" t="s">
        <v>49</v>
      </c>
    </row>
    <row r="15" spans="2:8" x14ac:dyDescent="0.2">
      <c r="B15" s="54" t="s">
        <v>381</v>
      </c>
      <c r="C15" s="54" t="s">
        <v>49</v>
      </c>
      <c r="D15" s="54" t="s">
        <v>49</v>
      </c>
      <c r="E15" s="54" t="s">
        <v>49</v>
      </c>
    </row>
    <row r="16" spans="2:8" x14ac:dyDescent="0.2">
      <c r="B16" s="54" t="s">
        <v>382</v>
      </c>
      <c r="C16" s="54" t="s">
        <v>49</v>
      </c>
      <c r="D16" s="54" t="s">
        <v>49</v>
      </c>
      <c r="E16" s="54" t="s">
        <v>49</v>
      </c>
    </row>
    <row r="17" spans="2:5" x14ac:dyDescent="0.2">
      <c r="B17" s="54" t="s">
        <v>383</v>
      </c>
      <c r="C17" s="54" t="s">
        <v>49</v>
      </c>
      <c r="D17" s="54" t="s">
        <v>49</v>
      </c>
      <c r="E17" s="54" t="s">
        <v>49</v>
      </c>
    </row>
    <row r="18" spans="2:5" x14ac:dyDescent="0.2">
      <c r="B18" s="54" t="s">
        <v>384</v>
      </c>
      <c r="C18" s="54" t="s">
        <v>49</v>
      </c>
      <c r="D18" s="54" t="s">
        <v>49</v>
      </c>
      <c r="E18" s="54" t="s">
        <v>49</v>
      </c>
    </row>
    <row r="19" spans="2:5" x14ac:dyDescent="0.2">
      <c r="B19" s="54" t="s">
        <v>385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386</v>
      </c>
      <c r="C20" s="54" t="s">
        <v>49</v>
      </c>
      <c r="D20" s="54" t="s">
        <v>49</v>
      </c>
      <c r="E20" s="54" t="s">
        <v>49</v>
      </c>
    </row>
  </sheetData>
  <sheetProtection algorithmName="SHA-512" hashValue="N4PEmdDt/L97Ux/KSw2O0LIJFCR7eippYj4DxQXyLzUbQUJYjnjxp+FX5YfLwd1pQA4QaohE5bqSp9dO4vluHg==" saltValue="/3LM1MPFzI43u8h+Xwd6b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446</vt:i4>
      </vt:variant>
    </vt:vector>
  </HeadingPairs>
  <TitlesOfParts>
    <vt:vector size="44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2024-04-01T05:36:02Z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