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6FEDCE07-B5F9-4B71-892B-2A8823262A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2" l="1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X278" i="2"/>
  <c r="X277" i="2"/>
  <c r="BO276" i="2"/>
  <c r="BM276" i="2"/>
  <c r="Z276" i="2"/>
  <c r="Y276" i="2"/>
  <c r="BP276" i="2" s="1"/>
  <c r="BO275" i="2"/>
  <c r="BM275" i="2"/>
  <c r="Z275" i="2"/>
  <c r="Y275" i="2"/>
  <c r="BO274" i="2"/>
  <c r="BM274" i="2"/>
  <c r="Z274" i="2"/>
  <c r="Y274" i="2"/>
  <c r="BO273" i="2"/>
  <c r="BN273" i="2"/>
  <c r="BM273" i="2"/>
  <c r="Z273" i="2"/>
  <c r="Y273" i="2"/>
  <c r="BP273" i="2" s="1"/>
  <c r="BP272" i="2"/>
  <c r="BO272" i="2"/>
  <c r="BN272" i="2"/>
  <c r="BM272" i="2"/>
  <c r="Z272" i="2"/>
  <c r="Y272" i="2"/>
  <c r="BO271" i="2"/>
  <c r="BM271" i="2"/>
  <c r="Z271" i="2"/>
  <c r="Y271" i="2"/>
  <c r="BO270" i="2"/>
  <c r="BM270" i="2"/>
  <c r="Z270" i="2"/>
  <c r="Y270" i="2"/>
  <c r="BO269" i="2"/>
  <c r="BM269" i="2"/>
  <c r="Z269" i="2"/>
  <c r="Y269" i="2"/>
  <c r="BP269" i="2" s="1"/>
  <c r="BO268" i="2"/>
  <c r="BM268" i="2"/>
  <c r="Z268" i="2"/>
  <c r="Y268" i="2"/>
  <c r="BP268" i="2" s="1"/>
  <c r="BO267" i="2"/>
  <c r="BM267" i="2"/>
  <c r="Z267" i="2"/>
  <c r="Y267" i="2"/>
  <c r="BO266" i="2"/>
  <c r="BM266" i="2"/>
  <c r="Z266" i="2"/>
  <c r="Y266" i="2"/>
  <c r="BO265" i="2"/>
  <c r="BM265" i="2"/>
  <c r="Z265" i="2"/>
  <c r="Y265" i="2"/>
  <c r="BP265" i="2" s="1"/>
  <c r="BO264" i="2"/>
  <c r="BM264" i="2"/>
  <c r="Z264" i="2"/>
  <c r="Y264" i="2"/>
  <c r="BP264" i="2" s="1"/>
  <c r="BO263" i="2"/>
  <c r="BM263" i="2"/>
  <c r="Z263" i="2"/>
  <c r="Y263" i="2"/>
  <c r="BO262" i="2"/>
  <c r="BM262" i="2"/>
  <c r="Z262" i="2"/>
  <c r="Y262" i="2"/>
  <c r="BO261" i="2"/>
  <c r="BM261" i="2"/>
  <c r="Z261" i="2"/>
  <c r="Y261" i="2"/>
  <c r="BP261" i="2" s="1"/>
  <c r="BO260" i="2"/>
  <c r="BM260" i="2"/>
  <c r="Z260" i="2"/>
  <c r="Y260" i="2"/>
  <c r="BP260" i="2" s="1"/>
  <c r="BO259" i="2"/>
  <c r="BM259" i="2"/>
  <c r="Z259" i="2"/>
  <c r="Y259" i="2"/>
  <c r="BO258" i="2"/>
  <c r="BM258" i="2"/>
  <c r="Z258" i="2"/>
  <c r="Y258" i="2"/>
  <c r="BO257" i="2"/>
  <c r="BM257" i="2"/>
  <c r="Z257" i="2"/>
  <c r="Y257" i="2"/>
  <c r="BP257" i="2" s="1"/>
  <c r="BO256" i="2"/>
  <c r="BM256" i="2"/>
  <c r="Z256" i="2"/>
  <c r="Y256" i="2"/>
  <c r="BP256" i="2" s="1"/>
  <c r="X254" i="2"/>
  <c r="X253" i="2"/>
  <c r="BO252" i="2"/>
  <c r="BM252" i="2"/>
  <c r="Z252" i="2"/>
  <c r="Y252" i="2"/>
  <c r="BP252" i="2" s="1"/>
  <c r="P252" i="2"/>
  <c r="BO251" i="2"/>
  <c r="BM251" i="2"/>
  <c r="Z251" i="2"/>
  <c r="Y251" i="2"/>
  <c r="BP251" i="2" s="1"/>
  <c r="BO250" i="2"/>
  <c r="BM250" i="2"/>
  <c r="Z250" i="2"/>
  <c r="Y250" i="2"/>
  <c r="X248" i="2"/>
  <c r="X247" i="2"/>
  <c r="BO246" i="2"/>
  <c r="BM246" i="2"/>
  <c r="Z246" i="2"/>
  <c r="Y246" i="2"/>
  <c r="BO245" i="2"/>
  <c r="BM245" i="2"/>
  <c r="Z245" i="2"/>
  <c r="Y245" i="2"/>
  <c r="X243" i="2"/>
  <c r="X242" i="2"/>
  <c r="BO241" i="2"/>
  <c r="BM241" i="2"/>
  <c r="Z241" i="2"/>
  <c r="Z242" i="2" s="1"/>
  <c r="Y241" i="2"/>
  <c r="BP241" i="2" s="1"/>
  <c r="X239" i="2"/>
  <c r="X238" i="2"/>
  <c r="BO237" i="2"/>
  <c r="BM237" i="2"/>
  <c r="Z237" i="2"/>
  <c r="Y237" i="2"/>
  <c r="BN237" i="2" s="1"/>
  <c r="BO236" i="2"/>
  <c r="BM236" i="2"/>
  <c r="Z236" i="2"/>
  <c r="Y236" i="2"/>
  <c r="BP236" i="2" s="1"/>
  <c r="BO235" i="2"/>
  <c r="BM235" i="2"/>
  <c r="Z235" i="2"/>
  <c r="Z238" i="2" s="1"/>
  <c r="Y235" i="2"/>
  <c r="BN235" i="2" s="1"/>
  <c r="X231" i="2"/>
  <c r="X230" i="2"/>
  <c r="BO229" i="2"/>
  <c r="BM229" i="2"/>
  <c r="Z229" i="2"/>
  <c r="Z230" i="2" s="1"/>
  <c r="Y229" i="2"/>
  <c r="BN229" i="2" s="1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P222" i="2"/>
  <c r="X218" i="2"/>
  <c r="X217" i="2"/>
  <c r="BO216" i="2"/>
  <c r="BM216" i="2"/>
  <c r="Z216" i="2"/>
  <c r="Z217" i="2" s="1"/>
  <c r="Y216" i="2"/>
  <c r="Y217" i="2" s="1"/>
  <c r="X212" i="2"/>
  <c r="X211" i="2"/>
  <c r="BO210" i="2"/>
  <c r="BM210" i="2"/>
  <c r="Z210" i="2"/>
  <c r="Y210" i="2"/>
  <c r="P210" i="2"/>
  <c r="BO209" i="2"/>
  <c r="BM209" i="2"/>
  <c r="Z209" i="2"/>
  <c r="Y209" i="2"/>
  <c r="BN209" i="2" s="1"/>
  <c r="X206" i="2"/>
  <c r="X205" i="2"/>
  <c r="BO204" i="2"/>
  <c r="BM204" i="2"/>
  <c r="Z204" i="2"/>
  <c r="Y204" i="2"/>
  <c r="P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P186" i="2"/>
  <c r="BO185" i="2"/>
  <c r="BM185" i="2"/>
  <c r="Z185" i="2"/>
  <c r="Y185" i="2"/>
  <c r="BP185" i="2" s="1"/>
  <c r="P185" i="2"/>
  <c r="BO184" i="2"/>
  <c r="BM184" i="2"/>
  <c r="Z184" i="2"/>
  <c r="Y184" i="2"/>
  <c r="P184" i="2"/>
  <c r="X180" i="2"/>
  <c r="X179" i="2"/>
  <c r="BO178" i="2"/>
  <c r="BM178" i="2"/>
  <c r="Z178" i="2"/>
  <c r="Z179" i="2" s="1"/>
  <c r="Y178" i="2"/>
  <c r="Y180" i="2" s="1"/>
  <c r="P178" i="2"/>
  <c r="X176" i="2"/>
  <c r="X175" i="2"/>
  <c r="BO174" i="2"/>
  <c r="BM174" i="2"/>
  <c r="Z174" i="2"/>
  <c r="Y174" i="2"/>
  <c r="P174" i="2"/>
  <c r="BO173" i="2"/>
  <c r="BM173" i="2"/>
  <c r="Z173" i="2"/>
  <c r="Y173" i="2"/>
  <c r="P173" i="2"/>
  <c r="BO172" i="2"/>
  <c r="BM172" i="2"/>
  <c r="Z172" i="2"/>
  <c r="Y172" i="2"/>
  <c r="BP172" i="2" s="1"/>
  <c r="P172" i="2"/>
  <c r="X168" i="2"/>
  <c r="X167" i="2"/>
  <c r="BO166" i="2"/>
  <c r="BM166" i="2"/>
  <c r="Z166" i="2"/>
  <c r="Y166" i="2"/>
  <c r="P166" i="2"/>
  <c r="BO165" i="2"/>
  <c r="BM165" i="2"/>
  <c r="Z165" i="2"/>
  <c r="Y165" i="2"/>
  <c r="P165" i="2"/>
  <c r="X163" i="2"/>
  <c r="X162" i="2"/>
  <c r="BO161" i="2"/>
  <c r="BM161" i="2"/>
  <c r="Z161" i="2"/>
  <c r="Y161" i="2"/>
  <c r="BP161" i="2" s="1"/>
  <c r="BO160" i="2"/>
  <c r="BM160" i="2"/>
  <c r="Z160" i="2"/>
  <c r="Y160" i="2"/>
  <c r="BN160" i="2" s="1"/>
  <c r="P160" i="2"/>
  <c r="BO159" i="2"/>
  <c r="BM159" i="2"/>
  <c r="Z159" i="2"/>
  <c r="Y159" i="2"/>
  <c r="BP159" i="2" s="1"/>
  <c r="BO158" i="2"/>
  <c r="BM158" i="2"/>
  <c r="Z158" i="2"/>
  <c r="Y158" i="2"/>
  <c r="X155" i="2"/>
  <c r="X154" i="2"/>
  <c r="BO153" i="2"/>
  <c r="BM153" i="2"/>
  <c r="Z153" i="2"/>
  <c r="Y153" i="2"/>
  <c r="BN153" i="2" s="1"/>
  <c r="BO152" i="2"/>
  <c r="BM152" i="2"/>
  <c r="Z152" i="2"/>
  <c r="Z154" i="2" s="1"/>
  <c r="Y152" i="2"/>
  <c r="BP152" i="2" s="1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Y141" i="2"/>
  <c r="P141" i="2"/>
  <c r="BO140" i="2"/>
  <c r="BM140" i="2"/>
  <c r="Z140" i="2"/>
  <c r="Y140" i="2"/>
  <c r="BN140" i="2" s="1"/>
  <c r="X137" i="2"/>
  <c r="X136" i="2"/>
  <c r="BO135" i="2"/>
  <c r="BM135" i="2"/>
  <c r="Z135" i="2"/>
  <c r="Z136" i="2" s="1"/>
  <c r="Y135" i="2"/>
  <c r="P135" i="2"/>
  <c r="X132" i="2"/>
  <c r="X131" i="2"/>
  <c r="BO130" i="2"/>
  <c r="BM130" i="2"/>
  <c r="Z130" i="2"/>
  <c r="Y130" i="2"/>
  <c r="BP130" i="2" s="1"/>
  <c r="P130" i="2"/>
  <c r="BO129" i="2"/>
  <c r="BM129" i="2"/>
  <c r="Z129" i="2"/>
  <c r="Y129" i="2"/>
  <c r="BP129" i="2" s="1"/>
  <c r="P129" i="2"/>
  <c r="BO128" i="2"/>
  <c r="BM128" i="2"/>
  <c r="Z128" i="2"/>
  <c r="Y128" i="2"/>
  <c r="BN128" i="2" s="1"/>
  <c r="P128" i="2"/>
  <c r="X125" i="2"/>
  <c r="X124" i="2"/>
  <c r="BO123" i="2"/>
  <c r="BM123" i="2"/>
  <c r="Z123" i="2"/>
  <c r="Y123" i="2"/>
  <c r="BN123" i="2" s="1"/>
  <c r="P123" i="2"/>
  <c r="BO122" i="2"/>
  <c r="BM122" i="2"/>
  <c r="Z122" i="2"/>
  <c r="Y122" i="2"/>
  <c r="P122" i="2"/>
  <c r="X119" i="2"/>
  <c r="X118" i="2"/>
  <c r="BO117" i="2"/>
  <c r="BM117" i="2"/>
  <c r="Z117" i="2"/>
  <c r="Y117" i="2"/>
  <c r="P117" i="2"/>
  <c r="BO116" i="2"/>
  <c r="BM116" i="2"/>
  <c r="Z116" i="2"/>
  <c r="Y116" i="2"/>
  <c r="BP116" i="2" s="1"/>
  <c r="P116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BP97" i="2" s="1"/>
  <c r="P97" i="2"/>
  <c r="BO96" i="2"/>
  <c r="BM96" i="2"/>
  <c r="Z96" i="2"/>
  <c r="Y96" i="2"/>
  <c r="BN96" i="2" s="1"/>
  <c r="P96" i="2"/>
  <c r="BO95" i="2"/>
  <c r="BM95" i="2"/>
  <c r="Z95" i="2"/>
  <c r="Y95" i="2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N86" i="2" s="1"/>
  <c r="P86" i="2"/>
  <c r="BO85" i="2"/>
  <c r="BM85" i="2"/>
  <c r="Z85" i="2"/>
  <c r="Y85" i="2"/>
  <c r="P85" i="2"/>
  <c r="X82" i="2"/>
  <c r="X81" i="2"/>
  <c r="BO80" i="2"/>
  <c r="BM80" i="2"/>
  <c r="Z80" i="2"/>
  <c r="Y80" i="2"/>
  <c r="P80" i="2"/>
  <c r="BO79" i="2"/>
  <c r="BM79" i="2"/>
  <c r="Z79" i="2"/>
  <c r="Y79" i="2"/>
  <c r="P79" i="2"/>
  <c r="X76" i="2"/>
  <c r="X75" i="2"/>
  <c r="BO74" i="2"/>
  <c r="BM74" i="2"/>
  <c r="Z74" i="2"/>
  <c r="Z75" i="2" s="1"/>
  <c r="Y74" i="2"/>
  <c r="BP74" i="2" s="1"/>
  <c r="P74" i="2"/>
  <c r="X71" i="2"/>
  <c r="X70" i="2"/>
  <c r="BO69" i="2"/>
  <c r="BM69" i="2"/>
  <c r="Z69" i="2"/>
  <c r="Y69" i="2"/>
  <c r="BP69" i="2" s="1"/>
  <c r="P69" i="2"/>
  <c r="BO68" i="2"/>
  <c r="BM68" i="2"/>
  <c r="Z68" i="2"/>
  <c r="Y68" i="2"/>
  <c r="P68" i="2"/>
  <c r="X65" i="2"/>
  <c r="X64" i="2"/>
  <c r="BP63" i="2"/>
  <c r="BO63" i="2"/>
  <c r="BN63" i="2"/>
  <c r="BM63" i="2"/>
  <c r="Z63" i="2"/>
  <c r="Y63" i="2"/>
  <c r="P63" i="2"/>
  <c r="BO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Z60" i="2"/>
  <c r="Y60" i="2"/>
  <c r="BP60" i="2" s="1"/>
  <c r="P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Z64" i="2" s="1"/>
  <c r="Y51" i="2"/>
  <c r="X48" i="2"/>
  <c r="X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P38" i="2"/>
  <c r="BO38" i="2"/>
  <c r="BN38" i="2"/>
  <c r="BM38" i="2"/>
  <c r="Z38" i="2"/>
  <c r="Y38" i="2"/>
  <c r="P38" i="2"/>
  <c r="BO37" i="2"/>
  <c r="BM37" i="2"/>
  <c r="Z37" i="2"/>
  <c r="Y37" i="2"/>
  <c r="BN37" i="2" s="1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Z32" i="2" s="1"/>
  <c r="Y29" i="2"/>
  <c r="P29" i="2"/>
  <c r="BO28" i="2"/>
  <c r="BM28" i="2"/>
  <c r="Z28" i="2"/>
  <c r="Y28" i="2"/>
  <c r="BP28" i="2" s="1"/>
  <c r="P28" i="2"/>
  <c r="X24" i="2"/>
  <c r="X279" i="2" s="1"/>
  <c r="X23" i="2"/>
  <c r="BO22" i="2"/>
  <c r="BM22" i="2"/>
  <c r="Z22" i="2"/>
  <c r="Z23" i="2" s="1"/>
  <c r="Y22" i="2"/>
  <c r="Y24" i="2" s="1"/>
  <c r="P22" i="2"/>
  <c r="H10" i="2"/>
  <c r="F10" i="2"/>
  <c r="J9" i="2"/>
  <c r="A9" i="2"/>
  <c r="H9" i="2" s="1"/>
  <c r="D7" i="2"/>
  <c r="Q6" i="2"/>
  <c r="P2" i="2"/>
  <c r="BN116" i="2" l="1"/>
  <c r="Y119" i="2"/>
  <c r="Z124" i="2"/>
  <c r="BN130" i="2"/>
  <c r="BN193" i="2"/>
  <c r="BN251" i="2"/>
  <c r="BN252" i="2"/>
  <c r="Z277" i="2"/>
  <c r="BN256" i="2"/>
  <c r="BN257" i="2"/>
  <c r="Y82" i="2"/>
  <c r="Y99" i="2"/>
  <c r="BN106" i="2"/>
  <c r="Z175" i="2"/>
  <c r="BN172" i="2"/>
  <c r="BN264" i="2"/>
  <c r="BN265" i="2"/>
  <c r="BN22" i="2"/>
  <c r="BP22" i="2"/>
  <c r="Y23" i="2"/>
  <c r="BN43" i="2"/>
  <c r="Y48" i="2"/>
  <c r="Y75" i="2"/>
  <c r="BN87" i="2"/>
  <c r="BN103" i="2"/>
  <c r="BN110" i="2"/>
  <c r="BN111" i="2"/>
  <c r="Z142" i="2"/>
  <c r="BN178" i="2"/>
  <c r="BP178" i="2"/>
  <c r="Y179" i="2"/>
  <c r="BN185" i="2"/>
  <c r="Y218" i="2"/>
  <c r="Y225" i="2"/>
  <c r="Z224" i="2"/>
  <c r="BN223" i="2"/>
  <c r="Y242" i="2"/>
  <c r="BN260" i="2"/>
  <c r="BN261" i="2"/>
  <c r="BN268" i="2"/>
  <c r="BN269" i="2"/>
  <c r="BN276" i="2"/>
  <c r="BP30" i="2"/>
  <c r="Z39" i="2"/>
  <c r="X281" i="2"/>
  <c r="Z47" i="2"/>
  <c r="BP59" i="2"/>
  <c r="BP68" i="2"/>
  <c r="BN68" i="2"/>
  <c r="Y70" i="2"/>
  <c r="BP88" i="2"/>
  <c r="BN88" i="2"/>
  <c r="BP104" i="2"/>
  <c r="BN104" i="2"/>
  <c r="BP166" i="2"/>
  <c r="BN166" i="2"/>
  <c r="BP173" i="2"/>
  <c r="BN173" i="2"/>
  <c r="BP194" i="2"/>
  <c r="BN194" i="2"/>
  <c r="BP204" i="2"/>
  <c r="BN204" i="2"/>
  <c r="BP209" i="2"/>
  <c r="BP210" i="2"/>
  <c r="BN210" i="2"/>
  <c r="Y212" i="2"/>
  <c r="Z253" i="2"/>
  <c r="BP258" i="2"/>
  <c r="BN258" i="2"/>
  <c r="BP259" i="2"/>
  <c r="BN259" i="2"/>
  <c r="BP266" i="2"/>
  <c r="BN266" i="2"/>
  <c r="BP267" i="2"/>
  <c r="BN267" i="2"/>
  <c r="BP274" i="2"/>
  <c r="BN274" i="2"/>
  <c r="BP275" i="2"/>
  <c r="BN275" i="2"/>
  <c r="A10" i="2"/>
  <c r="X280" i="2"/>
  <c r="X283" i="2"/>
  <c r="BN28" i="2"/>
  <c r="Y32" i="2"/>
  <c r="BP37" i="2"/>
  <c r="Y40" i="2"/>
  <c r="BN44" i="2"/>
  <c r="BN45" i="2"/>
  <c r="Y47" i="2"/>
  <c r="BN52" i="2"/>
  <c r="BP54" i="2"/>
  <c r="BN56" i="2"/>
  <c r="BN57" i="2"/>
  <c r="BN62" i="2"/>
  <c r="Z70" i="2"/>
  <c r="Y92" i="2"/>
  <c r="BP89" i="2"/>
  <c r="BN89" i="2"/>
  <c r="BP105" i="2"/>
  <c r="BN105" i="2"/>
  <c r="BP108" i="2"/>
  <c r="BP109" i="2"/>
  <c r="BN109" i="2"/>
  <c r="Y112" i="2"/>
  <c r="BP123" i="2"/>
  <c r="BP128" i="2"/>
  <c r="Y137" i="2"/>
  <c r="Y136" i="2"/>
  <c r="BP135" i="2"/>
  <c r="BN135" i="2"/>
  <c r="BP140" i="2"/>
  <c r="BP141" i="2"/>
  <c r="BN141" i="2"/>
  <c r="Y143" i="2"/>
  <c r="Y148" i="2"/>
  <c r="Y147" i="2"/>
  <c r="BP146" i="2"/>
  <c r="BN146" i="2"/>
  <c r="BP153" i="2"/>
  <c r="BN158" i="2"/>
  <c r="Y163" i="2"/>
  <c r="BP158" i="2"/>
  <c r="BP160" i="2"/>
  <c r="BP174" i="2"/>
  <c r="BN174" i="2"/>
  <c r="Y188" i="2"/>
  <c r="BP184" i="2"/>
  <c r="BN184" i="2"/>
  <c r="Y198" i="2"/>
  <c r="BP195" i="2"/>
  <c r="BN195" i="2"/>
  <c r="Y206" i="2"/>
  <c r="BP237" i="2"/>
  <c r="Y248" i="2"/>
  <c r="BP245" i="2"/>
  <c r="BN245" i="2"/>
  <c r="Y247" i="2"/>
  <c r="BP246" i="2"/>
  <c r="BN246" i="2"/>
  <c r="Y254" i="2"/>
  <c r="BN250" i="2"/>
  <c r="BP262" i="2"/>
  <c r="BN262" i="2"/>
  <c r="BP263" i="2"/>
  <c r="BN263" i="2"/>
  <c r="BP270" i="2"/>
  <c r="BN270" i="2"/>
  <c r="BP271" i="2"/>
  <c r="BN271" i="2"/>
  <c r="Z81" i="2"/>
  <c r="Y81" i="2"/>
  <c r="Z91" i="2"/>
  <c r="BP86" i="2"/>
  <c r="Z98" i="2"/>
  <c r="BP96" i="2"/>
  <c r="Z112" i="2"/>
  <c r="Z118" i="2"/>
  <c r="Y124" i="2"/>
  <c r="Z131" i="2"/>
  <c r="Z162" i="2"/>
  <c r="Y168" i="2"/>
  <c r="Z167" i="2"/>
  <c r="Y176" i="2"/>
  <c r="Z187" i="2"/>
  <c r="Y187" i="2"/>
  <c r="Z197" i="2"/>
  <c r="BP192" i="2"/>
  <c r="Z205" i="2"/>
  <c r="BP202" i="2"/>
  <c r="Z211" i="2"/>
  <c r="BP229" i="2"/>
  <c r="BP235" i="2"/>
  <c r="Y243" i="2"/>
  <c r="Z247" i="2"/>
  <c r="Y277" i="2"/>
  <c r="Y278" i="2"/>
  <c r="X282" i="2"/>
  <c r="BN29" i="2"/>
  <c r="BP44" i="2"/>
  <c r="BN46" i="2"/>
  <c r="BN58" i="2"/>
  <c r="BN90" i="2"/>
  <c r="BN95" i="2"/>
  <c r="Y113" i="2"/>
  <c r="BN117" i="2"/>
  <c r="BN122" i="2"/>
  <c r="Y154" i="2"/>
  <c r="BN196" i="2"/>
  <c r="BN201" i="2"/>
  <c r="Y230" i="2"/>
  <c r="BP250" i="2"/>
  <c r="Y238" i="2"/>
  <c r="Y71" i="2"/>
  <c r="BN80" i="2"/>
  <c r="BN85" i="2"/>
  <c r="BN107" i="2"/>
  <c r="Y131" i="2"/>
  <c r="BN159" i="2"/>
  <c r="Y167" i="2"/>
  <c r="BN186" i="2"/>
  <c r="BN191" i="2"/>
  <c r="Y205" i="2"/>
  <c r="Y224" i="2"/>
  <c r="BN236" i="2"/>
  <c r="BN53" i="2"/>
  <c r="Y76" i="2"/>
  <c r="BP29" i="2"/>
  <c r="BN31" i="2"/>
  <c r="BN36" i="2"/>
  <c r="BP46" i="2"/>
  <c r="BN60" i="2"/>
  <c r="BP95" i="2"/>
  <c r="BN97" i="2"/>
  <c r="BN102" i="2"/>
  <c r="BP117" i="2"/>
  <c r="BP122" i="2"/>
  <c r="Y125" i="2"/>
  <c r="BN129" i="2"/>
  <c r="BN152" i="2"/>
  <c r="BN161" i="2"/>
  <c r="BN165" i="2"/>
  <c r="BP201" i="2"/>
  <c r="BN203" i="2"/>
  <c r="BN216" i="2"/>
  <c r="BN222" i="2"/>
  <c r="Y239" i="2"/>
  <c r="Y64" i="2"/>
  <c r="BP80" i="2"/>
  <c r="BP85" i="2"/>
  <c r="Y155" i="2"/>
  <c r="Y175" i="2"/>
  <c r="BP186" i="2"/>
  <c r="BP191" i="2"/>
  <c r="Y231" i="2"/>
  <c r="Y253" i="2"/>
  <c r="BP36" i="2"/>
  <c r="Y91" i="2"/>
  <c r="Y118" i="2"/>
  <c r="Y132" i="2"/>
  <c r="BP165" i="2"/>
  <c r="Y197" i="2"/>
  <c r="BP216" i="2"/>
  <c r="BP222" i="2"/>
  <c r="Y33" i="2"/>
  <c r="Y65" i="2"/>
  <c r="BN69" i="2"/>
  <c r="BN74" i="2"/>
  <c r="BN79" i="2"/>
  <c r="Y98" i="2"/>
  <c r="Y162" i="2"/>
  <c r="BN241" i="2"/>
  <c r="Y142" i="2"/>
  <c r="Y211" i="2"/>
  <c r="F9" i="2"/>
  <c r="BP79" i="2"/>
  <c r="Z284" i="2" l="1"/>
  <c r="Y283" i="2"/>
  <c r="Y279" i="2"/>
  <c r="Y281" i="2"/>
  <c r="Y280" i="2"/>
  <c r="Y282" i="2" l="1"/>
  <c r="C292" i="2"/>
  <c r="A292" i="2"/>
  <c r="B292" i="2"/>
</calcChain>
</file>

<file path=xl/sharedStrings.xml><?xml version="1.0" encoding="utf-8"?>
<sst xmlns="http://schemas.openxmlformats.org/spreadsheetml/2006/main" count="1903" uniqueCount="440">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</sst>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3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401" t="s">
        <v>29</v>
      </c>
      <c r="E1" s="401"/>
      <c r="F1" s="401"/>
      <c r="G1" s="14" t="s">
        <v>73</v>
      </c>
      <c r="H1" s="401" t="s">
        <v>50</v>
      </c>
      <c r="I1" s="401"/>
      <c r="J1" s="401"/>
      <c r="K1" s="401"/>
      <c r="L1" s="401"/>
      <c r="M1" s="401"/>
      <c r="N1" s="401"/>
      <c r="O1" s="401"/>
      <c r="P1" s="401"/>
      <c r="Q1" s="401"/>
      <c r="R1" s="402" t="s">
        <v>74</v>
      </c>
      <c r="S1" s="403"/>
      <c r="T1" s="40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4"/>
      <c r="R2" s="404"/>
      <c r="S2" s="404"/>
      <c r="T2" s="404"/>
      <c r="U2" s="404"/>
      <c r="V2" s="404"/>
      <c r="W2" s="40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4"/>
      <c r="Q3" s="404"/>
      <c r="R3" s="404"/>
      <c r="S3" s="404"/>
      <c r="T3" s="404"/>
      <c r="U3" s="404"/>
      <c r="V3" s="404"/>
      <c r="W3" s="40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2" t="s">
        <v>8</v>
      </c>
      <c r="B5" s="382"/>
      <c r="C5" s="382"/>
      <c r="D5" s="405"/>
      <c r="E5" s="405"/>
      <c r="F5" s="406" t="s">
        <v>14</v>
      </c>
      <c r="G5" s="406"/>
      <c r="H5" s="405"/>
      <c r="I5" s="405"/>
      <c r="J5" s="405"/>
      <c r="K5" s="405"/>
      <c r="L5" s="405"/>
      <c r="M5" s="405"/>
      <c r="N5" s="76"/>
      <c r="P5" s="27" t="s">
        <v>4</v>
      </c>
      <c r="Q5" s="407">
        <v>45548</v>
      </c>
      <c r="R5" s="407"/>
      <c r="T5" s="408" t="s">
        <v>3</v>
      </c>
      <c r="U5" s="409"/>
      <c r="V5" s="410" t="s">
        <v>426</v>
      </c>
      <c r="W5" s="411"/>
      <c r="AB5" s="60"/>
      <c r="AC5" s="60"/>
      <c r="AD5" s="60"/>
      <c r="AE5" s="60"/>
    </row>
    <row r="6" spans="1:32" s="17" customFormat="1" ht="24" customHeight="1" x14ac:dyDescent="0.2">
      <c r="A6" s="382" t="s">
        <v>1</v>
      </c>
      <c r="B6" s="382"/>
      <c r="C6" s="382"/>
      <c r="D6" s="383" t="s">
        <v>82</v>
      </c>
      <c r="E6" s="383"/>
      <c r="F6" s="383"/>
      <c r="G6" s="383"/>
      <c r="H6" s="383"/>
      <c r="I6" s="383"/>
      <c r="J6" s="383"/>
      <c r="K6" s="383"/>
      <c r="L6" s="383"/>
      <c r="M6" s="383"/>
      <c r="N6" s="77"/>
      <c r="P6" s="27" t="s">
        <v>30</v>
      </c>
      <c r="Q6" s="384" t="str">
        <f>IF(Q5=0," ",CHOOSE(WEEKDAY(Q5,2),"Понедельник","Вторник","Среда","Четверг","Пятница","Суббота","Воскресенье"))</f>
        <v>Пятница</v>
      </c>
      <c r="R6" s="384"/>
      <c r="T6" s="385" t="s">
        <v>5</v>
      </c>
      <c r="U6" s="386"/>
      <c r="V6" s="387" t="s">
        <v>76</v>
      </c>
      <c r="W6" s="38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93" t="str">
        <f>IFERROR(VLOOKUP(DeliveryAddress,Table,3,0),1)</f>
        <v>1</v>
      </c>
      <c r="E7" s="394"/>
      <c r="F7" s="394"/>
      <c r="G7" s="394"/>
      <c r="H7" s="394"/>
      <c r="I7" s="394"/>
      <c r="J7" s="394"/>
      <c r="K7" s="394"/>
      <c r="L7" s="394"/>
      <c r="M7" s="395"/>
      <c r="N7" s="78"/>
      <c r="P7" s="29"/>
      <c r="Q7" s="49"/>
      <c r="R7" s="49"/>
      <c r="T7" s="385"/>
      <c r="U7" s="386"/>
      <c r="V7" s="389"/>
      <c r="W7" s="390"/>
      <c r="AB7" s="60"/>
      <c r="AC7" s="60"/>
      <c r="AD7" s="60"/>
      <c r="AE7" s="60"/>
    </row>
    <row r="8" spans="1:32" s="17" customFormat="1" ht="25.5" customHeight="1" x14ac:dyDescent="0.2">
      <c r="A8" s="396" t="s">
        <v>61</v>
      </c>
      <c r="B8" s="396"/>
      <c r="C8" s="396"/>
      <c r="D8" s="397" t="s">
        <v>83</v>
      </c>
      <c r="E8" s="397"/>
      <c r="F8" s="397"/>
      <c r="G8" s="397"/>
      <c r="H8" s="397"/>
      <c r="I8" s="397"/>
      <c r="J8" s="397"/>
      <c r="K8" s="397"/>
      <c r="L8" s="397"/>
      <c r="M8" s="397"/>
      <c r="N8" s="79"/>
      <c r="P8" s="27" t="s">
        <v>11</v>
      </c>
      <c r="Q8" s="380">
        <v>0.41666666666666669</v>
      </c>
      <c r="R8" s="398"/>
      <c r="T8" s="385"/>
      <c r="U8" s="386"/>
      <c r="V8" s="389"/>
      <c r="W8" s="390"/>
      <c r="AB8" s="60"/>
      <c r="AC8" s="60"/>
      <c r="AD8" s="60"/>
      <c r="AE8" s="60"/>
    </row>
    <row r="9" spans="1:32" s="1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373" t="s">
        <v>49</v>
      </c>
      <c r="E9" s="374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74"/>
      <c r="P9" s="31" t="s">
        <v>15</v>
      </c>
      <c r="Q9" s="400"/>
      <c r="R9" s="400"/>
      <c r="T9" s="385"/>
      <c r="U9" s="386"/>
      <c r="V9" s="391"/>
      <c r="W9" s="39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373"/>
      <c r="E10" s="374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375" t="str">
        <f>IFERROR(VLOOKUP($D$10,Proxy,2,FALSE),"")</f>
        <v/>
      </c>
      <c r="I10" s="375"/>
      <c r="J10" s="375"/>
      <c r="K10" s="375"/>
      <c r="L10" s="375"/>
      <c r="M10" s="375"/>
      <c r="N10" s="75"/>
      <c r="P10" s="31" t="s">
        <v>35</v>
      </c>
      <c r="Q10" s="376"/>
      <c r="R10" s="376"/>
      <c r="U10" s="29" t="s">
        <v>12</v>
      </c>
      <c r="V10" s="377" t="s">
        <v>77</v>
      </c>
      <c r="W10" s="37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9"/>
      <c r="R11" s="379"/>
      <c r="U11" s="29" t="s">
        <v>31</v>
      </c>
      <c r="V11" s="364" t="s">
        <v>58</v>
      </c>
      <c r="W11" s="36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63" t="s">
        <v>78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80"/>
      <c r="P12" s="27" t="s">
        <v>33</v>
      </c>
      <c r="Q12" s="380"/>
      <c r="R12" s="380"/>
      <c r="S12" s="28"/>
      <c r="T12"/>
      <c r="U12" s="29" t="s">
        <v>49</v>
      </c>
      <c r="V12" s="381"/>
      <c r="W12" s="381"/>
      <c r="X12"/>
      <c r="AB12" s="60"/>
      <c r="AC12" s="60"/>
      <c r="AD12" s="60"/>
      <c r="AE12" s="60"/>
    </row>
    <row r="13" spans="1:32" s="17" customFormat="1" ht="23.25" customHeight="1" x14ac:dyDescent="0.2">
      <c r="A13" s="363" t="s">
        <v>79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80"/>
      <c r="O13" s="31"/>
      <c r="P13" s="31" t="s">
        <v>34</v>
      </c>
      <c r="Q13" s="364"/>
      <c r="R13" s="36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63" t="s">
        <v>80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5" t="s">
        <v>81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81"/>
      <c r="O15"/>
      <c r="P15" s="366" t="s">
        <v>64</v>
      </c>
      <c r="Q15" s="366"/>
      <c r="R15" s="366"/>
      <c r="S15" s="366"/>
      <c r="T15" s="366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7"/>
      <c r="Q16" s="367"/>
      <c r="R16" s="367"/>
      <c r="S16" s="367"/>
      <c r="T16" s="3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0" t="s">
        <v>62</v>
      </c>
      <c r="B17" s="350" t="s">
        <v>52</v>
      </c>
      <c r="C17" s="369" t="s">
        <v>51</v>
      </c>
      <c r="D17" s="350" t="s">
        <v>53</v>
      </c>
      <c r="E17" s="350"/>
      <c r="F17" s="350" t="s">
        <v>24</v>
      </c>
      <c r="G17" s="350" t="s">
        <v>27</v>
      </c>
      <c r="H17" s="350" t="s">
        <v>25</v>
      </c>
      <c r="I17" s="350" t="s">
        <v>26</v>
      </c>
      <c r="J17" s="370" t="s">
        <v>16</v>
      </c>
      <c r="K17" s="370" t="s">
        <v>69</v>
      </c>
      <c r="L17" s="370" t="s">
        <v>71</v>
      </c>
      <c r="M17" s="370" t="s">
        <v>2</v>
      </c>
      <c r="N17" s="370" t="s">
        <v>70</v>
      </c>
      <c r="O17" s="350" t="s">
        <v>28</v>
      </c>
      <c r="P17" s="350" t="s">
        <v>17</v>
      </c>
      <c r="Q17" s="350"/>
      <c r="R17" s="350"/>
      <c r="S17" s="350"/>
      <c r="T17" s="350"/>
      <c r="U17" s="368" t="s">
        <v>59</v>
      </c>
      <c r="V17" s="350"/>
      <c r="W17" s="350" t="s">
        <v>6</v>
      </c>
      <c r="X17" s="350" t="s">
        <v>44</v>
      </c>
      <c r="Y17" s="351" t="s">
        <v>57</v>
      </c>
      <c r="Z17" s="350" t="s">
        <v>18</v>
      </c>
      <c r="AA17" s="353" t="s">
        <v>63</v>
      </c>
      <c r="AB17" s="353" t="s">
        <v>19</v>
      </c>
      <c r="AC17" s="354" t="s">
        <v>72</v>
      </c>
      <c r="AD17" s="356" t="s">
        <v>60</v>
      </c>
      <c r="AE17" s="357"/>
      <c r="AF17" s="358"/>
      <c r="AG17" s="362"/>
      <c r="BD17" s="348" t="s">
        <v>67</v>
      </c>
    </row>
    <row r="18" spans="1:68" ht="14.25" customHeight="1" x14ac:dyDescent="0.2">
      <c r="A18" s="350"/>
      <c r="B18" s="350"/>
      <c r="C18" s="369"/>
      <c r="D18" s="350"/>
      <c r="E18" s="350"/>
      <c r="F18" s="350" t="s">
        <v>20</v>
      </c>
      <c r="G18" s="350" t="s">
        <v>21</v>
      </c>
      <c r="H18" s="350" t="s">
        <v>22</v>
      </c>
      <c r="I18" s="350" t="s">
        <v>22</v>
      </c>
      <c r="J18" s="371"/>
      <c r="K18" s="371"/>
      <c r="L18" s="371"/>
      <c r="M18" s="371"/>
      <c r="N18" s="371"/>
      <c r="O18" s="350"/>
      <c r="P18" s="350"/>
      <c r="Q18" s="350"/>
      <c r="R18" s="350"/>
      <c r="S18" s="350"/>
      <c r="T18" s="350"/>
      <c r="U18" s="36" t="s">
        <v>47</v>
      </c>
      <c r="V18" s="36" t="s">
        <v>46</v>
      </c>
      <c r="W18" s="350"/>
      <c r="X18" s="350"/>
      <c r="Y18" s="352"/>
      <c r="Z18" s="350"/>
      <c r="AA18" s="353"/>
      <c r="AB18" s="353"/>
      <c r="AC18" s="355"/>
      <c r="AD18" s="359"/>
      <c r="AE18" s="360"/>
      <c r="AF18" s="361"/>
      <c r="AG18" s="362"/>
      <c r="BD18" s="348"/>
    </row>
    <row r="19" spans="1:68" ht="27.75" customHeight="1" x14ac:dyDescent="0.2">
      <c r="A19" s="257" t="s">
        <v>84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55"/>
      <c r="AB19" s="55"/>
      <c r="AC19" s="55"/>
    </row>
    <row r="20" spans="1:68" ht="16.5" customHeight="1" x14ac:dyDescent="0.25">
      <c r="A20" s="253" t="s">
        <v>84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66"/>
      <c r="AB20" s="66"/>
      <c r="AC20" s="83"/>
    </row>
    <row r="21" spans="1:68" ht="14.25" customHeight="1" x14ac:dyDescent="0.25">
      <c r="A21" s="245" t="s">
        <v>85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8">
        <v>4607111035752</v>
      </c>
      <c r="E22" s="21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0"/>
      <c r="R22" s="220"/>
      <c r="S22" s="220"/>
      <c r="T22" s="22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28"/>
      <c r="P23" s="225" t="s">
        <v>43</v>
      </c>
      <c r="Q23" s="226"/>
      <c r="R23" s="226"/>
      <c r="S23" s="226"/>
      <c r="T23" s="226"/>
      <c r="U23" s="226"/>
      <c r="V23" s="22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28"/>
      <c r="P24" s="225" t="s">
        <v>43</v>
      </c>
      <c r="Q24" s="226"/>
      <c r="R24" s="226"/>
      <c r="S24" s="226"/>
      <c r="T24" s="226"/>
      <c r="U24" s="226"/>
      <c r="V24" s="22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55"/>
      <c r="AB25" s="55"/>
      <c r="AC25" s="55"/>
    </row>
    <row r="26" spans="1:68" ht="16.5" customHeight="1" x14ac:dyDescent="0.25">
      <c r="A26" s="253" t="s">
        <v>92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66"/>
      <c r="AB26" s="66"/>
      <c r="AC26" s="83"/>
    </row>
    <row r="27" spans="1:68" ht="14.25" customHeight="1" x14ac:dyDescent="0.25">
      <c r="A27" s="245" t="s">
        <v>93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8">
        <v>4607111036605</v>
      </c>
      <c r="E28" s="21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0"/>
      <c r="R28" s="220"/>
      <c r="S28" s="220"/>
      <c r="T28" s="221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8">
        <v>4607111036520</v>
      </c>
      <c r="E29" s="21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0"/>
      <c r="R29" s="220"/>
      <c r="S29" s="220"/>
      <c r="T29" s="221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8">
        <v>4607111036537</v>
      </c>
      <c r="E30" s="21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0"/>
      <c r="R30" s="220"/>
      <c r="S30" s="220"/>
      <c r="T30" s="22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8">
        <v>4607111036599</v>
      </c>
      <c r="E31" s="21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4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0"/>
      <c r="R31" s="220"/>
      <c r="S31" s="220"/>
      <c r="T31" s="221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28"/>
      <c r="P32" s="225" t="s">
        <v>43</v>
      </c>
      <c r="Q32" s="226"/>
      <c r="R32" s="226"/>
      <c r="S32" s="226"/>
      <c r="T32" s="226"/>
      <c r="U32" s="226"/>
      <c r="V32" s="22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28"/>
      <c r="P33" s="225" t="s">
        <v>43</v>
      </c>
      <c r="Q33" s="226"/>
      <c r="R33" s="226"/>
      <c r="S33" s="226"/>
      <c r="T33" s="226"/>
      <c r="U33" s="226"/>
      <c r="V33" s="22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3" t="s">
        <v>104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66"/>
      <c r="AB34" s="66"/>
      <c r="AC34" s="83"/>
    </row>
    <row r="35" spans="1:68" ht="14.25" customHeight="1" x14ac:dyDescent="0.25">
      <c r="A35" s="245" t="s">
        <v>85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8">
        <v>4607111036285</v>
      </c>
      <c r="E36" s="21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0"/>
      <c r="R36" s="220"/>
      <c r="S36" s="220"/>
      <c r="T36" s="221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8">
        <v>4607111036308</v>
      </c>
      <c r="E37" s="21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41" t="s">
        <v>109</v>
      </c>
      <c r="Q37" s="220"/>
      <c r="R37" s="220"/>
      <c r="S37" s="220"/>
      <c r="T37" s="221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8">
        <v>4607111036292</v>
      </c>
      <c r="E38" s="21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0"/>
      <c r="R38" s="220"/>
      <c r="S38" s="220"/>
      <c r="T38" s="221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28"/>
      <c r="P39" s="225" t="s">
        <v>43</v>
      </c>
      <c r="Q39" s="226"/>
      <c r="R39" s="226"/>
      <c r="S39" s="226"/>
      <c r="T39" s="226"/>
      <c r="U39" s="226"/>
      <c r="V39" s="22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28"/>
      <c r="P40" s="225" t="s">
        <v>43</v>
      </c>
      <c r="Q40" s="226"/>
      <c r="R40" s="226"/>
      <c r="S40" s="226"/>
      <c r="T40" s="226"/>
      <c r="U40" s="226"/>
      <c r="V40" s="22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3" t="s">
        <v>112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66"/>
      <c r="AB41" s="66"/>
      <c r="AC41" s="83"/>
    </row>
    <row r="42" spans="1:68" ht="14.25" customHeight="1" x14ac:dyDescent="0.25">
      <c r="A42" s="245" t="s">
        <v>113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8">
        <v>4607111038951</v>
      </c>
      <c r="E43" s="21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0"/>
      <c r="R43" s="220"/>
      <c r="S43" s="220"/>
      <c r="T43" s="22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8">
        <v>4607111037596</v>
      </c>
      <c r="E44" s="21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0"/>
      <c r="R44" s="220"/>
      <c r="S44" s="220"/>
      <c r="T44" s="22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8">
        <v>4607111037053</v>
      </c>
      <c r="E45" s="21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0"/>
      <c r="R45" s="220"/>
      <c r="S45" s="220"/>
      <c r="T45" s="221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8">
        <v>4607111037060</v>
      </c>
      <c r="E46" s="21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4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0"/>
      <c r="R46" s="220"/>
      <c r="S46" s="220"/>
      <c r="T46" s="221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28"/>
      <c r="P47" s="225" t="s">
        <v>43</v>
      </c>
      <c r="Q47" s="226"/>
      <c r="R47" s="226"/>
      <c r="S47" s="226"/>
      <c r="T47" s="226"/>
      <c r="U47" s="226"/>
      <c r="V47" s="227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28"/>
      <c r="P48" s="225" t="s">
        <v>43</v>
      </c>
      <c r="Q48" s="226"/>
      <c r="R48" s="226"/>
      <c r="S48" s="226"/>
      <c r="T48" s="226"/>
      <c r="U48" s="226"/>
      <c r="V48" s="227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3" t="s">
        <v>123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66"/>
      <c r="AB49" s="66"/>
      <c r="AC49" s="83"/>
    </row>
    <row r="50" spans="1:68" ht="14.25" customHeight="1" x14ac:dyDescent="0.25">
      <c r="A50" s="245" t="s">
        <v>85</v>
      </c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18">
        <v>4607111039392</v>
      </c>
      <c r="E51" s="218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333" t="s">
        <v>126</v>
      </c>
      <c r="Q51" s="220"/>
      <c r="R51" s="220"/>
      <c r="S51" s="220"/>
      <c r="T51" s="221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3" si="0">IFERROR(IF(X51="","",X51),"")</f>
        <v>0</v>
      </c>
      <c r="Z51" s="42">
        <f t="shared" ref="Z51:Z63" si="1">IFERROR(IF(X51="","",X51*0.0155),"")</f>
        <v>0</v>
      </c>
      <c r="AA51" s="69" t="s">
        <v>49</v>
      </c>
      <c r="AB51" s="70" t="s">
        <v>127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0</v>
      </c>
      <c r="BN51" s="82">
        <f t="shared" ref="BN51:BN63" si="3">IFERROR(Y51*I51,"0")</f>
        <v>0</v>
      </c>
      <c r="BO51" s="82">
        <f t="shared" ref="BO51:BO63" si="4">IFERROR(X51/J51,"0")</f>
        <v>0</v>
      </c>
      <c r="BP51" s="82">
        <f t="shared" ref="BP51:BP63" si="5">IFERROR(Y51/J51,"0")</f>
        <v>0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18">
        <v>4607111037190</v>
      </c>
      <c r="E52" s="218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3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20"/>
      <c r="R52" s="220"/>
      <c r="S52" s="220"/>
      <c r="T52" s="22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18">
        <v>4607111038999</v>
      </c>
      <c r="E53" s="218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20"/>
      <c r="R53" s="220"/>
      <c r="S53" s="220"/>
      <c r="T53" s="221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18">
        <v>4607111037183</v>
      </c>
      <c r="E54" s="218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3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20"/>
      <c r="R54" s="220"/>
      <c r="S54" s="220"/>
      <c r="T54" s="22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18">
        <v>4607111039385</v>
      </c>
      <c r="E55" s="218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20"/>
      <c r="R55" s="220"/>
      <c r="S55" s="220"/>
      <c r="T55" s="221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18">
        <v>4607111037091</v>
      </c>
      <c r="E56" s="21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20"/>
      <c r="R56" s="220"/>
      <c r="S56" s="220"/>
      <c r="T56" s="22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18">
        <v>4607111036902</v>
      </c>
      <c r="E57" s="21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20"/>
      <c r="R57" s="220"/>
      <c r="S57" s="220"/>
      <c r="T57" s="22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18">
        <v>4607111038982</v>
      </c>
      <c r="E58" s="218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20"/>
      <c r="R58" s="220"/>
      <c r="S58" s="220"/>
      <c r="T58" s="22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18">
        <v>4607111036858</v>
      </c>
      <c r="E59" s="218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20"/>
      <c r="R59" s="220"/>
      <c r="S59" s="220"/>
      <c r="T59" s="221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18">
        <v>4607111039354</v>
      </c>
      <c r="E60" s="218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20"/>
      <c r="R60" s="220"/>
      <c r="S60" s="220"/>
      <c r="T60" s="221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18">
        <v>4607111036889</v>
      </c>
      <c r="E61" s="218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20"/>
      <c r="R61" s="220"/>
      <c r="S61" s="220"/>
      <c r="T61" s="221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18">
        <v>4607111039330</v>
      </c>
      <c r="E62" s="218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20"/>
      <c r="R62" s="220"/>
      <c r="S62" s="220"/>
      <c r="T62" s="221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18">
        <v>4607111037510</v>
      </c>
      <c r="E63" s="218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2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20"/>
      <c r="R63" s="220"/>
      <c r="S63" s="220"/>
      <c r="T63" s="221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28"/>
      <c r="P64" s="225" t="s">
        <v>43</v>
      </c>
      <c r="Q64" s="226"/>
      <c r="R64" s="226"/>
      <c r="S64" s="226"/>
      <c r="T64" s="226"/>
      <c r="U64" s="226"/>
      <c r="V64" s="227"/>
      <c r="W64" s="43" t="s">
        <v>42</v>
      </c>
      <c r="X64" s="44">
        <f>IFERROR(SUM(X51:X63),"0")</f>
        <v>0</v>
      </c>
      <c r="Y64" s="44">
        <f>IFERROR(SUM(Y51:Y63),"0")</f>
        <v>0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68"/>
      <c r="AB64" s="68"/>
      <c r="AC64" s="68"/>
    </row>
    <row r="65" spans="1:68" x14ac:dyDescent="0.2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28"/>
      <c r="P65" s="225" t="s">
        <v>43</v>
      </c>
      <c r="Q65" s="226"/>
      <c r="R65" s="226"/>
      <c r="S65" s="226"/>
      <c r="T65" s="226"/>
      <c r="U65" s="226"/>
      <c r="V65" s="227"/>
      <c r="W65" s="43" t="s">
        <v>0</v>
      </c>
      <c r="X65" s="44">
        <f>IFERROR(SUMPRODUCT(X51:X63*H51:H63),"0")</f>
        <v>0</v>
      </c>
      <c r="Y65" s="44">
        <f>IFERROR(SUMPRODUCT(Y51:Y63*H51:H63),"0")</f>
        <v>0</v>
      </c>
      <c r="Z65" s="43"/>
      <c r="AA65" s="68"/>
      <c r="AB65" s="68"/>
      <c r="AC65" s="68"/>
    </row>
    <row r="66" spans="1:68" ht="16.5" customHeight="1" x14ac:dyDescent="0.25">
      <c r="A66" s="253" t="s">
        <v>152</v>
      </c>
      <c r="B66" s="253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66"/>
      <c r="AB66" s="66"/>
      <c r="AC66" s="83"/>
    </row>
    <row r="67" spans="1:68" ht="14.25" customHeight="1" x14ac:dyDescent="0.25">
      <c r="A67" s="245" t="s">
        <v>85</v>
      </c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67"/>
      <c r="AB67" s="67"/>
      <c r="AC67" s="84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18">
        <v>4607111037411</v>
      </c>
      <c r="E68" s="218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20"/>
      <c r="R68" s="220"/>
      <c r="S68" s="220"/>
      <c r="T68" s="221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18">
        <v>4607111036728</v>
      </c>
      <c r="E69" s="218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20"/>
      <c r="R69" s="220"/>
      <c r="S69" s="220"/>
      <c r="T69" s="22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28"/>
      <c r="P70" s="225" t="s">
        <v>43</v>
      </c>
      <c r="Q70" s="226"/>
      <c r="R70" s="226"/>
      <c r="S70" s="226"/>
      <c r="T70" s="226"/>
      <c r="U70" s="226"/>
      <c r="V70" s="227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</row>
    <row r="71" spans="1:68" x14ac:dyDescent="0.2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28"/>
      <c r="P71" s="225" t="s">
        <v>43</v>
      </c>
      <c r="Q71" s="226"/>
      <c r="R71" s="226"/>
      <c r="S71" s="226"/>
      <c r="T71" s="226"/>
      <c r="U71" s="226"/>
      <c r="V71" s="227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</row>
    <row r="72" spans="1:68" ht="16.5" customHeight="1" x14ac:dyDescent="0.25">
      <c r="A72" s="253" t="s">
        <v>158</v>
      </c>
      <c r="B72" s="253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66"/>
      <c r="AB72" s="66"/>
      <c r="AC72" s="83"/>
    </row>
    <row r="73" spans="1:68" ht="14.25" customHeight="1" x14ac:dyDescent="0.25">
      <c r="A73" s="245" t="s">
        <v>159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67"/>
      <c r="AB73" s="67"/>
      <c r="AC73" s="84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18">
        <v>4607111033659</v>
      </c>
      <c r="E74" s="218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20"/>
      <c r="R74" s="220"/>
      <c r="S74" s="220"/>
      <c r="T74" s="221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x14ac:dyDescent="0.2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28"/>
      <c r="P75" s="225" t="s">
        <v>43</v>
      </c>
      <c r="Q75" s="226"/>
      <c r="R75" s="226"/>
      <c r="S75" s="226"/>
      <c r="T75" s="226"/>
      <c r="U75" s="226"/>
      <c r="V75" s="227"/>
      <c r="W75" s="43" t="s">
        <v>42</v>
      </c>
      <c r="X75" s="44">
        <f>IFERROR(SUM(X74:X74),"0")</f>
        <v>0</v>
      </c>
      <c r="Y75" s="44">
        <f>IFERROR(SUM(Y74:Y74),"0")</f>
        <v>0</v>
      </c>
      <c r="Z75" s="44">
        <f>IFERROR(IF(Z74="",0,Z74),"0")</f>
        <v>0</v>
      </c>
      <c r="AA75" s="68"/>
      <c r="AB75" s="68"/>
      <c r="AC75" s="68"/>
    </row>
    <row r="76" spans="1:68" x14ac:dyDescent="0.2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28"/>
      <c r="P76" s="225" t="s">
        <v>43</v>
      </c>
      <c r="Q76" s="226"/>
      <c r="R76" s="226"/>
      <c r="S76" s="226"/>
      <c r="T76" s="226"/>
      <c r="U76" s="226"/>
      <c r="V76" s="227"/>
      <c r="W76" s="43" t="s">
        <v>0</v>
      </c>
      <c r="X76" s="44">
        <f>IFERROR(SUMPRODUCT(X74:X74*H74:H74),"0")</f>
        <v>0</v>
      </c>
      <c r="Y76" s="44">
        <f>IFERROR(SUMPRODUCT(Y74:Y74*H74:H74),"0")</f>
        <v>0</v>
      </c>
      <c r="Z76" s="43"/>
      <c r="AA76" s="68"/>
      <c r="AB76" s="68"/>
      <c r="AC76" s="68"/>
    </row>
    <row r="77" spans="1:68" ht="16.5" customHeight="1" x14ac:dyDescent="0.25">
      <c r="A77" s="253" t="s">
        <v>162</v>
      </c>
      <c r="B77" s="253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66"/>
      <c r="AB77" s="66"/>
      <c r="AC77" s="83"/>
    </row>
    <row r="78" spans="1:68" ht="14.25" customHeight="1" x14ac:dyDescent="0.25">
      <c r="A78" s="245" t="s">
        <v>163</v>
      </c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67"/>
      <c r="AB78" s="67"/>
      <c r="AC78" s="84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18">
        <v>4607111034137</v>
      </c>
      <c r="E79" s="21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20"/>
      <c r="R79" s="220"/>
      <c r="S79" s="220"/>
      <c r="T79" s="221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18">
        <v>4607111034120</v>
      </c>
      <c r="E80" s="21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20"/>
      <c r="R80" s="220"/>
      <c r="S80" s="220"/>
      <c r="T80" s="221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x14ac:dyDescent="0.2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28"/>
      <c r="P81" s="225" t="s">
        <v>43</v>
      </c>
      <c r="Q81" s="226"/>
      <c r="R81" s="226"/>
      <c r="S81" s="226"/>
      <c r="T81" s="226"/>
      <c r="U81" s="226"/>
      <c r="V81" s="227"/>
      <c r="W81" s="43" t="s">
        <v>42</v>
      </c>
      <c r="X81" s="44">
        <f>IFERROR(SUM(X79:X80),"0")</f>
        <v>0</v>
      </c>
      <c r="Y81" s="44">
        <f>IFERROR(SUM(Y79:Y80),"0")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28"/>
      <c r="P82" s="225" t="s">
        <v>43</v>
      </c>
      <c r="Q82" s="226"/>
      <c r="R82" s="226"/>
      <c r="S82" s="226"/>
      <c r="T82" s="226"/>
      <c r="U82" s="226"/>
      <c r="V82" s="227"/>
      <c r="W82" s="43" t="s">
        <v>0</v>
      </c>
      <c r="X82" s="44">
        <f>IFERROR(SUMPRODUCT(X79:X80*H79:H80),"0")</f>
        <v>0</v>
      </c>
      <c r="Y82" s="44">
        <f>IFERROR(SUMPRODUCT(Y79:Y80*H79:H80),"0")</f>
        <v>0</v>
      </c>
      <c r="Z82" s="43"/>
      <c r="AA82" s="68"/>
      <c r="AB82" s="68"/>
      <c r="AC82" s="68"/>
    </row>
    <row r="83" spans="1:68" ht="16.5" customHeight="1" x14ac:dyDescent="0.25">
      <c r="A83" s="253" t="s">
        <v>168</v>
      </c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66"/>
      <c r="AB83" s="66"/>
      <c r="AC83" s="83"/>
    </row>
    <row r="84" spans="1:68" ht="14.25" customHeight="1" x14ac:dyDescent="0.25">
      <c r="A84" s="245" t="s">
        <v>159</v>
      </c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67"/>
      <c r="AB84" s="67"/>
      <c r="AC84" s="84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18">
        <v>4607111036407</v>
      </c>
      <c r="E85" s="218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20"/>
      <c r="R85" s="220"/>
      <c r="S85" s="220"/>
      <c r="T85" s="221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18">
        <v>4607111033628</v>
      </c>
      <c r="E86" s="218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20"/>
      <c r="R86" s="220"/>
      <c r="S86" s="220"/>
      <c r="T86" s="221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18">
        <v>4607111033451</v>
      </c>
      <c r="E87" s="218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20"/>
      <c r="R87" s="220"/>
      <c r="S87" s="220"/>
      <c r="T87" s="221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18">
        <v>4607111035141</v>
      </c>
      <c r="E88" s="218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20"/>
      <c r="R88" s="220"/>
      <c r="S88" s="220"/>
      <c r="T88" s="221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18">
        <v>4607111033444</v>
      </c>
      <c r="E89" s="218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20"/>
      <c r="R89" s="220"/>
      <c r="S89" s="220"/>
      <c r="T89" s="221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18">
        <v>4607111035028</v>
      </c>
      <c r="E90" s="218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20"/>
      <c r="R90" s="220"/>
      <c r="S90" s="220"/>
      <c r="T90" s="221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28"/>
      <c r="P91" s="225" t="s">
        <v>43</v>
      </c>
      <c r="Q91" s="226"/>
      <c r="R91" s="226"/>
      <c r="S91" s="226"/>
      <c r="T91" s="226"/>
      <c r="U91" s="226"/>
      <c r="V91" s="227"/>
      <c r="W91" s="43" t="s">
        <v>42</v>
      </c>
      <c r="X91" s="44">
        <f>IFERROR(SUM(X85:X90),"0")</f>
        <v>0</v>
      </c>
      <c r="Y91" s="44">
        <f>IFERROR(SUM(Y85:Y90),"0")</f>
        <v>0</v>
      </c>
      <c r="Z91" s="44">
        <f>IFERROR(IF(Z85="",0,Z85),"0")+IFERROR(IF(Z86="",0,Z86),"0")+IFERROR(IF(Z87="",0,Z87),"0")+IFERROR(IF(Z88="",0,Z88),"0")+IFERROR(IF(Z89="",0,Z89),"0")+IFERROR(IF(Z90="",0,Z90),"0")</f>
        <v>0</v>
      </c>
      <c r="AA91" s="68"/>
      <c r="AB91" s="68"/>
      <c r="AC91" s="68"/>
    </row>
    <row r="92" spans="1:68" x14ac:dyDescent="0.2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28"/>
      <c r="P92" s="225" t="s">
        <v>43</v>
      </c>
      <c r="Q92" s="226"/>
      <c r="R92" s="226"/>
      <c r="S92" s="226"/>
      <c r="T92" s="226"/>
      <c r="U92" s="226"/>
      <c r="V92" s="227"/>
      <c r="W92" s="43" t="s">
        <v>0</v>
      </c>
      <c r="X92" s="44">
        <f>IFERROR(SUMPRODUCT(X85:X90*H85:H90),"0")</f>
        <v>0</v>
      </c>
      <c r="Y92" s="44">
        <f>IFERROR(SUMPRODUCT(Y85:Y90*H85:H90),"0")</f>
        <v>0</v>
      </c>
      <c r="Z92" s="43"/>
      <c r="AA92" s="68"/>
      <c r="AB92" s="68"/>
      <c r="AC92" s="68"/>
    </row>
    <row r="93" spans="1:68" ht="16.5" customHeight="1" x14ac:dyDescent="0.25">
      <c r="A93" s="253" t="s">
        <v>181</v>
      </c>
      <c r="B93" s="253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66"/>
      <c r="AB93" s="66"/>
      <c r="AC93" s="83"/>
    </row>
    <row r="94" spans="1:68" ht="14.25" customHeight="1" x14ac:dyDescent="0.25">
      <c r="A94" s="245" t="s">
        <v>182</v>
      </c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67"/>
      <c r="AB94" s="67"/>
      <c r="AC94" s="84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18">
        <v>4607025784012</v>
      </c>
      <c r="E95" s="218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20"/>
      <c r="R95" s="220"/>
      <c r="S95" s="220"/>
      <c r="T95" s="221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IFERROR(IF(X95="","",X95*0.00936),"")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18">
        <v>4607025784319</v>
      </c>
      <c r="E96" s="218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1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20"/>
      <c r="R96" s="220"/>
      <c r="S96" s="220"/>
      <c r="T96" s="221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IFERROR(IF(X96="","",X96*0.01788),"")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18">
        <v>4607111035370</v>
      </c>
      <c r="E97" s="218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1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20"/>
      <c r="R97" s="220"/>
      <c r="S97" s="220"/>
      <c r="T97" s="221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28"/>
      <c r="P98" s="225" t="s">
        <v>43</v>
      </c>
      <c r="Q98" s="226"/>
      <c r="R98" s="226"/>
      <c r="S98" s="226"/>
      <c r="T98" s="226"/>
      <c r="U98" s="226"/>
      <c r="V98" s="227"/>
      <c r="W98" s="43" t="s">
        <v>42</v>
      </c>
      <c r="X98" s="44">
        <f>IFERROR(SUM(X95:X97),"0")</f>
        <v>0</v>
      </c>
      <c r="Y98" s="44">
        <f>IFERROR(SUM(Y95:Y97),"0")</f>
        <v>0</v>
      </c>
      <c r="Z98" s="44">
        <f>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28"/>
      <c r="P99" s="225" t="s">
        <v>43</v>
      </c>
      <c r="Q99" s="226"/>
      <c r="R99" s="226"/>
      <c r="S99" s="226"/>
      <c r="T99" s="226"/>
      <c r="U99" s="226"/>
      <c r="V99" s="227"/>
      <c r="W99" s="43" t="s">
        <v>0</v>
      </c>
      <c r="X99" s="44">
        <f>IFERROR(SUMPRODUCT(X95:X97*H95:H97),"0")</f>
        <v>0</v>
      </c>
      <c r="Y99" s="44">
        <f>IFERROR(SUMPRODUCT(Y95:Y97*H95:H97),"0")</f>
        <v>0</v>
      </c>
      <c r="Z99" s="43"/>
      <c r="AA99" s="68"/>
      <c r="AB99" s="68"/>
      <c r="AC99" s="68"/>
    </row>
    <row r="100" spans="1:68" ht="16.5" customHeight="1" x14ac:dyDescent="0.25">
      <c r="A100" s="253" t="s">
        <v>189</v>
      </c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66"/>
      <c r="AB100" s="66"/>
      <c r="AC100" s="83"/>
    </row>
    <row r="101" spans="1:68" ht="14.25" customHeight="1" x14ac:dyDescent="0.25">
      <c r="A101" s="245" t="s">
        <v>85</v>
      </c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67"/>
      <c r="AB101" s="67"/>
      <c r="AC101" s="84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18">
        <v>4607111033970</v>
      </c>
      <c r="E102" s="218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0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20"/>
      <c r="R102" s="220"/>
      <c r="S102" s="220"/>
      <c r="T102" s="221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1" si="12">IFERROR(IF(X102="","",X102),"")</f>
        <v>0</v>
      </c>
      <c r="Z102" s="42">
        <f t="shared" ref="Z102:Z111" si="13">IFERROR(IF(X102="","",X102*0.0155),"")</f>
        <v>0</v>
      </c>
      <c r="AA102" s="69" t="s">
        <v>49</v>
      </c>
      <c r="AB102" s="70" t="s">
        <v>49</v>
      </c>
      <c r="AC102" s="85"/>
      <c r="AG102" s="82"/>
      <c r="AJ102" s="87" t="s">
        <v>193</v>
      </c>
      <c r="AK102" s="87">
        <v>12</v>
      </c>
      <c r="BB102" s="127" t="s">
        <v>73</v>
      </c>
      <c r="BM102" s="82">
        <f t="shared" ref="BM102:BM111" si="14">IFERROR(X102*I102,"0")</f>
        <v>0</v>
      </c>
      <c r="BN102" s="82">
        <f t="shared" ref="BN102:BN111" si="15">IFERROR(Y102*I102,"0")</f>
        <v>0</v>
      </c>
      <c r="BO102" s="82">
        <f t="shared" ref="BO102:BO111" si="16">IFERROR(X102/J102,"0")</f>
        <v>0</v>
      </c>
      <c r="BP102" s="82">
        <f t="shared" ref="BP102:BP111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18">
        <v>4607111039262</v>
      </c>
      <c r="E103" s="218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20"/>
      <c r="R103" s="220"/>
      <c r="S103" s="220"/>
      <c r="T103" s="221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18">
        <v>4607111034144</v>
      </c>
      <c r="E104" s="218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20"/>
      <c r="R104" s="220"/>
      <c r="S104" s="220"/>
      <c r="T104" s="221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18">
        <v>4607111039248</v>
      </c>
      <c r="E105" s="218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0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20"/>
      <c r="R105" s="220"/>
      <c r="S105" s="220"/>
      <c r="T105" s="221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202</v>
      </c>
      <c r="B106" s="64" t="s">
        <v>203</v>
      </c>
      <c r="C106" s="37">
        <v>4301070973</v>
      </c>
      <c r="D106" s="218">
        <v>4607111033987</v>
      </c>
      <c r="E106" s="218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20"/>
      <c r="R106" s="220"/>
      <c r="S106" s="220"/>
      <c r="T106" s="221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18">
        <v>4607111039293</v>
      </c>
      <c r="E107" s="218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20"/>
      <c r="R107" s="220"/>
      <c r="S107" s="220"/>
      <c r="T107" s="221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18">
        <v>4607111034151</v>
      </c>
      <c r="E108" s="218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192</v>
      </c>
      <c r="M108" s="39" t="s">
        <v>88</v>
      </c>
      <c r="N108" s="39"/>
      <c r="O108" s="38">
        <v>180</v>
      </c>
      <c r="P108" s="3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20"/>
      <c r="R108" s="220"/>
      <c r="S108" s="220"/>
      <c r="T108" s="221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193</v>
      </c>
      <c r="AK108" s="87">
        <v>12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18">
        <v>4607111039279</v>
      </c>
      <c r="E109" s="218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20"/>
      <c r="R109" s="220"/>
      <c r="S109" s="220"/>
      <c r="T109" s="221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18">
        <v>4607111037435</v>
      </c>
      <c r="E110" s="218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0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20"/>
      <c r="R110" s="220"/>
      <c r="S110" s="220"/>
      <c r="T110" s="221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212</v>
      </c>
      <c r="B111" s="64" t="s">
        <v>213</v>
      </c>
      <c r="C111" s="37">
        <v>4301070958</v>
      </c>
      <c r="D111" s="218">
        <v>4607111038098</v>
      </c>
      <c r="E111" s="218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180</v>
      </c>
      <c r="P111" s="3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20"/>
      <c r="R111" s="220"/>
      <c r="S111" s="220"/>
      <c r="T111" s="221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x14ac:dyDescent="0.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28"/>
      <c r="P112" s="225" t="s">
        <v>43</v>
      </c>
      <c r="Q112" s="226"/>
      <c r="R112" s="226"/>
      <c r="S112" s="226"/>
      <c r="T112" s="226"/>
      <c r="U112" s="226"/>
      <c r="V112" s="227"/>
      <c r="W112" s="43" t="s">
        <v>42</v>
      </c>
      <c r="X112" s="44">
        <f>IFERROR(SUM(X102:X111),"0")</f>
        <v>0</v>
      </c>
      <c r="Y112" s="44">
        <f>IFERROR(SUM(Y102:Y111),"0")</f>
        <v>0</v>
      </c>
      <c r="Z112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28"/>
      <c r="P113" s="225" t="s">
        <v>43</v>
      </c>
      <c r="Q113" s="226"/>
      <c r="R113" s="226"/>
      <c r="S113" s="226"/>
      <c r="T113" s="226"/>
      <c r="U113" s="226"/>
      <c r="V113" s="227"/>
      <c r="W113" s="43" t="s">
        <v>0</v>
      </c>
      <c r="X113" s="44">
        <f>IFERROR(SUMPRODUCT(X102:X111*H102:H111),"0")</f>
        <v>0</v>
      </c>
      <c r="Y113" s="44">
        <f>IFERROR(SUMPRODUCT(Y102:Y111*H102:H111),"0")</f>
        <v>0</v>
      </c>
      <c r="Z113" s="43"/>
      <c r="AA113" s="68"/>
      <c r="AB113" s="68"/>
      <c r="AC113" s="68"/>
    </row>
    <row r="114" spans="1:68" ht="16.5" customHeight="1" x14ac:dyDescent="0.25">
      <c r="A114" s="253" t="s">
        <v>214</v>
      </c>
      <c r="B114" s="253"/>
      <c r="C114" s="253"/>
      <c r="D114" s="253"/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66"/>
      <c r="AB114" s="66"/>
      <c r="AC114" s="83"/>
    </row>
    <row r="115" spans="1:68" ht="14.25" customHeight="1" x14ac:dyDescent="0.25">
      <c r="A115" s="245" t="s">
        <v>159</v>
      </c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67"/>
      <c r="AB115" s="67"/>
      <c r="AC115" s="84"/>
    </row>
    <row r="116" spans="1:68" ht="27" customHeight="1" x14ac:dyDescent="0.25">
      <c r="A116" s="64" t="s">
        <v>215</v>
      </c>
      <c r="B116" s="64" t="s">
        <v>216</v>
      </c>
      <c r="C116" s="37">
        <v>4301135289</v>
      </c>
      <c r="D116" s="218">
        <v>4607111034014</v>
      </c>
      <c r="E116" s="21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29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20"/>
      <c r="R116" s="220"/>
      <c r="S116" s="220"/>
      <c r="T116" s="221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217</v>
      </c>
      <c r="B117" s="64" t="s">
        <v>218</v>
      </c>
      <c r="C117" s="37">
        <v>4301135299</v>
      </c>
      <c r="D117" s="218">
        <v>4607111033994</v>
      </c>
      <c r="E117" s="218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20"/>
      <c r="R117" s="220"/>
      <c r="S117" s="220"/>
      <c r="T117" s="221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28"/>
      <c r="P118" s="225" t="s">
        <v>43</v>
      </c>
      <c r="Q118" s="226"/>
      <c r="R118" s="226"/>
      <c r="S118" s="226"/>
      <c r="T118" s="226"/>
      <c r="U118" s="226"/>
      <c r="V118" s="227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28"/>
      <c r="P119" s="225" t="s">
        <v>43</v>
      </c>
      <c r="Q119" s="226"/>
      <c r="R119" s="226"/>
      <c r="S119" s="226"/>
      <c r="T119" s="226"/>
      <c r="U119" s="226"/>
      <c r="V119" s="227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53" t="s">
        <v>219</v>
      </c>
      <c r="B120" s="253"/>
      <c r="C120" s="253"/>
      <c r="D120" s="253"/>
      <c r="E120" s="253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66"/>
      <c r="AB120" s="66"/>
      <c r="AC120" s="83"/>
    </row>
    <row r="121" spans="1:68" ht="14.25" customHeight="1" x14ac:dyDescent="0.25">
      <c r="A121" s="245" t="s">
        <v>159</v>
      </c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67"/>
      <c r="AB121" s="67"/>
      <c r="AC121" s="84"/>
    </row>
    <row r="122" spans="1:68" ht="27" customHeight="1" x14ac:dyDescent="0.25">
      <c r="A122" s="64" t="s">
        <v>220</v>
      </c>
      <c r="B122" s="64" t="s">
        <v>221</v>
      </c>
      <c r="C122" s="37">
        <v>4301135311</v>
      </c>
      <c r="D122" s="218">
        <v>4607111039095</v>
      </c>
      <c r="E122" s="218"/>
      <c r="F122" s="63">
        <v>0.25</v>
      </c>
      <c r="G122" s="38">
        <v>12</v>
      </c>
      <c r="H122" s="63">
        <v>3</v>
      </c>
      <c r="I122" s="63">
        <v>3.7480000000000002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2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20"/>
      <c r="R122" s="220"/>
      <c r="S122" s="220"/>
      <c r="T122" s="221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222</v>
      </c>
      <c r="B123" s="64" t="s">
        <v>223</v>
      </c>
      <c r="C123" s="37">
        <v>4301135282</v>
      </c>
      <c r="D123" s="218">
        <v>4607111034199</v>
      </c>
      <c r="E123" s="218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20"/>
      <c r="R123" s="220"/>
      <c r="S123" s="220"/>
      <c r="T123" s="221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28"/>
      <c r="P124" s="225" t="s">
        <v>43</v>
      </c>
      <c r="Q124" s="226"/>
      <c r="R124" s="226"/>
      <c r="S124" s="226"/>
      <c r="T124" s="226"/>
      <c r="U124" s="226"/>
      <c r="V124" s="227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28"/>
      <c r="P125" s="225" t="s">
        <v>43</v>
      </c>
      <c r="Q125" s="226"/>
      <c r="R125" s="226"/>
      <c r="S125" s="226"/>
      <c r="T125" s="226"/>
      <c r="U125" s="226"/>
      <c r="V125" s="227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53" t="s">
        <v>224</v>
      </c>
      <c r="B126" s="253"/>
      <c r="C126" s="253"/>
      <c r="D126" s="253"/>
      <c r="E126" s="253"/>
      <c r="F126" s="253"/>
      <c r="G126" s="253"/>
      <c r="H126" s="253"/>
      <c r="I126" s="253"/>
      <c r="J126" s="253"/>
      <c r="K126" s="253"/>
      <c r="L126" s="253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66"/>
      <c r="AB126" s="66"/>
      <c r="AC126" s="83"/>
    </row>
    <row r="127" spans="1:68" ht="14.25" customHeight="1" x14ac:dyDescent="0.25">
      <c r="A127" s="245" t="s">
        <v>159</v>
      </c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67"/>
      <c r="AB127" s="67"/>
      <c r="AC127" s="84"/>
    </row>
    <row r="128" spans="1:68" ht="27" customHeight="1" x14ac:dyDescent="0.25">
      <c r="A128" s="64" t="s">
        <v>225</v>
      </c>
      <c r="B128" s="64" t="s">
        <v>226</v>
      </c>
      <c r="C128" s="37">
        <v>4301135178</v>
      </c>
      <c r="D128" s="218">
        <v>4607111034816</v>
      </c>
      <c r="E128" s="218"/>
      <c r="F128" s="63">
        <v>0.25</v>
      </c>
      <c r="G128" s="38">
        <v>6</v>
      </c>
      <c r="H128" s="63">
        <v>1.5</v>
      </c>
      <c r="I128" s="63">
        <v>1.9218</v>
      </c>
      <c r="J128" s="38">
        <v>126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9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20"/>
      <c r="R128" s="220"/>
      <c r="S128" s="220"/>
      <c r="T128" s="221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IFERROR(IF(X128="","",X128*0.00936),"")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227</v>
      </c>
      <c r="B129" s="64" t="s">
        <v>228</v>
      </c>
      <c r="C129" s="37">
        <v>4301135275</v>
      </c>
      <c r="D129" s="218">
        <v>4607111034380</v>
      </c>
      <c r="E129" s="218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29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20"/>
      <c r="R129" s="220"/>
      <c r="S129" s="220"/>
      <c r="T129" s="221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229</v>
      </c>
      <c r="B130" s="64" t="s">
        <v>230</v>
      </c>
      <c r="C130" s="37">
        <v>4301135277</v>
      </c>
      <c r="D130" s="218">
        <v>4607111034397</v>
      </c>
      <c r="E130" s="218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2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20"/>
      <c r="R130" s="220"/>
      <c r="S130" s="220"/>
      <c r="T130" s="221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28"/>
      <c r="P131" s="225" t="s">
        <v>43</v>
      </c>
      <c r="Q131" s="226"/>
      <c r="R131" s="226"/>
      <c r="S131" s="226"/>
      <c r="T131" s="226"/>
      <c r="U131" s="226"/>
      <c r="V131" s="227"/>
      <c r="W131" s="43" t="s">
        <v>42</v>
      </c>
      <c r="X131" s="44">
        <f>IFERROR(SUM(X128:X130),"0")</f>
        <v>0</v>
      </c>
      <c r="Y131" s="44">
        <f>IFERROR(SUM(Y128:Y130),"0")</f>
        <v>0</v>
      </c>
      <c r="Z131" s="44">
        <f>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28"/>
      <c r="P132" s="225" t="s">
        <v>43</v>
      </c>
      <c r="Q132" s="226"/>
      <c r="R132" s="226"/>
      <c r="S132" s="226"/>
      <c r="T132" s="226"/>
      <c r="U132" s="226"/>
      <c r="V132" s="227"/>
      <c r="W132" s="43" t="s">
        <v>0</v>
      </c>
      <c r="X132" s="44">
        <f>IFERROR(SUMPRODUCT(X128:X130*H128:H130),"0")</f>
        <v>0</v>
      </c>
      <c r="Y132" s="44">
        <f>IFERROR(SUMPRODUCT(Y128:Y130*H128:H130),"0")</f>
        <v>0</v>
      </c>
      <c r="Z132" s="43"/>
      <c r="AA132" s="68"/>
      <c r="AB132" s="68"/>
      <c r="AC132" s="68"/>
    </row>
    <row r="133" spans="1:68" ht="16.5" customHeight="1" x14ac:dyDescent="0.25">
      <c r="A133" s="253" t="s">
        <v>231</v>
      </c>
      <c r="B133" s="253"/>
      <c r="C133" s="253"/>
      <c r="D133" s="253"/>
      <c r="E133" s="253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66"/>
      <c r="AB133" s="66"/>
      <c r="AC133" s="83"/>
    </row>
    <row r="134" spans="1:68" ht="14.25" customHeight="1" x14ac:dyDescent="0.25">
      <c r="A134" s="245" t="s">
        <v>159</v>
      </c>
      <c r="B134" s="245"/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245"/>
      <c r="W134" s="245"/>
      <c r="X134" s="245"/>
      <c r="Y134" s="245"/>
      <c r="Z134" s="245"/>
      <c r="AA134" s="67"/>
      <c r="AB134" s="67"/>
      <c r="AC134" s="84"/>
    </row>
    <row r="135" spans="1:68" ht="27" customHeight="1" x14ac:dyDescent="0.25">
      <c r="A135" s="64" t="s">
        <v>232</v>
      </c>
      <c r="B135" s="64" t="s">
        <v>233</v>
      </c>
      <c r="C135" s="37">
        <v>4301135279</v>
      </c>
      <c r="D135" s="218">
        <v>4607111035806</v>
      </c>
      <c r="E135" s="218"/>
      <c r="F135" s="63">
        <v>0.25</v>
      </c>
      <c r="G135" s="38">
        <v>12</v>
      </c>
      <c r="H135" s="63">
        <v>3</v>
      </c>
      <c r="I135" s="63">
        <v>3.7035999999999998</v>
      </c>
      <c r="J135" s="38">
        <v>70</v>
      </c>
      <c r="K135" s="38" t="s">
        <v>97</v>
      </c>
      <c r="L135" s="38" t="s">
        <v>90</v>
      </c>
      <c r="M135" s="39" t="s">
        <v>88</v>
      </c>
      <c r="N135" s="39"/>
      <c r="O135" s="38">
        <v>180</v>
      </c>
      <c r="P135" s="2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20"/>
      <c r="R135" s="220"/>
      <c r="S135" s="220"/>
      <c r="T135" s="221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IFERROR(IF(X135="","",X135*0.01788),"")</f>
        <v>0</v>
      </c>
      <c r="AA135" s="69" t="s">
        <v>49</v>
      </c>
      <c r="AB135" s="70" t="s">
        <v>49</v>
      </c>
      <c r="AC135" s="85"/>
      <c r="AG135" s="82"/>
      <c r="AJ135" s="87" t="s">
        <v>91</v>
      </c>
      <c r="AK135" s="87">
        <v>1</v>
      </c>
      <c r="BB135" s="144" t="s">
        <v>96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28"/>
      <c r="P136" s="225" t="s">
        <v>43</v>
      </c>
      <c r="Q136" s="226"/>
      <c r="R136" s="226"/>
      <c r="S136" s="226"/>
      <c r="T136" s="226"/>
      <c r="U136" s="226"/>
      <c r="V136" s="227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28"/>
      <c r="P137" s="225" t="s">
        <v>43</v>
      </c>
      <c r="Q137" s="226"/>
      <c r="R137" s="226"/>
      <c r="S137" s="226"/>
      <c r="T137" s="226"/>
      <c r="U137" s="226"/>
      <c r="V137" s="227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16.5" customHeight="1" x14ac:dyDescent="0.25">
      <c r="A138" s="253" t="s">
        <v>234</v>
      </c>
      <c r="B138" s="253"/>
      <c r="C138" s="253"/>
      <c r="D138" s="253"/>
      <c r="E138" s="253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66"/>
      <c r="AB138" s="66"/>
      <c r="AC138" s="83"/>
    </row>
    <row r="139" spans="1:68" ht="14.25" customHeight="1" x14ac:dyDescent="0.25">
      <c r="A139" s="245" t="s">
        <v>235</v>
      </c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67"/>
      <c r="AB139" s="67"/>
      <c r="AC139" s="84"/>
    </row>
    <row r="140" spans="1:68" ht="27" customHeight="1" x14ac:dyDescent="0.25">
      <c r="A140" s="64" t="s">
        <v>236</v>
      </c>
      <c r="B140" s="64" t="s">
        <v>237</v>
      </c>
      <c r="C140" s="37">
        <v>4301071054</v>
      </c>
      <c r="D140" s="218">
        <v>4607111035639</v>
      </c>
      <c r="E140" s="218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239</v>
      </c>
      <c r="L140" s="38" t="s">
        <v>90</v>
      </c>
      <c r="M140" s="39" t="s">
        <v>88</v>
      </c>
      <c r="N140" s="39"/>
      <c r="O140" s="38">
        <v>180</v>
      </c>
      <c r="P140" s="290" t="s">
        <v>238</v>
      </c>
      <c r="Q140" s="220"/>
      <c r="R140" s="220"/>
      <c r="S140" s="220"/>
      <c r="T140" s="221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t="27" customHeight="1" x14ac:dyDescent="0.25">
      <c r="A141" s="64" t="s">
        <v>240</v>
      </c>
      <c r="B141" s="64" t="s">
        <v>241</v>
      </c>
      <c r="C141" s="37">
        <v>4301135540</v>
      </c>
      <c r="D141" s="218">
        <v>4607111035646</v>
      </c>
      <c r="E141" s="218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239</v>
      </c>
      <c r="L141" s="38" t="s">
        <v>90</v>
      </c>
      <c r="M141" s="39" t="s">
        <v>88</v>
      </c>
      <c r="N141" s="39"/>
      <c r="O141" s="38">
        <v>180</v>
      </c>
      <c r="P141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20"/>
      <c r="R141" s="220"/>
      <c r="S141" s="220"/>
      <c r="T141" s="221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28"/>
      <c r="P142" s="225" t="s">
        <v>43</v>
      </c>
      <c r="Q142" s="226"/>
      <c r="R142" s="226"/>
      <c r="S142" s="226"/>
      <c r="T142" s="226"/>
      <c r="U142" s="226"/>
      <c r="V142" s="227"/>
      <c r="W142" s="43" t="s">
        <v>42</v>
      </c>
      <c r="X142" s="44">
        <f>IFERROR(SUM(X140:X141),"0")</f>
        <v>0</v>
      </c>
      <c r="Y142" s="44">
        <f>IFERROR(SUM(Y140:Y141),"0")</f>
        <v>0</v>
      </c>
      <c r="Z142" s="44">
        <f>IFERROR(IF(Z140="",0,Z140),"0")+IFERROR(IF(Z141="",0,Z141),"0")</f>
        <v>0</v>
      </c>
      <c r="AA142" s="68"/>
      <c r="AB142" s="68"/>
      <c r="AC142" s="68"/>
    </row>
    <row r="143" spans="1:68" x14ac:dyDescent="0.2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28"/>
      <c r="P143" s="225" t="s">
        <v>43</v>
      </c>
      <c r="Q143" s="226"/>
      <c r="R143" s="226"/>
      <c r="S143" s="226"/>
      <c r="T143" s="226"/>
      <c r="U143" s="226"/>
      <c r="V143" s="227"/>
      <c r="W143" s="43" t="s">
        <v>0</v>
      </c>
      <c r="X143" s="44">
        <f>IFERROR(SUMPRODUCT(X140:X141*H140:H141),"0")</f>
        <v>0</v>
      </c>
      <c r="Y143" s="44">
        <f>IFERROR(SUMPRODUCT(Y140:Y141*H140:H141),"0")</f>
        <v>0</v>
      </c>
      <c r="Z143" s="43"/>
      <c r="AA143" s="68"/>
      <c r="AB143" s="68"/>
      <c r="AC143" s="68"/>
    </row>
    <row r="144" spans="1:68" ht="16.5" customHeight="1" x14ac:dyDescent="0.25">
      <c r="A144" s="253" t="s">
        <v>242</v>
      </c>
      <c r="B144" s="253"/>
      <c r="C144" s="253"/>
      <c r="D144" s="253"/>
      <c r="E144" s="253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66"/>
      <c r="AB144" s="66"/>
      <c r="AC144" s="83"/>
    </row>
    <row r="145" spans="1:68" ht="14.25" customHeight="1" x14ac:dyDescent="0.25">
      <c r="A145" s="245" t="s">
        <v>159</v>
      </c>
      <c r="B145" s="245"/>
      <c r="C145" s="245"/>
      <c r="D145" s="245"/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67"/>
      <c r="AB145" s="67"/>
      <c r="AC145" s="84"/>
    </row>
    <row r="146" spans="1:68" ht="27" customHeight="1" x14ac:dyDescent="0.25">
      <c r="A146" s="64" t="s">
        <v>243</v>
      </c>
      <c r="B146" s="64" t="s">
        <v>244</v>
      </c>
      <c r="C146" s="37">
        <v>4301135281</v>
      </c>
      <c r="D146" s="218">
        <v>4607111036568</v>
      </c>
      <c r="E146" s="218"/>
      <c r="F146" s="63">
        <v>0.28000000000000003</v>
      </c>
      <c r="G146" s="38">
        <v>6</v>
      </c>
      <c r="H146" s="63">
        <v>1.68</v>
      </c>
      <c r="I146" s="63">
        <v>2.1017999999999999</v>
      </c>
      <c r="J146" s="38">
        <v>126</v>
      </c>
      <c r="K146" s="38" t="s">
        <v>97</v>
      </c>
      <c r="L146" s="38" t="s">
        <v>90</v>
      </c>
      <c r="M146" s="39" t="s">
        <v>88</v>
      </c>
      <c r="N146" s="39"/>
      <c r="O146" s="38">
        <v>180</v>
      </c>
      <c r="P146" s="2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20"/>
      <c r="R146" s="220"/>
      <c r="S146" s="220"/>
      <c r="T146" s="221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IFERROR(IF(X146="","",X146*0.00936),"")</f>
        <v>0</v>
      </c>
      <c r="AA146" s="69" t="s">
        <v>49</v>
      </c>
      <c r="AB146" s="70" t="s">
        <v>49</v>
      </c>
      <c r="AC146" s="85"/>
      <c r="AG146" s="82"/>
      <c r="AJ146" s="87" t="s">
        <v>91</v>
      </c>
      <c r="AK146" s="87">
        <v>1</v>
      </c>
      <c r="BB146" s="147" t="s">
        <v>96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28"/>
      <c r="P147" s="225" t="s">
        <v>43</v>
      </c>
      <c r="Q147" s="226"/>
      <c r="R147" s="226"/>
      <c r="S147" s="226"/>
      <c r="T147" s="226"/>
      <c r="U147" s="226"/>
      <c r="V147" s="227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28"/>
      <c r="P148" s="225" t="s">
        <v>43</v>
      </c>
      <c r="Q148" s="226"/>
      <c r="R148" s="226"/>
      <c r="S148" s="226"/>
      <c r="T148" s="226"/>
      <c r="U148" s="226"/>
      <c r="V148" s="227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27.75" customHeight="1" x14ac:dyDescent="0.2">
      <c r="A149" s="257" t="s">
        <v>245</v>
      </c>
      <c r="B149" s="257"/>
      <c r="C149" s="257"/>
      <c r="D149" s="257"/>
      <c r="E149" s="257"/>
      <c r="F149" s="257"/>
      <c r="G149" s="257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55"/>
      <c r="AB149" s="55"/>
      <c r="AC149" s="55"/>
    </row>
    <row r="150" spans="1:68" ht="16.5" customHeight="1" x14ac:dyDescent="0.25">
      <c r="A150" s="253" t="s">
        <v>246</v>
      </c>
      <c r="B150" s="253"/>
      <c r="C150" s="253"/>
      <c r="D150" s="253"/>
      <c r="E150" s="253"/>
      <c r="F150" s="253"/>
      <c r="G150" s="253"/>
      <c r="H150" s="253"/>
      <c r="I150" s="253"/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66"/>
      <c r="AB150" s="66"/>
      <c r="AC150" s="83"/>
    </row>
    <row r="151" spans="1:68" ht="14.25" customHeight="1" x14ac:dyDescent="0.25">
      <c r="A151" s="245" t="s">
        <v>159</v>
      </c>
      <c r="B151" s="245"/>
      <c r="C151" s="245"/>
      <c r="D151" s="245"/>
      <c r="E151" s="245"/>
      <c r="F151" s="245"/>
      <c r="G151" s="245"/>
      <c r="H151" s="245"/>
      <c r="I151" s="245"/>
      <c r="J151" s="245"/>
      <c r="K151" s="245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  <c r="Z151" s="245"/>
      <c r="AA151" s="67"/>
      <c r="AB151" s="67"/>
      <c r="AC151" s="84"/>
    </row>
    <row r="152" spans="1:68" ht="27" customHeight="1" x14ac:dyDescent="0.25">
      <c r="A152" s="64" t="s">
        <v>247</v>
      </c>
      <c r="B152" s="64" t="s">
        <v>248</v>
      </c>
      <c r="C152" s="37">
        <v>4301135679</v>
      </c>
      <c r="D152" s="218">
        <v>4620207490372</v>
      </c>
      <c r="E152" s="218"/>
      <c r="F152" s="63">
        <v>5.5</v>
      </c>
      <c r="G152" s="38">
        <v>1</v>
      </c>
      <c r="H152" s="63">
        <v>5.5</v>
      </c>
      <c r="I152" s="63">
        <v>5.7350000000000003</v>
      </c>
      <c r="J152" s="38">
        <v>84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287" t="s">
        <v>249</v>
      </c>
      <c r="Q152" s="220"/>
      <c r="R152" s="220"/>
      <c r="S152" s="220"/>
      <c r="T152" s="221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IFERROR(IF(X152="","",X152*0.0155),"")</f>
        <v>0</v>
      </c>
      <c r="AA152" s="69" t="s">
        <v>49</v>
      </c>
      <c r="AB152" s="70" t="s">
        <v>127</v>
      </c>
      <c r="AC152" s="85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250</v>
      </c>
      <c r="B153" s="64" t="s">
        <v>251</v>
      </c>
      <c r="C153" s="37">
        <v>4301135317</v>
      </c>
      <c r="D153" s="218">
        <v>4607111039057</v>
      </c>
      <c r="E153" s="218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155</v>
      </c>
      <c r="L153" s="38" t="s">
        <v>90</v>
      </c>
      <c r="M153" s="39" t="s">
        <v>88</v>
      </c>
      <c r="N153" s="39"/>
      <c r="O153" s="38">
        <v>180</v>
      </c>
      <c r="P153" s="288" t="s">
        <v>252</v>
      </c>
      <c r="Q153" s="220"/>
      <c r="R153" s="220"/>
      <c r="S153" s="220"/>
      <c r="T153" s="221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9" t="s">
        <v>96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28"/>
      <c r="P154" s="225" t="s">
        <v>43</v>
      </c>
      <c r="Q154" s="226"/>
      <c r="R154" s="226"/>
      <c r="S154" s="226"/>
      <c r="T154" s="226"/>
      <c r="U154" s="226"/>
      <c r="V154" s="227"/>
      <c r="W154" s="43" t="s">
        <v>42</v>
      </c>
      <c r="X154" s="44">
        <f>IFERROR(SUM(X152:X153),"0")</f>
        <v>0</v>
      </c>
      <c r="Y154" s="44">
        <f>IFERROR(SUM(Y152:Y153),"0")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28"/>
      <c r="P155" s="225" t="s">
        <v>43</v>
      </c>
      <c r="Q155" s="226"/>
      <c r="R155" s="226"/>
      <c r="S155" s="226"/>
      <c r="T155" s="226"/>
      <c r="U155" s="226"/>
      <c r="V155" s="227"/>
      <c r="W155" s="43" t="s">
        <v>0</v>
      </c>
      <c r="X155" s="44">
        <f>IFERROR(SUMPRODUCT(X152:X153*H152:H153),"0")</f>
        <v>0</v>
      </c>
      <c r="Y155" s="44">
        <f>IFERROR(SUMPRODUCT(Y152:Y153*H152:H153),"0")</f>
        <v>0</v>
      </c>
      <c r="Z155" s="43"/>
      <c r="AA155" s="68"/>
      <c r="AB155" s="68"/>
      <c r="AC155" s="68"/>
    </row>
    <row r="156" spans="1:68" ht="16.5" customHeight="1" x14ac:dyDescent="0.25">
      <c r="A156" s="253" t="s">
        <v>253</v>
      </c>
      <c r="B156" s="253"/>
      <c r="C156" s="253"/>
      <c r="D156" s="253"/>
      <c r="E156" s="253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66"/>
      <c r="AB156" s="66"/>
      <c r="AC156" s="83"/>
    </row>
    <row r="157" spans="1:68" ht="14.25" customHeight="1" x14ac:dyDescent="0.25">
      <c r="A157" s="245" t="s">
        <v>85</v>
      </c>
      <c r="B157" s="24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67"/>
      <c r="AB157" s="67"/>
      <c r="AC157" s="84"/>
    </row>
    <row r="158" spans="1:68" ht="16.5" customHeight="1" x14ac:dyDescent="0.25">
      <c r="A158" s="64" t="s">
        <v>254</v>
      </c>
      <c r="B158" s="64" t="s">
        <v>255</v>
      </c>
      <c r="C158" s="37">
        <v>4301071062</v>
      </c>
      <c r="D158" s="218">
        <v>4607111036384</v>
      </c>
      <c r="E158" s="218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83" t="s">
        <v>256</v>
      </c>
      <c r="Q158" s="220"/>
      <c r="R158" s="220"/>
      <c r="S158" s="220"/>
      <c r="T158" s="221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257</v>
      </c>
      <c r="B159" s="64" t="s">
        <v>258</v>
      </c>
      <c r="C159" s="37">
        <v>4301070956</v>
      </c>
      <c r="D159" s="218">
        <v>4640242180250</v>
      </c>
      <c r="E159" s="218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180</v>
      </c>
      <c r="P159" s="284" t="s">
        <v>259</v>
      </c>
      <c r="Q159" s="220"/>
      <c r="R159" s="220"/>
      <c r="S159" s="220"/>
      <c r="T159" s="221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4301071028</v>
      </c>
      <c r="D160" s="218">
        <v>4607111036216</v>
      </c>
      <c r="E160" s="218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28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20"/>
      <c r="R160" s="220"/>
      <c r="S160" s="220"/>
      <c r="T160" s="221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262</v>
      </c>
      <c r="B161" s="64" t="s">
        <v>263</v>
      </c>
      <c r="C161" s="37">
        <v>4301071027</v>
      </c>
      <c r="D161" s="218">
        <v>4607111036278</v>
      </c>
      <c r="E161" s="218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89</v>
      </c>
      <c r="L161" s="38" t="s">
        <v>90</v>
      </c>
      <c r="M161" s="39" t="s">
        <v>88</v>
      </c>
      <c r="N161" s="39"/>
      <c r="O161" s="38">
        <v>180</v>
      </c>
      <c r="P161" s="286" t="s">
        <v>264</v>
      </c>
      <c r="Q161" s="220"/>
      <c r="R161" s="220"/>
      <c r="S161" s="220"/>
      <c r="T161" s="221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28"/>
      <c r="P162" s="225" t="s">
        <v>43</v>
      </c>
      <c r="Q162" s="226"/>
      <c r="R162" s="226"/>
      <c r="S162" s="226"/>
      <c r="T162" s="226"/>
      <c r="U162" s="226"/>
      <c r="V162" s="227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28"/>
      <c r="P163" s="225" t="s">
        <v>43</v>
      </c>
      <c r="Q163" s="226"/>
      <c r="R163" s="226"/>
      <c r="S163" s="226"/>
      <c r="T163" s="226"/>
      <c r="U163" s="226"/>
      <c r="V163" s="227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45" t="s">
        <v>265</v>
      </c>
      <c r="B164" s="24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67"/>
      <c r="AB164" s="67"/>
      <c r="AC164" s="84"/>
    </row>
    <row r="165" spans="1:68" ht="27" customHeight="1" x14ac:dyDescent="0.25">
      <c r="A165" s="64" t="s">
        <v>266</v>
      </c>
      <c r="B165" s="64" t="s">
        <v>267</v>
      </c>
      <c r="C165" s="37">
        <v>4301080153</v>
      </c>
      <c r="D165" s="218">
        <v>4607111036827</v>
      </c>
      <c r="E165" s="218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20"/>
      <c r="R165" s="220"/>
      <c r="S165" s="220"/>
      <c r="T165" s="221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268</v>
      </c>
      <c r="B166" s="64" t="s">
        <v>269</v>
      </c>
      <c r="C166" s="37">
        <v>4301080154</v>
      </c>
      <c r="D166" s="218">
        <v>4607111036834</v>
      </c>
      <c r="E166" s="218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89</v>
      </c>
      <c r="L166" s="38" t="s">
        <v>90</v>
      </c>
      <c r="M166" s="39" t="s">
        <v>88</v>
      </c>
      <c r="N166" s="39"/>
      <c r="O166" s="38">
        <v>90</v>
      </c>
      <c r="P166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20"/>
      <c r="R166" s="220"/>
      <c r="S166" s="220"/>
      <c r="T166" s="221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28"/>
      <c r="P167" s="225" t="s">
        <v>43</v>
      </c>
      <c r="Q167" s="226"/>
      <c r="R167" s="226"/>
      <c r="S167" s="226"/>
      <c r="T167" s="226"/>
      <c r="U167" s="226"/>
      <c r="V167" s="227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28"/>
      <c r="P168" s="225" t="s">
        <v>43</v>
      </c>
      <c r="Q168" s="226"/>
      <c r="R168" s="226"/>
      <c r="S168" s="226"/>
      <c r="T168" s="226"/>
      <c r="U168" s="226"/>
      <c r="V168" s="227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57" t="s">
        <v>270</v>
      </c>
      <c r="B169" s="257"/>
      <c r="C169" s="257"/>
      <c r="D169" s="257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55"/>
      <c r="AB169" s="55"/>
      <c r="AC169" s="55"/>
    </row>
    <row r="170" spans="1:68" ht="16.5" customHeight="1" x14ac:dyDescent="0.25">
      <c r="A170" s="253" t="s">
        <v>271</v>
      </c>
      <c r="B170" s="253"/>
      <c r="C170" s="253"/>
      <c r="D170" s="253"/>
      <c r="E170" s="253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66"/>
      <c r="AB170" s="66"/>
      <c r="AC170" s="83"/>
    </row>
    <row r="171" spans="1:68" ht="14.25" customHeight="1" x14ac:dyDescent="0.25">
      <c r="A171" s="245" t="s">
        <v>93</v>
      </c>
      <c r="B171" s="24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245"/>
      <c r="W171" s="245"/>
      <c r="X171" s="245"/>
      <c r="Y171" s="245"/>
      <c r="Z171" s="245"/>
      <c r="AA171" s="67"/>
      <c r="AB171" s="67"/>
      <c r="AC171" s="84"/>
    </row>
    <row r="172" spans="1:68" ht="27" customHeight="1" x14ac:dyDescent="0.25">
      <c r="A172" s="64" t="s">
        <v>272</v>
      </c>
      <c r="B172" s="64" t="s">
        <v>273</v>
      </c>
      <c r="C172" s="37">
        <v>4301132097</v>
      </c>
      <c r="D172" s="218">
        <v>4607111035721</v>
      </c>
      <c r="E172" s="218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20"/>
      <c r="R172" s="220"/>
      <c r="S172" s="220"/>
      <c r="T172" s="221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274</v>
      </c>
      <c r="B173" s="64" t="s">
        <v>275</v>
      </c>
      <c r="C173" s="37">
        <v>4301132100</v>
      </c>
      <c r="D173" s="218">
        <v>4607111035691</v>
      </c>
      <c r="E173" s="218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365</v>
      </c>
      <c r="P173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20"/>
      <c r="R173" s="220"/>
      <c r="S173" s="220"/>
      <c r="T173" s="22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276</v>
      </c>
      <c r="B174" s="64" t="s">
        <v>277</v>
      </c>
      <c r="C174" s="37">
        <v>4301132079</v>
      </c>
      <c r="D174" s="218">
        <v>4607111038487</v>
      </c>
      <c r="E174" s="218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97</v>
      </c>
      <c r="L174" s="38" t="s">
        <v>90</v>
      </c>
      <c r="M174" s="39" t="s">
        <v>88</v>
      </c>
      <c r="N174" s="39"/>
      <c r="O174" s="38">
        <v>180</v>
      </c>
      <c r="P174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20"/>
      <c r="R174" s="220"/>
      <c r="S174" s="220"/>
      <c r="T174" s="221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8" t="s">
        <v>96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28"/>
      <c r="P175" s="225" t="s">
        <v>43</v>
      </c>
      <c r="Q175" s="226"/>
      <c r="R175" s="226"/>
      <c r="S175" s="226"/>
      <c r="T175" s="226"/>
      <c r="U175" s="226"/>
      <c r="V175" s="227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28"/>
      <c r="P176" s="225" t="s">
        <v>43</v>
      </c>
      <c r="Q176" s="226"/>
      <c r="R176" s="226"/>
      <c r="S176" s="226"/>
      <c r="T176" s="226"/>
      <c r="U176" s="226"/>
      <c r="V176" s="227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45" t="s">
        <v>278</v>
      </c>
      <c r="B177" s="24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245"/>
      <c r="AA177" s="67"/>
      <c r="AB177" s="67"/>
      <c r="AC177" s="84"/>
    </row>
    <row r="178" spans="1:68" ht="27" customHeight="1" x14ac:dyDescent="0.25">
      <c r="A178" s="64" t="s">
        <v>279</v>
      </c>
      <c r="B178" s="64" t="s">
        <v>280</v>
      </c>
      <c r="C178" s="37">
        <v>4301051319</v>
      </c>
      <c r="D178" s="218">
        <v>4680115881204</v>
      </c>
      <c r="E178" s="218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89</v>
      </c>
      <c r="L178" s="38" t="s">
        <v>90</v>
      </c>
      <c r="M178" s="39" t="s">
        <v>282</v>
      </c>
      <c r="N178" s="39"/>
      <c r="O178" s="38">
        <v>365</v>
      </c>
      <c r="P178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20"/>
      <c r="R178" s="220"/>
      <c r="S178" s="220"/>
      <c r="T178" s="221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9" t="s">
        <v>281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28"/>
      <c r="P179" s="225" t="s">
        <v>43</v>
      </c>
      <c r="Q179" s="226"/>
      <c r="R179" s="226"/>
      <c r="S179" s="226"/>
      <c r="T179" s="226"/>
      <c r="U179" s="226"/>
      <c r="V179" s="227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28"/>
      <c r="P180" s="225" t="s">
        <v>43</v>
      </c>
      <c r="Q180" s="226"/>
      <c r="R180" s="226"/>
      <c r="S180" s="226"/>
      <c r="T180" s="226"/>
      <c r="U180" s="226"/>
      <c r="V180" s="227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57" t="s">
        <v>283</v>
      </c>
      <c r="B181" s="257"/>
      <c r="C181" s="257"/>
      <c r="D181" s="257"/>
      <c r="E181" s="257"/>
      <c r="F181" s="257"/>
      <c r="G181" s="257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55"/>
      <c r="AB181" s="55"/>
      <c r="AC181" s="55"/>
    </row>
    <row r="182" spans="1:68" ht="16.5" customHeight="1" x14ac:dyDescent="0.25">
      <c r="A182" s="253" t="s">
        <v>284</v>
      </c>
      <c r="B182" s="253"/>
      <c r="C182" s="253"/>
      <c r="D182" s="253"/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66"/>
      <c r="AB182" s="66"/>
      <c r="AC182" s="83"/>
    </row>
    <row r="183" spans="1:68" ht="14.25" customHeight="1" x14ac:dyDescent="0.25">
      <c r="A183" s="245" t="s">
        <v>85</v>
      </c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67"/>
      <c r="AB183" s="67"/>
      <c r="AC183" s="84"/>
    </row>
    <row r="184" spans="1:68" ht="16.5" customHeight="1" x14ac:dyDescent="0.25">
      <c r="A184" s="64" t="s">
        <v>285</v>
      </c>
      <c r="B184" s="64" t="s">
        <v>286</v>
      </c>
      <c r="C184" s="37">
        <v>4301070948</v>
      </c>
      <c r="D184" s="218">
        <v>4607111037022</v>
      </c>
      <c r="E184" s="218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20"/>
      <c r="R184" s="220"/>
      <c r="S184" s="220"/>
      <c r="T184" s="221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4301070990</v>
      </c>
      <c r="D185" s="218">
        <v>4607111038494</v>
      </c>
      <c r="E185" s="21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20"/>
      <c r="R185" s="220"/>
      <c r="S185" s="220"/>
      <c r="T185" s="221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289</v>
      </c>
      <c r="B186" s="64" t="s">
        <v>290</v>
      </c>
      <c r="C186" s="37">
        <v>4301070966</v>
      </c>
      <c r="D186" s="218">
        <v>4607111038135</v>
      </c>
      <c r="E186" s="218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2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20"/>
      <c r="R186" s="220"/>
      <c r="S186" s="220"/>
      <c r="T186" s="221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28"/>
      <c r="P187" s="225" t="s">
        <v>43</v>
      </c>
      <c r="Q187" s="226"/>
      <c r="R187" s="226"/>
      <c r="S187" s="226"/>
      <c r="T187" s="226"/>
      <c r="U187" s="226"/>
      <c r="V187" s="227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28"/>
      <c r="P188" s="225" t="s">
        <v>43</v>
      </c>
      <c r="Q188" s="226"/>
      <c r="R188" s="226"/>
      <c r="S188" s="226"/>
      <c r="T188" s="226"/>
      <c r="U188" s="226"/>
      <c r="V188" s="227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53" t="s">
        <v>291</v>
      </c>
      <c r="B189" s="253"/>
      <c r="C189" s="253"/>
      <c r="D189" s="253"/>
      <c r="E189" s="253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66"/>
      <c r="AB189" s="66"/>
      <c r="AC189" s="83"/>
    </row>
    <row r="190" spans="1:68" ht="14.25" customHeight="1" x14ac:dyDescent="0.25">
      <c r="A190" s="245" t="s">
        <v>85</v>
      </c>
      <c r="B190" s="245"/>
      <c r="C190" s="245"/>
      <c r="D190" s="245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245"/>
      <c r="W190" s="245"/>
      <c r="X190" s="245"/>
      <c r="Y190" s="245"/>
      <c r="Z190" s="245"/>
      <c r="AA190" s="67"/>
      <c r="AB190" s="67"/>
      <c r="AC190" s="84"/>
    </row>
    <row r="191" spans="1:68" ht="27" customHeight="1" x14ac:dyDescent="0.25">
      <c r="A191" s="64" t="s">
        <v>292</v>
      </c>
      <c r="B191" s="64" t="s">
        <v>293</v>
      </c>
      <c r="C191" s="37">
        <v>4301070996</v>
      </c>
      <c r="D191" s="218">
        <v>4607111038654</v>
      </c>
      <c r="E191" s="218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20"/>
      <c r="R191" s="220"/>
      <c r="S191" s="220"/>
      <c r="T191" s="221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4301070997</v>
      </c>
      <c r="D192" s="218">
        <v>4607111038586</v>
      </c>
      <c r="E192" s="218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20"/>
      <c r="R192" s="220"/>
      <c r="S192" s="220"/>
      <c r="T192" s="221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4301070962</v>
      </c>
      <c r="D193" s="218">
        <v>4607111038609</v>
      </c>
      <c r="E193" s="218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20"/>
      <c r="R193" s="220"/>
      <c r="S193" s="220"/>
      <c r="T193" s="221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4301070963</v>
      </c>
      <c r="D194" s="218">
        <v>4607111038630</v>
      </c>
      <c r="E194" s="218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20"/>
      <c r="R194" s="220"/>
      <c r="S194" s="220"/>
      <c r="T194" s="221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4301070959</v>
      </c>
      <c r="D195" s="218">
        <v>4607111038616</v>
      </c>
      <c r="E195" s="218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20"/>
      <c r="R195" s="220"/>
      <c r="S195" s="220"/>
      <c r="T195" s="221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302</v>
      </c>
      <c r="B196" s="64" t="s">
        <v>303</v>
      </c>
      <c r="C196" s="37">
        <v>4301070960</v>
      </c>
      <c r="D196" s="218">
        <v>4607111038623</v>
      </c>
      <c r="E196" s="218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27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20"/>
      <c r="R196" s="220"/>
      <c r="S196" s="220"/>
      <c r="T196" s="221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28"/>
      <c r="P197" s="225" t="s">
        <v>43</v>
      </c>
      <c r="Q197" s="226"/>
      <c r="R197" s="226"/>
      <c r="S197" s="226"/>
      <c r="T197" s="226"/>
      <c r="U197" s="226"/>
      <c r="V197" s="227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28"/>
      <c r="P198" s="225" t="s">
        <v>43</v>
      </c>
      <c r="Q198" s="226"/>
      <c r="R198" s="226"/>
      <c r="S198" s="226"/>
      <c r="T198" s="226"/>
      <c r="U198" s="226"/>
      <c r="V198" s="227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53" t="s">
        <v>304</v>
      </c>
      <c r="B199" s="253"/>
      <c r="C199" s="253"/>
      <c r="D199" s="253"/>
      <c r="E199" s="253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66"/>
      <c r="AB199" s="66"/>
      <c r="AC199" s="83"/>
    </row>
    <row r="200" spans="1:68" ht="14.25" customHeight="1" x14ac:dyDescent="0.25">
      <c r="A200" s="245" t="s">
        <v>85</v>
      </c>
      <c r="B200" s="245"/>
      <c r="C200" s="245"/>
      <c r="D200" s="245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245"/>
      <c r="W200" s="245"/>
      <c r="X200" s="245"/>
      <c r="Y200" s="245"/>
      <c r="Z200" s="245"/>
      <c r="AA200" s="67"/>
      <c r="AB200" s="67"/>
      <c r="AC200" s="84"/>
    </row>
    <row r="201" spans="1:68" ht="27" customHeight="1" x14ac:dyDescent="0.25">
      <c r="A201" s="64" t="s">
        <v>305</v>
      </c>
      <c r="B201" s="64" t="s">
        <v>306</v>
      </c>
      <c r="C201" s="37">
        <v>4301070915</v>
      </c>
      <c r="D201" s="218">
        <v>4607111035882</v>
      </c>
      <c r="E201" s="218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20"/>
      <c r="R201" s="220"/>
      <c r="S201" s="220"/>
      <c r="T201" s="221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4301070921</v>
      </c>
      <c r="D202" s="218">
        <v>4607111035905</v>
      </c>
      <c r="E202" s="218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20"/>
      <c r="R202" s="220"/>
      <c r="S202" s="220"/>
      <c r="T202" s="221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4301070917</v>
      </c>
      <c r="D203" s="218">
        <v>4607111035912</v>
      </c>
      <c r="E203" s="218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2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20"/>
      <c r="R203" s="220"/>
      <c r="S203" s="220"/>
      <c r="T203" s="221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311</v>
      </c>
      <c r="B204" s="64" t="s">
        <v>312</v>
      </c>
      <c r="C204" s="37">
        <v>4301070920</v>
      </c>
      <c r="D204" s="218">
        <v>4607111035929</v>
      </c>
      <c r="E204" s="218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89</v>
      </c>
      <c r="L204" s="38" t="s">
        <v>90</v>
      </c>
      <c r="M204" s="39" t="s">
        <v>88</v>
      </c>
      <c r="N204" s="39"/>
      <c r="O204" s="38">
        <v>180</v>
      </c>
      <c r="P204" s="2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20"/>
      <c r="R204" s="220"/>
      <c r="S204" s="220"/>
      <c r="T204" s="221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91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28"/>
      <c r="P205" s="225" t="s">
        <v>43</v>
      </c>
      <c r="Q205" s="226"/>
      <c r="R205" s="226"/>
      <c r="S205" s="226"/>
      <c r="T205" s="226"/>
      <c r="U205" s="226"/>
      <c r="V205" s="227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28"/>
      <c r="P206" s="225" t="s">
        <v>43</v>
      </c>
      <c r="Q206" s="226"/>
      <c r="R206" s="226"/>
      <c r="S206" s="226"/>
      <c r="T206" s="226"/>
      <c r="U206" s="226"/>
      <c r="V206" s="227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53" t="s">
        <v>313</v>
      </c>
      <c r="B207" s="253"/>
      <c r="C207" s="253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66"/>
      <c r="AB207" s="66"/>
      <c r="AC207" s="83"/>
    </row>
    <row r="208" spans="1:68" ht="14.25" customHeight="1" x14ac:dyDescent="0.25">
      <c r="A208" s="245" t="s">
        <v>85</v>
      </c>
      <c r="B208" s="245"/>
      <c r="C208" s="245"/>
      <c r="D208" s="245"/>
      <c r="E208" s="245"/>
      <c r="F208" s="245"/>
      <c r="G208" s="245"/>
      <c r="H208" s="245"/>
      <c r="I208" s="245"/>
      <c r="J208" s="245"/>
      <c r="K208" s="245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245"/>
      <c r="W208" s="245"/>
      <c r="X208" s="245"/>
      <c r="Y208" s="245"/>
      <c r="Z208" s="245"/>
      <c r="AA208" s="67"/>
      <c r="AB208" s="67"/>
      <c r="AC208" s="84"/>
    </row>
    <row r="209" spans="1:68" ht="16.5" customHeight="1" x14ac:dyDescent="0.25">
      <c r="A209" s="64" t="s">
        <v>314</v>
      </c>
      <c r="B209" s="64" t="s">
        <v>315</v>
      </c>
      <c r="C209" s="37">
        <v>4301071063</v>
      </c>
      <c r="D209" s="218">
        <v>4607111039019</v>
      </c>
      <c r="E209" s="218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262" t="s">
        <v>316</v>
      </c>
      <c r="Q209" s="220"/>
      <c r="R209" s="220"/>
      <c r="S209" s="220"/>
      <c r="T209" s="221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317</v>
      </c>
      <c r="B210" s="64" t="s">
        <v>318</v>
      </c>
      <c r="C210" s="37">
        <v>4301071000</v>
      </c>
      <c r="D210" s="218">
        <v>4607111038708</v>
      </c>
      <c r="E210" s="218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89</v>
      </c>
      <c r="L210" s="38" t="s">
        <v>90</v>
      </c>
      <c r="M210" s="39" t="s">
        <v>88</v>
      </c>
      <c r="N210" s="39"/>
      <c r="O210" s="38">
        <v>180</v>
      </c>
      <c r="P210" s="2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20"/>
      <c r="R210" s="220"/>
      <c r="S210" s="220"/>
      <c r="T210" s="221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91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28"/>
      <c r="P211" s="225" t="s">
        <v>43</v>
      </c>
      <c r="Q211" s="226"/>
      <c r="R211" s="226"/>
      <c r="S211" s="226"/>
      <c r="T211" s="226"/>
      <c r="U211" s="226"/>
      <c r="V211" s="227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28"/>
      <c r="P212" s="225" t="s">
        <v>43</v>
      </c>
      <c r="Q212" s="226"/>
      <c r="R212" s="226"/>
      <c r="S212" s="226"/>
      <c r="T212" s="226"/>
      <c r="U212" s="226"/>
      <c r="V212" s="227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57" t="s">
        <v>319</v>
      </c>
      <c r="B213" s="257"/>
      <c r="C213" s="257"/>
      <c r="D213" s="257"/>
      <c r="E213" s="257"/>
      <c r="F213" s="257"/>
      <c r="G213" s="257"/>
      <c r="H213" s="257"/>
      <c r="I213" s="257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55"/>
      <c r="AB213" s="55"/>
      <c r="AC213" s="55"/>
    </row>
    <row r="214" spans="1:68" ht="16.5" customHeight="1" x14ac:dyDescent="0.25">
      <c r="A214" s="253" t="s">
        <v>320</v>
      </c>
      <c r="B214" s="253"/>
      <c r="C214" s="253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66"/>
      <c r="AB214" s="66"/>
      <c r="AC214" s="83"/>
    </row>
    <row r="215" spans="1:68" ht="14.25" customHeight="1" x14ac:dyDescent="0.25">
      <c r="A215" s="245" t="s">
        <v>85</v>
      </c>
      <c r="B215" s="245"/>
      <c r="C215" s="245"/>
      <c r="D215" s="245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245"/>
      <c r="W215" s="245"/>
      <c r="X215" s="245"/>
      <c r="Y215" s="245"/>
      <c r="Z215" s="245"/>
      <c r="AA215" s="67"/>
      <c r="AB215" s="67"/>
      <c r="AC215" s="84"/>
    </row>
    <row r="216" spans="1:68" ht="27" customHeight="1" x14ac:dyDescent="0.25">
      <c r="A216" s="64" t="s">
        <v>321</v>
      </c>
      <c r="B216" s="64" t="s">
        <v>322</v>
      </c>
      <c r="C216" s="37">
        <v>4301071036</v>
      </c>
      <c r="D216" s="218">
        <v>4607111036162</v>
      </c>
      <c r="E216" s="218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89</v>
      </c>
      <c r="L216" s="38" t="s">
        <v>90</v>
      </c>
      <c r="M216" s="39" t="s">
        <v>88</v>
      </c>
      <c r="N216" s="39"/>
      <c r="O216" s="38">
        <v>90</v>
      </c>
      <c r="P216" s="261" t="s">
        <v>323</v>
      </c>
      <c r="Q216" s="220"/>
      <c r="R216" s="220"/>
      <c r="S216" s="220"/>
      <c r="T216" s="221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91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28"/>
      <c r="P217" s="225" t="s">
        <v>43</v>
      </c>
      <c r="Q217" s="226"/>
      <c r="R217" s="226"/>
      <c r="S217" s="226"/>
      <c r="T217" s="226"/>
      <c r="U217" s="226"/>
      <c r="V217" s="227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28"/>
      <c r="P218" s="225" t="s">
        <v>43</v>
      </c>
      <c r="Q218" s="226"/>
      <c r="R218" s="226"/>
      <c r="S218" s="226"/>
      <c r="T218" s="226"/>
      <c r="U218" s="226"/>
      <c r="V218" s="227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57" t="s">
        <v>324</v>
      </c>
      <c r="B219" s="257"/>
      <c r="C219" s="257"/>
      <c r="D219" s="257"/>
      <c r="E219" s="257"/>
      <c r="F219" s="257"/>
      <c r="G219" s="257"/>
      <c r="H219" s="257"/>
      <c r="I219" s="257"/>
      <c r="J219" s="257"/>
      <c r="K219" s="257"/>
      <c r="L219" s="257"/>
      <c r="M219" s="257"/>
      <c r="N219" s="257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55"/>
      <c r="AB219" s="55"/>
      <c r="AC219" s="55"/>
    </row>
    <row r="220" spans="1:68" ht="16.5" customHeight="1" x14ac:dyDescent="0.25">
      <c r="A220" s="253" t="s">
        <v>325</v>
      </c>
      <c r="B220" s="253"/>
      <c r="C220" s="253"/>
      <c r="D220" s="253"/>
      <c r="E220" s="253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66"/>
      <c r="AB220" s="66"/>
      <c r="AC220" s="83"/>
    </row>
    <row r="221" spans="1:68" ht="14.25" customHeight="1" x14ac:dyDescent="0.25">
      <c r="A221" s="245" t="s">
        <v>85</v>
      </c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67"/>
      <c r="AB221" s="67"/>
      <c r="AC221" s="84"/>
    </row>
    <row r="222" spans="1:68" ht="27" customHeight="1" x14ac:dyDescent="0.25">
      <c r="A222" s="64" t="s">
        <v>326</v>
      </c>
      <c r="B222" s="64" t="s">
        <v>327</v>
      </c>
      <c r="C222" s="37">
        <v>4301071029</v>
      </c>
      <c r="D222" s="218">
        <v>4607111035899</v>
      </c>
      <c r="E222" s="218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20"/>
      <c r="R222" s="220"/>
      <c r="S222" s="220"/>
      <c r="T222" s="221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328</v>
      </c>
      <c r="B223" s="64" t="s">
        <v>329</v>
      </c>
      <c r="C223" s="37">
        <v>4301070991</v>
      </c>
      <c r="D223" s="218">
        <v>4607111038180</v>
      </c>
      <c r="E223" s="218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2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20"/>
      <c r="R223" s="220"/>
      <c r="S223" s="220"/>
      <c r="T223" s="221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28"/>
      <c r="P224" s="225" t="s">
        <v>43</v>
      </c>
      <c r="Q224" s="226"/>
      <c r="R224" s="226"/>
      <c r="S224" s="226"/>
      <c r="T224" s="226"/>
      <c r="U224" s="226"/>
      <c r="V224" s="227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28"/>
      <c r="P225" s="225" t="s">
        <v>43</v>
      </c>
      <c r="Q225" s="226"/>
      <c r="R225" s="226"/>
      <c r="S225" s="226"/>
      <c r="T225" s="226"/>
      <c r="U225" s="226"/>
      <c r="V225" s="227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57" t="s">
        <v>330</v>
      </c>
      <c r="B226" s="257"/>
      <c r="C226" s="257"/>
      <c r="D226" s="257"/>
      <c r="E226" s="257"/>
      <c r="F226" s="257"/>
      <c r="G226" s="257"/>
      <c r="H226" s="257"/>
      <c r="I226" s="257"/>
      <c r="J226" s="257"/>
      <c r="K226" s="257"/>
      <c r="L226" s="257"/>
      <c r="M226" s="257"/>
      <c r="N226" s="257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55"/>
      <c r="AB226" s="55"/>
      <c r="AC226" s="55"/>
    </row>
    <row r="227" spans="1:68" ht="16.5" customHeight="1" x14ac:dyDescent="0.25">
      <c r="A227" s="253" t="s">
        <v>331</v>
      </c>
      <c r="B227" s="253"/>
      <c r="C227" s="253"/>
      <c r="D227" s="253"/>
      <c r="E227" s="253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66"/>
      <c r="AB227" s="66"/>
      <c r="AC227" s="83"/>
    </row>
    <row r="228" spans="1:68" ht="14.25" customHeight="1" x14ac:dyDescent="0.25">
      <c r="A228" s="245" t="s">
        <v>159</v>
      </c>
      <c r="B228" s="245"/>
      <c r="C228" s="245"/>
      <c r="D228" s="245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67"/>
      <c r="AB228" s="67"/>
      <c r="AC228" s="84"/>
    </row>
    <row r="229" spans="1:68" ht="37.5" customHeight="1" x14ac:dyDescent="0.25">
      <c r="A229" s="64" t="s">
        <v>332</v>
      </c>
      <c r="B229" s="64" t="s">
        <v>333</v>
      </c>
      <c r="C229" s="37">
        <v>4301135400</v>
      </c>
      <c r="D229" s="218">
        <v>4607111039361</v>
      </c>
      <c r="E229" s="218"/>
      <c r="F229" s="63">
        <v>0.25</v>
      </c>
      <c r="G229" s="38">
        <v>12</v>
      </c>
      <c r="H229" s="63">
        <v>3</v>
      </c>
      <c r="I229" s="63">
        <v>3.7035999999999998</v>
      </c>
      <c r="J229" s="38">
        <v>70</v>
      </c>
      <c r="K229" s="38" t="s">
        <v>97</v>
      </c>
      <c r="L229" s="38" t="s">
        <v>90</v>
      </c>
      <c r="M229" s="39" t="s">
        <v>88</v>
      </c>
      <c r="N229" s="39"/>
      <c r="O229" s="38">
        <v>180</v>
      </c>
      <c r="P229" s="258" t="s">
        <v>334</v>
      </c>
      <c r="Q229" s="220"/>
      <c r="R229" s="220"/>
      <c r="S229" s="220"/>
      <c r="T229" s="221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IFERROR(IF(X229="","",X229*0.01788),"")</f>
        <v>0</v>
      </c>
      <c r="AA229" s="69" t="s">
        <v>49</v>
      </c>
      <c r="AB229" s="70" t="s">
        <v>127</v>
      </c>
      <c r="AC229" s="85"/>
      <c r="AG229" s="82"/>
      <c r="AJ229" s="87" t="s">
        <v>91</v>
      </c>
      <c r="AK229" s="87">
        <v>1</v>
      </c>
      <c r="BB229" s="178" t="s">
        <v>96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28"/>
      <c r="P230" s="225" t="s">
        <v>43</v>
      </c>
      <c r="Q230" s="226"/>
      <c r="R230" s="226"/>
      <c r="S230" s="226"/>
      <c r="T230" s="226"/>
      <c r="U230" s="226"/>
      <c r="V230" s="227"/>
      <c r="W230" s="43" t="s">
        <v>42</v>
      </c>
      <c r="X230" s="44">
        <f>IFERROR(SUM(X229:X229),"0")</f>
        <v>0</v>
      </c>
      <c r="Y230" s="44">
        <f>IFERROR(SUM(Y229:Y229),"0")</f>
        <v>0</v>
      </c>
      <c r="Z230" s="44">
        <f>IFERROR(IF(Z229="",0,Z229),"0")</f>
        <v>0</v>
      </c>
      <c r="AA230" s="68"/>
      <c r="AB230" s="68"/>
      <c r="AC230" s="68"/>
    </row>
    <row r="231" spans="1:68" x14ac:dyDescent="0.2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28"/>
      <c r="P231" s="225" t="s">
        <v>43</v>
      </c>
      <c r="Q231" s="226"/>
      <c r="R231" s="226"/>
      <c r="S231" s="226"/>
      <c r="T231" s="226"/>
      <c r="U231" s="226"/>
      <c r="V231" s="227"/>
      <c r="W231" s="43" t="s">
        <v>0</v>
      </c>
      <c r="X231" s="44">
        <f>IFERROR(SUMPRODUCT(X229:X229*H229:H229),"0")</f>
        <v>0</v>
      </c>
      <c r="Y231" s="44">
        <f>IFERROR(SUMPRODUCT(Y229:Y229*H229:H229),"0")</f>
        <v>0</v>
      </c>
      <c r="Z231" s="43"/>
      <c r="AA231" s="68"/>
      <c r="AB231" s="68"/>
      <c r="AC231" s="68"/>
    </row>
    <row r="232" spans="1:68" ht="27.75" customHeight="1" x14ac:dyDescent="0.2">
      <c r="A232" s="257" t="s">
        <v>246</v>
      </c>
      <c r="B232" s="257"/>
      <c r="C232" s="257"/>
      <c r="D232" s="257"/>
      <c r="E232" s="257"/>
      <c r="F232" s="257"/>
      <c r="G232" s="257"/>
      <c r="H232" s="257"/>
      <c r="I232" s="257"/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55"/>
      <c r="AB232" s="55"/>
      <c r="AC232" s="55"/>
    </row>
    <row r="233" spans="1:68" ht="16.5" customHeight="1" x14ac:dyDescent="0.25">
      <c r="A233" s="253" t="s">
        <v>246</v>
      </c>
      <c r="B233" s="253"/>
      <c r="C233" s="253"/>
      <c r="D233" s="253"/>
      <c r="E233" s="253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66"/>
      <c r="AB233" s="66"/>
      <c r="AC233" s="83"/>
    </row>
    <row r="234" spans="1:68" ht="14.25" customHeight="1" x14ac:dyDescent="0.25">
      <c r="A234" s="245" t="s">
        <v>85</v>
      </c>
      <c r="B234" s="245"/>
      <c r="C234" s="245"/>
      <c r="D234" s="245"/>
      <c r="E234" s="245"/>
      <c r="F234" s="245"/>
      <c r="G234" s="245"/>
      <c r="H234" s="245"/>
      <c r="I234" s="245"/>
      <c r="J234" s="245"/>
      <c r="K234" s="245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67"/>
      <c r="AB234" s="67"/>
      <c r="AC234" s="84"/>
    </row>
    <row r="235" spans="1:68" ht="27" customHeight="1" x14ac:dyDescent="0.25">
      <c r="A235" s="64" t="s">
        <v>335</v>
      </c>
      <c r="B235" s="64" t="s">
        <v>336</v>
      </c>
      <c r="C235" s="37">
        <v>4301071014</v>
      </c>
      <c r="D235" s="218">
        <v>4640242181264</v>
      </c>
      <c r="E235" s="218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254" t="s">
        <v>337</v>
      </c>
      <c r="Q235" s="220"/>
      <c r="R235" s="220"/>
      <c r="S235" s="220"/>
      <c r="T235" s="221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338</v>
      </c>
      <c r="B236" s="64" t="s">
        <v>339</v>
      </c>
      <c r="C236" s="37">
        <v>4301071021</v>
      </c>
      <c r="D236" s="218">
        <v>4640242181325</v>
      </c>
      <c r="E236" s="218"/>
      <c r="F236" s="63">
        <v>0.7</v>
      </c>
      <c r="G236" s="38">
        <v>10</v>
      </c>
      <c r="H236" s="63">
        <v>7</v>
      </c>
      <c r="I236" s="63">
        <v>7.28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255" t="s">
        <v>340</v>
      </c>
      <c r="Q236" s="220"/>
      <c r="R236" s="220"/>
      <c r="S236" s="220"/>
      <c r="T236" s="221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341</v>
      </c>
      <c r="B237" s="64" t="s">
        <v>342</v>
      </c>
      <c r="C237" s="37">
        <v>4301070993</v>
      </c>
      <c r="D237" s="218">
        <v>4640242180670</v>
      </c>
      <c r="E237" s="218"/>
      <c r="F237" s="63">
        <v>1</v>
      </c>
      <c r="G237" s="38">
        <v>6</v>
      </c>
      <c r="H237" s="63">
        <v>6</v>
      </c>
      <c r="I237" s="63">
        <v>6.23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256" t="s">
        <v>343</v>
      </c>
      <c r="Q237" s="220"/>
      <c r="R237" s="220"/>
      <c r="S237" s="220"/>
      <c r="T237" s="221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81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28"/>
      <c r="P238" s="225" t="s">
        <v>43</v>
      </c>
      <c r="Q238" s="226"/>
      <c r="R238" s="226"/>
      <c r="S238" s="226"/>
      <c r="T238" s="226"/>
      <c r="U238" s="226"/>
      <c r="V238" s="227"/>
      <c r="W238" s="43" t="s">
        <v>42</v>
      </c>
      <c r="X238" s="44">
        <f>IFERROR(SUM(X235:X237),"0")</f>
        <v>0</v>
      </c>
      <c r="Y238" s="44">
        <f>IFERROR(SUM(Y235:Y237),"0")</f>
        <v>0</v>
      </c>
      <c r="Z238" s="44">
        <f>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28"/>
      <c r="P239" s="225" t="s">
        <v>43</v>
      </c>
      <c r="Q239" s="226"/>
      <c r="R239" s="226"/>
      <c r="S239" s="226"/>
      <c r="T239" s="226"/>
      <c r="U239" s="226"/>
      <c r="V239" s="227"/>
      <c r="W239" s="43" t="s">
        <v>0</v>
      </c>
      <c r="X239" s="44">
        <f>IFERROR(SUMPRODUCT(X235:X237*H235:H237),"0")</f>
        <v>0</v>
      </c>
      <c r="Y239" s="44">
        <f>IFERROR(SUMPRODUCT(Y235:Y237*H235:H237),"0")</f>
        <v>0</v>
      </c>
      <c r="Z239" s="43"/>
      <c r="AA239" s="68"/>
      <c r="AB239" s="68"/>
      <c r="AC239" s="68"/>
    </row>
    <row r="240" spans="1:68" ht="14.25" customHeight="1" x14ac:dyDescent="0.25">
      <c r="A240" s="245" t="s">
        <v>163</v>
      </c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67"/>
      <c r="AB240" s="67"/>
      <c r="AC240" s="84"/>
    </row>
    <row r="241" spans="1:68" ht="27" customHeight="1" x14ac:dyDescent="0.25">
      <c r="A241" s="64" t="s">
        <v>344</v>
      </c>
      <c r="B241" s="64" t="s">
        <v>345</v>
      </c>
      <c r="C241" s="37">
        <v>4301131019</v>
      </c>
      <c r="D241" s="218">
        <v>4640242180427</v>
      </c>
      <c r="E241" s="218"/>
      <c r="F241" s="63">
        <v>1.8</v>
      </c>
      <c r="G241" s="38">
        <v>1</v>
      </c>
      <c r="H241" s="63">
        <v>1.8</v>
      </c>
      <c r="I241" s="63">
        <v>1.915</v>
      </c>
      <c r="J241" s="38">
        <v>234</v>
      </c>
      <c r="K241" s="38" t="s">
        <v>155</v>
      </c>
      <c r="L241" s="38" t="s">
        <v>90</v>
      </c>
      <c r="M241" s="39" t="s">
        <v>88</v>
      </c>
      <c r="N241" s="39"/>
      <c r="O241" s="38">
        <v>180</v>
      </c>
      <c r="P241" s="251" t="s">
        <v>346</v>
      </c>
      <c r="Q241" s="220"/>
      <c r="R241" s="220"/>
      <c r="S241" s="220"/>
      <c r="T241" s="221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IFERROR(IF(X241="","",X241*0.00502),"")</f>
        <v>0</v>
      </c>
      <c r="AA241" s="69" t="s">
        <v>49</v>
      </c>
      <c r="AB241" s="70" t="s">
        <v>49</v>
      </c>
      <c r="AC241" s="85"/>
      <c r="AG241" s="82"/>
      <c r="AJ241" s="87" t="s">
        <v>91</v>
      </c>
      <c r="AK241" s="87">
        <v>1</v>
      </c>
      <c r="BB241" s="182" t="s">
        <v>96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x14ac:dyDescent="0.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28"/>
      <c r="P242" s="225" t="s">
        <v>43</v>
      </c>
      <c r="Q242" s="226"/>
      <c r="R242" s="226"/>
      <c r="S242" s="226"/>
      <c r="T242" s="226"/>
      <c r="U242" s="226"/>
      <c r="V242" s="227"/>
      <c r="W242" s="43" t="s">
        <v>42</v>
      </c>
      <c r="X242" s="44">
        <f>IFERROR(SUM(X241:X241),"0")</f>
        <v>0</v>
      </c>
      <c r="Y242" s="44">
        <f>IFERROR(SUM(Y241:Y241),"0")</f>
        <v>0</v>
      </c>
      <c r="Z242" s="44">
        <f>IFERROR(IF(Z241="",0,Z241),"0")</f>
        <v>0</v>
      </c>
      <c r="AA242" s="68"/>
      <c r="AB242" s="68"/>
      <c r="AC242" s="68"/>
    </row>
    <row r="243" spans="1:68" x14ac:dyDescent="0.2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28"/>
      <c r="P243" s="225" t="s">
        <v>43</v>
      </c>
      <c r="Q243" s="226"/>
      <c r="R243" s="226"/>
      <c r="S243" s="226"/>
      <c r="T243" s="226"/>
      <c r="U243" s="226"/>
      <c r="V243" s="227"/>
      <c r="W243" s="43" t="s">
        <v>0</v>
      </c>
      <c r="X243" s="44">
        <f>IFERROR(SUMPRODUCT(X241:X241*H241:H241),"0")</f>
        <v>0</v>
      </c>
      <c r="Y243" s="44">
        <f>IFERROR(SUMPRODUCT(Y241:Y241*H241:H241),"0")</f>
        <v>0</v>
      </c>
      <c r="Z243" s="43"/>
      <c r="AA243" s="68"/>
      <c r="AB243" s="68"/>
      <c r="AC243" s="68"/>
    </row>
    <row r="244" spans="1:68" ht="14.25" customHeight="1" x14ac:dyDescent="0.25">
      <c r="A244" s="245" t="s">
        <v>93</v>
      </c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67"/>
      <c r="AB244" s="67"/>
      <c r="AC244" s="84"/>
    </row>
    <row r="245" spans="1:68" ht="27" customHeight="1" x14ac:dyDescent="0.25">
      <c r="A245" s="64" t="s">
        <v>347</v>
      </c>
      <c r="B245" s="64" t="s">
        <v>348</v>
      </c>
      <c r="C245" s="37">
        <v>4301132080</v>
      </c>
      <c r="D245" s="218">
        <v>4640242180397</v>
      </c>
      <c r="E245" s="218"/>
      <c r="F245" s="63">
        <v>1</v>
      </c>
      <c r="G245" s="38">
        <v>6</v>
      </c>
      <c r="H245" s="63">
        <v>6</v>
      </c>
      <c r="I245" s="63">
        <v>6.26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252" t="s">
        <v>349</v>
      </c>
      <c r="Q245" s="220"/>
      <c r="R245" s="220"/>
      <c r="S245" s="220"/>
      <c r="T245" s="221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350</v>
      </c>
      <c r="B246" s="64" t="s">
        <v>351</v>
      </c>
      <c r="C246" s="37">
        <v>4301132104</v>
      </c>
      <c r="D246" s="218">
        <v>4640242181219</v>
      </c>
      <c r="E246" s="218"/>
      <c r="F246" s="63">
        <v>0.3</v>
      </c>
      <c r="G246" s="38">
        <v>9</v>
      </c>
      <c r="H246" s="63">
        <v>2.7</v>
      </c>
      <c r="I246" s="63">
        <v>2.8450000000000002</v>
      </c>
      <c r="J246" s="38">
        <v>234</v>
      </c>
      <c r="K246" s="38" t="s">
        <v>155</v>
      </c>
      <c r="L246" s="38" t="s">
        <v>90</v>
      </c>
      <c r="M246" s="39" t="s">
        <v>88</v>
      </c>
      <c r="N246" s="39"/>
      <c r="O246" s="38">
        <v>180</v>
      </c>
      <c r="P246" s="248" t="s">
        <v>352</v>
      </c>
      <c r="Q246" s="220"/>
      <c r="R246" s="220"/>
      <c r="S246" s="220"/>
      <c r="T246" s="221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IFERROR(IF(X246="","",X246*0.00502),"")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4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28"/>
      <c r="P247" s="225" t="s">
        <v>43</v>
      </c>
      <c r="Q247" s="226"/>
      <c r="R247" s="226"/>
      <c r="S247" s="226"/>
      <c r="T247" s="226"/>
      <c r="U247" s="226"/>
      <c r="V247" s="227"/>
      <c r="W247" s="43" t="s">
        <v>42</v>
      </c>
      <c r="X247" s="44">
        <f>IFERROR(SUM(X245:X246),"0")</f>
        <v>0</v>
      </c>
      <c r="Y247" s="44">
        <f>IFERROR(SUM(Y245:Y246),"0")</f>
        <v>0</v>
      </c>
      <c r="Z247" s="44">
        <f>IFERROR(IF(Z245="",0,Z245),"0")+IFERROR(IF(Z246="",0,Z246),"0")</f>
        <v>0</v>
      </c>
      <c r="AA247" s="68"/>
      <c r="AB247" s="68"/>
      <c r="AC247" s="68"/>
    </row>
    <row r="248" spans="1:68" x14ac:dyDescent="0.2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28"/>
      <c r="P248" s="225" t="s">
        <v>43</v>
      </c>
      <c r="Q248" s="226"/>
      <c r="R248" s="226"/>
      <c r="S248" s="226"/>
      <c r="T248" s="226"/>
      <c r="U248" s="226"/>
      <c r="V248" s="227"/>
      <c r="W248" s="43" t="s">
        <v>0</v>
      </c>
      <c r="X248" s="44">
        <f>IFERROR(SUMPRODUCT(X245:X246*H245:H246),"0")</f>
        <v>0</v>
      </c>
      <c r="Y248" s="44">
        <f>IFERROR(SUMPRODUCT(Y245:Y246*H245:H246),"0")</f>
        <v>0</v>
      </c>
      <c r="Z248" s="43"/>
      <c r="AA248" s="68"/>
      <c r="AB248" s="68"/>
      <c r="AC248" s="68"/>
    </row>
    <row r="249" spans="1:68" ht="14.25" customHeight="1" x14ac:dyDescent="0.25">
      <c r="A249" s="245" t="s">
        <v>182</v>
      </c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67"/>
      <c r="AB249" s="67"/>
      <c r="AC249" s="84"/>
    </row>
    <row r="250" spans="1:68" ht="27" customHeight="1" x14ac:dyDescent="0.25">
      <c r="A250" s="64" t="s">
        <v>353</v>
      </c>
      <c r="B250" s="64" t="s">
        <v>354</v>
      </c>
      <c r="C250" s="37">
        <v>4301136028</v>
      </c>
      <c r="D250" s="218">
        <v>4640242180304</v>
      </c>
      <c r="E250" s="218"/>
      <c r="F250" s="63">
        <v>2.7</v>
      </c>
      <c r="G250" s="38">
        <v>1</v>
      </c>
      <c r="H250" s="63">
        <v>2.7</v>
      </c>
      <c r="I250" s="63">
        <v>2.8906000000000001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49" t="s">
        <v>355</v>
      </c>
      <c r="Q250" s="220"/>
      <c r="R250" s="220"/>
      <c r="S250" s="220"/>
      <c r="T250" s="221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356</v>
      </c>
      <c r="B251" s="64" t="s">
        <v>357</v>
      </c>
      <c r="C251" s="37">
        <v>4301136026</v>
      </c>
      <c r="D251" s="218">
        <v>4640242180236</v>
      </c>
      <c r="E251" s="218"/>
      <c r="F251" s="63">
        <v>5</v>
      </c>
      <c r="G251" s="38">
        <v>1</v>
      </c>
      <c r="H251" s="63">
        <v>5</v>
      </c>
      <c r="I251" s="63">
        <v>5.2350000000000003</v>
      </c>
      <c r="J251" s="38">
        <v>84</v>
      </c>
      <c r="K251" s="38" t="s">
        <v>89</v>
      </c>
      <c r="L251" s="38" t="s">
        <v>192</v>
      </c>
      <c r="M251" s="39" t="s">
        <v>88</v>
      </c>
      <c r="N251" s="39"/>
      <c r="O251" s="38">
        <v>180</v>
      </c>
      <c r="P251" s="250" t="s">
        <v>358</v>
      </c>
      <c r="Q251" s="220"/>
      <c r="R251" s="220"/>
      <c r="S251" s="220"/>
      <c r="T251" s="221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IFERROR(IF(X251="","",X251*0.0155),"")</f>
        <v>0</v>
      </c>
      <c r="AA251" s="69" t="s">
        <v>49</v>
      </c>
      <c r="AB251" s="70" t="s">
        <v>49</v>
      </c>
      <c r="AC251" s="85"/>
      <c r="AG251" s="82"/>
      <c r="AJ251" s="87" t="s">
        <v>193</v>
      </c>
      <c r="AK251" s="87">
        <v>12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359</v>
      </c>
      <c r="B252" s="64" t="s">
        <v>360</v>
      </c>
      <c r="C252" s="37">
        <v>4301136029</v>
      </c>
      <c r="D252" s="218">
        <v>4640242180410</v>
      </c>
      <c r="E252" s="218"/>
      <c r="F252" s="63">
        <v>2.2400000000000002</v>
      </c>
      <c r="G252" s="38">
        <v>1</v>
      </c>
      <c r="H252" s="63">
        <v>2.2400000000000002</v>
      </c>
      <c r="I252" s="63">
        <v>2.4319999999999999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20"/>
      <c r="R252" s="220"/>
      <c r="S252" s="220"/>
      <c r="T252" s="221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7" t="s">
        <v>96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x14ac:dyDescent="0.2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28"/>
      <c r="P253" s="225" t="s">
        <v>43</v>
      </c>
      <c r="Q253" s="226"/>
      <c r="R253" s="226"/>
      <c r="S253" s="226"/>
      <c r="T253" s="226"/>
      <c r="U253" s="226"/>
      <c r="V253" s="227"/>
      <c r="W253" s="43" t="s">
        <v>42</v>
      </c>
      <c r="X253" s="44">
        <f>IFERROR(SUM(X250:X252),"0")</f>
        <v>0</v>
      </c>
      <c r="Y253" s="44">
        <f>IFERROR(SUM(Y250:Y252),"0")</f>
        <v>0</v>
      </c>
      <c r="Z253" s="44">
        <f>IFERROR(IF(Z250="",0,Z250),"0")+IFERROR(IF(Z251="",0,Z251),"0")+IFERROR(IF(Z252="",0,Z252),"0")</f>
        <v>0</v>
      </c>
      <c r="AA253" s="68"/>
      <c r="AB253" s="68"/>
      <c r="AC253" s="68"/>
    </row>
    <row r="254" spans="1:68" x14ac:dyDescent="0.2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28"/>
      <c r="P254" s="225" t="s">
        <v>43</v>
      </c>
      <c r="Q254" s="226"/>
      <c r="R254" s="226"/>
      <c r="S254" s="226"/>
      <c r="T254" s="226"/>
      <c r="U254" s="226"/>
      <c r="V254" s="227"/>
      <c r="W254" s="43" t="s">
        <v>0</v>
      </c>
      <c r="X254" s="44">
        <f>IFERROR(SUMPRODUCT(X250:X252*H250:H252),"0")</f>
        <v>0</v>
      </c>
      <c r="Y254" s="44">
        <f>IFERROR(SUMPRODUCT(Y250:Y252*H250:H252),"0")</f>
        <v>0</v>
      </c>
      <c r="Z254" s="43"/>
      <c r="AA254" s="68"/>
      <c r="AB254" s="68"/>
      <c r="AC254" s="68"/>
    </row>
    <row r="255" spans="1:68" ht="14.25" customHeight="1" x14ac:dyDescent="0.25">
      <c r="A255" s="245" t="s">
        <v>159</v>
      </c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67"/>
      <c r="AB255" s="67"/>
      <c r="AC255" s="84"/>
    </row>
    <row r="256" spans="1:68" ht="27" customHeight="1" x14ac:dyDescent="0.25">
      <c r="A256" s="64" t="s">
        <v>361</v>
      </c>
      <c r="B256" s="64" t="s">
        <v>362</v>
      </c>
      <c r="C256" s="37">
        <v>4301135504</v>
      </c>
      <c r="D256" s="218">
        <v>4640242181554</v>
      </c>
      <c r="E256" s="218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246" t="s">
        <v>363</v>
      </c>
      <c r="Q256" s="220"/>
      <c r="R256" s="220"/>
      <c r="S256" s="220"/>
      <c r="T256" s="22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ref="Y256:Y276" si="24">IFERROR(IF(X256="","",X256),"")</f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88" t="s">
        <v>96</v>
      </c>
      <c r="BM256" s="82">
        <f t="shared" ref="BM256:BM276" si="25">IFERROR(X256*I256,"0")</f>
        <v>0</v>
      </c>
      <c r="BN256" s="82">
        <f t="shared" ref="BN256:BN276" si="26">IFERROR(Y256*I256,"0")</f>
        <v>0</v>
      </c>
      <c r="BO256" s="82">
        <f t="shared" ref="BO256:BO276" si="27">IFERROR(X256/J256,"0")</f>
        <v>0</v>
      </c>
      <c r="BP256" s="82">
        <f t="shared" ref="BP256:BP276" si="28">IFERROR(Y256/J256,"0")</f>
        <v>0</v>
      </c>
    </row>
    <row r="257" spans="1:68" ht="27" customHeight="1" x14ac:dyDescent="0.25">
      <c r="A257" s="64" t="s">
        <v>364</v>
      </c>
      <c r="B257" s="64" t="s">
        <v>365</v>
      </c>
      <c r="C257" s="37">
        <v>4301135193</v>
      </c>
      <c r="D257" s="218">
        <v>4640242180403</v>
      </c>
      <c r="E257" s="218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247" t="s">
        <v>366</v>
      </c>
      <c r="Q257" s="220"/>
      <c r="R257" s="220"/>
      <c r="S257" s="220"/>
      <c r="T257" s="22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367</v>
      </c>
      <c r="B258" s="64" t="s">
        <v>368</v>
      </c>
      <c r="C258" s="37">
        <v>4301135394</v>
      </c>
      <c r="D258" s="218">
        <v>4640242181561</v>
      </c>
      <c r="E258" s="218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39" t="s">
        <v>369</v>
      </c>
      <c r="Q258" s="220"/>
      <c r="R258" s="220"/>
      <c r="S258" s="220"/>
      <c r="T258" s="221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37.5" customHeight="1" x14ac:dyDescent="0.25">
      <c r="A259" s="64" t="s">
        <v>370</v>
      </c>
      <c r="B259" s="64" t="s">
        <v>371</v>
      </c>
      <c r="C259" s="37">
        <v>4301135187</v>
      </c>
      <c r="D259" s="218">
        <v>4640242180328</v>
      </c>
      <c r="E259" s="218"/>
      <c r="F259" s="63">
        <v>3.5</v>
      </c>
      <c r="G259" s="38">
        <v>1</v>
      </c>
      <c r="H259" s="63">
        <v>3.5</v>
      </c>
      <c r="I259" s="63">
        <v>3.6920000000000002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240" t="s">
        <v>372</v>
      </c>
      <c r="Q259" s="220"/>
      <c r="R259" s="220"/>
      <c r="S259" s="220"/>
      <c r="T259" s="221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373</v>
      </c>
      <c r="B260" s="64" t="s">
        <v>374</v>
      </c>
      <c r="C260" s="37">
        <v>4301135374</v>
      </c>
      <c r="D260" s="218">
        <v>4640242181424</v>
      </c>
      <c r="E260" s="218"/>
      <c r="F260" s="63">
        <v>5.5</v>
      </c>
      <c r="G260" s="38">
        <v>1</v>
      </c>
      <c r="H260" s="63">
        <v>5.5</v>
      </c>
      <c r="I260" s="63">
        <v>5.7350000000000003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241" t="s">
        <v>375</v>
      </c>
      <c r="Q260" s="220"/>
      <c r="R260" s="220"/>
      <c r="S260" s="220"/>
      <c r="T260" s="221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376</v>
      </c>
      <c r="B261" s="64" t="s">
        <v>377</v>
      </c>
      <c r="C261" s="37">
        <v>4301135320</v>
      </c>
      <c r="D261" s="218">
        <v>4640242181592</v>
      </c>
      <c r="E261" s="218"/>
      <c r="F261" s="63">
        <v>3.5</v>
      </c>
      <c r="G261" s="38">
        <v>1</v>
      </c>
      <c r="H261" s="63">
        <v>3.5</v>
      </c>
      <c r="I261" s="63">
        <v>3.6850000000000001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42" t="s">
        <v>378</v>
      </c>
      <c r="Q261" s="220"/>
      <c r="R261" s="220"/>
      <c r="S261" s="220"/>
      <c r="T261" s="221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ref="Z261:Z268" si="29"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379</v>
      </c>
      <c r="B262" s="64" t="s">
        <v>380</v>
      </c>
      <c r="C262" s="37">
        <v>4301135405</v>
      </c>
      <c r="D262" s="218">
        <v>4640242181523</v>
      </c>
      <c r="E262" s="218"/>
      <c r="F262" s="63">
        <v>3</v>
      </c>
      <c r="G262" s="38">
        <v>1</v>
      </c>
      <c r="H262" s="63">
        <v>3</v>
      </c>
      <c r="I262" s="63">
        <v>3.1920000000000002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243" t="s">
        <v>381</v>
      </c>
      <c r="Q262" s="220"/>
      <c r="R262" s="220"/>
      <c r="S262" s="220"/>
      <c r="T262" s="221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382</v>
      </c>
      <c r="B263" s="64" t="s">
        <v>383</v>
      </c>
      <c r="C263" s="37">
        <v>4301135404</v>
      </c>
      <c r="D263" s="218">
        <v>4640242181516</v>
      </c>
      <c r="E263" s="218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234" t="s">
        <v>384</v>
      </c>
      <c r="Q263" s="220"/>
      <c r="R263" s="220"/>
      <c r="S263" s="220"/>
      <c r="T263" s="221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37.5" customHeight="1" x14ac:dyDescent="0.25">
      <c r="A264" s="64" t="s">
        <v>385</v>
      </c>
      <c r="B264" s="64" t="s">
        <v>386</v>
      </c>
      <c r="C264" s="37">
        <v>4301135402</v>
      </c>
      <c r="D264" s="218">
        <v>4640242181493</v>
      </c>
      <c r="E264" s="218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235" t="s">
        <v>387</v>
      </c>
      <c r="Q264" s="220"/>
      <c r="R264" s="220"/>
      <c r="S264" s="220"/>
      <c r="T264" s="221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388</v>
      </c>
      <c r="B265" s="64" t="s">
        <v>389</v>
      </c>
      <c r="C265" s="37">
        <v>4301135375</v>
      </c>
      <c r="D265" s="218">
        <v>4640242181486</v>
      </c>
      <c r="E265" s="218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236" t="s">
        <v>390</v>
      </c>
      <c r="Q265" s="220"/>
      <c r="R265" s="220"/>
      <c r="S265" s="220"/>
      <c r="T265" s="221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391</v>
      </c>
      <c r="B266" s="64" t="s">
        <v>392</v>
      </c>
      <c r="C266" s="37">
        <v>4301135403</v>
      </c>
      <c r="D266" s="218">
        <v>4640242181509</v>
      </c>
      <c r="E266" s="218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237" t="s">
        <v>393</v>
      </c>
      <c r="Q266" s="220"/>
      <c r="R266" s="220"/>
      <c r="S266" s="220"/>
      <c r="T266" s="221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394</v>
      </c>
      <c r="B267" s="64" t="s">
        <v>395</v>
      </c>
      <c r="C267" s="37">
        <v>4301135304</v>
      </c>
      <c r="D267" s="218">
        <v>4640242181240</v>
      </c>
      <c r="E267" s="218"/>
      <c r="F267" s="63">
        <v>0.3</v>
      </c>
      <c r="G267" s="38">
        <v>9</v>
      </c>
      <c r="H267" s="63">
        <v>2.7</v>
      </c>
      <c r="I267" s="63">
        <v>2.88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238" t="s">
        <v>396</v>
      </c>
      <c r="Q267" s="220"/>
      <c r="R267" s="220"/>
      <c r="S267" s="220"/>
      <c r="T267" s="221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397</v>
      </c>
      <c r="B268" s="64" t="s">
        <v>398</v>
      </c>
      <c r="C268" s="37">
        <v>4301135310</v>
      </c>
      <c r="D268" s="218">
        <v>4640242181318</v>
      </c>
      <c r="E268" s="218"/>
      <c r="F268" s="63">
        <v>0.3</v>
      </c>
      <c r="G268" s="38">
        <v>9</v>
      </c>
      <c r="H268" s="63">
        <v>2.7</v>
      </c>
      <c r="I268" s="63">
        <v>2.988</v>
      </c>
      <c r="J268" s="38">
        <v>126</v>
      </c>
      <c r="K268" s="38" t="s">
        <v>97</v>
      </c>
      <c r="L268" s="38" t="s">
        <v>90</v>
      </c>
      <c r="M268" s="39" t="s">
        <v>88</v>
      </c>
      <c r="N268" s="39"/>
      <c r="O268" s="38">
        <v>180</v>
      </c>
      <c r="P268" s="229" t="s">
        <v>399</v>
      </c>
      <c r="Q268" s="220"/>
      <c r="R268" s="220"/>
      <c r="S268" s="220"/>
      <c r="T268" s="221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400</v>
      </c>
      <c r="B269" s="64" t="s">
        <v>401</v>
      </c>
      <c r="C269" s="37">
        <v>4301135306</v>
      </c>
      <c r="D269" s="218">
        <v>4640242181578</v>
      </c>
      <c r="E269" s="218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230" t="s">
        <v>402</v>
      </c>
      <c r="Q269" s="220"/>
      <c r="R269" s="220"/>
      <c r="S269" s="220"/>
      <c r="T269" s="221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403</v>
      </c>
      <c r="B270" s="64" t="s">
        <v>404</v>
      </c>
      <c r="C270" s="37">
        <v>4301135305</v>
      </c>
      <c r="D270" s="218">
        <v>4640242181394</v>
      </c>
      <c r="E270" s="218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231" t="s">
        <v>405</v>
      </c>
      <c r="Q270" s="220"/>
      <c r="R270" s="220"/>
      <c r="S270" s="220"/>
      <c r="T270" s="221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406</v>
      </c>
      <c r="B271" s="64" t="s">
        <v>407</v>
      </c>
      <c r="C271" s="37">
        <v>4301135309</v>
      </c>
      <c r="D271" s="218">
        <v>4640242181332</v>
      </c>
      <c r="E271" s="218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232" t="s">
        <v>408</v>
      </c>
      <c r="Q271" s="220"/>
      <c r="R271" s="220"/>
      <c r="S271" s="220"/>
      <c r="T271" s="221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409</v>
      </c>
      <c r="B272" s="64" t="s">
        <v>410</v>
      </c>
      <c r="C272" s="37">
        <v>4301135308</v>
      </c>
      <c r="D272" s="218">
        <v>4640242181349</v>
      </c>
      <c r="E272" s="218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233" t="s">
        <v>411</v>
      </c>
      <c r="Q272" s="220"/>
      <c r="R272" s="220"/>
      <c r="S272" s="220"/>
      <c r="T272" s="221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412</v>
      </c>
      <c r="B273" s="64" t="s">
        <v>413</v>
      </c>
      <c r="C273" s="37">
        <v>4301135307</v>
      </c>
      <c r="D273" s="218">
        <v>4640242181370</v>
      </c>
      <c r="E273" s="218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155</v>
      </c>
      <c r="L273" s="38" t="s">
        <v>90</v>
      </c>
      <c r="M273" s="39" t="s">
        <v>88</v>
      </c>
      <c r="N273" s="39"/>
      <c r="O273" s="38">
        <v>180</v>
      </c>
      <c r="P273" s="219" t="s">
        <v>414</v>
      </c>
      <c r="Q273" s="220"/>
      <c r="R273" s="220"/>
      <c r="S273" s="220"/>
      <c r="T273" s="221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415</v>
      </c>
      <c r="B274" s="64" t="s">
        <v>416</v>
      </c>
      <c r="C274" s="37">
        <v>4301135318</v>
      </c>
      <c r="D274" s="218">
        <v>4607111037480</v>
      </c>
      <c r="E274" s="218"/>
      <c r="F274" s="63">
        <v>1</v>
      </c>
      <c r="G274" s="38">
        <v>4</v>
      </c>
      <c r="H274" s="63">
        <v>4</v>
      </c>
      <c r="I274" s="63">
        <v>4.2724000000000002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222" t="s">
        <v>417</v>
      </c>
      <c r="Q274" s="220"/>
      <c r="R274" s="220"/>
      <c r="S274" s="220"/>
      <c r="T274" s="221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418</v>
      </c>
      <c r="B275" s="64" t="s">
        <v>419</v>
      </c>
      <c r="C275" s="37">
        <v>4301135319</v>
      </c>
      <c r="D275" s="218">
        <v>4607111037473</v>
      </c>
      <c r="E275" s="218"/>
      <c r="F275" s="63">
        <v>1</v>
      </c>
      <c r="G275" s="38">
        <v>4</v>
      </c>
      <c r="H275" s="63">
        <v>4</v>
      </c>
      <c r="I275" s="63">
        <v>4.2300000000000004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223" t="s">
        <v>420</v>
      </c>
      <c r="Q275" s="220"/>
      <c r="R275" s="220"/>
      <c r="S275" s="220"/>
      <c r="T275" s="221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421</v>
      </c>
      <c r="B276" s="64" t="s">
        <v>422</v>
      </c>
      <c r="C276" s="37">
        <v>4301135198</v>
      </c>
      <c r="D276" s="218">
        <v>4640242180663</v>
      </c>
      <c r="E276" s="218"/>
      <c r="F276" s="63">
        <v>0.9</v>
      </c>
      <c r="G276" s="38">
        <v>4</v>
      </c>
      <c r="H276" s="63">
        <v>3.6</v>
      </c>
      <c r="I276" s="63">
        <v>3.83</v>
      </c>
      <c r="J276" s="38">
        <v>84</v>
      </c>
      <c r="K276" s="38" t="s">
        <v>89</v>
      </c>
      <c r="L276" s="38" t="s">
        <v>90</v>
      </c>
      <c r="M276" s="39" t="s">
        <v>88</v>
      </c>
      <c r="N276" s="39"/>
      <c r="O276" s="38">
        <v>180</v>
      </c>
      <c r="P276" s="224" t="s">
        <v>423</v>
      </c>
      <c r="Q276" s="220"/>
      <c r="R276" s="220"/>
      <c r="S276" s="220"/>
      <c r="T276" s="221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IFERROR(IF(X276="","",X276*0.0155),"")</f>
        <v>0</v>
      </c>
      <c r="AA276" s="69" t="s">
        <v>49</v>
      </c>
      <c r="AB276" s="70" t="s">
        <v>49</v>
      </c>
      <c r="AC276" s="85"/>
      <c r="AG276" s="82"/>
      <c r="AJ276" s="87" t="s">
        <v>91</v>
      </c>
      <c r="AK276" s="87">
        <v>1</v>
      </c>
      <c r="BB276" s="208" t="s">
        <v>96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x14ac:dyDescent="0.2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28"/>
      <c r="P277" s="225" t="s">
        <v>43</v>
      </c>
      <c r="Q277" s="226"/>
      <c r="R277" s="226"/>
      <c r="S277" s="226"/>
      <c r="T277" s="226"/>
      <c r="U277" s="226"/>
      <c r="V277" s="227"/>
      <c r="W277" s="43" t="s">
        <v>42</v>
      </c>
      <c r="X277" s="44">
        <f>IFERROR(SUM(X256:X276),"0")</f>
        <v>0</v>
      </c>
      <c r="Y277" s="44">
        <f>IFERROR(SUM(Y256:Y276),"0")</f>
        <v>0</v>
      </c>
      <c r="Z277" s="44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</row>
    <row r="278" spans="1:68" x14ac:dyDescent="0.2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28"/>
      <c r="P278" s="225" t="s">
        <v>43</v>
      </c>
      <c r="Q278" s="226"/>
      <c r="R278" s="226"/>
      <c r="S278" s="226"/>
      <c r="T278" s="226"/>
      <c r="U278" s="226"/>
      <c r="V278" s="227"/>
      <c r="W278" s="43" t="s">
        <v>0</v>
      </c>
      <c r="X278" s="44">
        <f>IFERROR(SUMPRODUCT(X256:X276*H256:H276),"0")</f>
        <v>0</v>
      </c>
      <c r="Y278" s="44">
        <f>IFERROR(SUMPRODUCT(Y256:Y276*H256:H276),"0")</f>
        <v>0</v>
      </c>
      <c r="Z278" s="43"/>
      <c r="AA278" s="68"/>
      <c r="AB278" s="68"/>
      <c r="AC278" s="68"/>
    </row>
    <row r="279" spans="1:68" ht="15" customHeight="1" x14ac:dyDescent="0.2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6"/>
      <c r="P279" s="212" t="s">
        <v>36</v>
      </c>
      <c r="Q279" s="213"/>
      <c r="R279" s="213"/>
      <c r="S279" s="213"/>
      <c r="T279" s="213"/>
      <c r="U279" s="213"/>
      <c r="V279" s="214"/>
      <c r="W279" s="43" t="s">
        <v>0</v>
      </c>
      <c r="X279" s="44">
        <f>IFERROR(X24+X33+X40+X48+X65+X71+X76+X82+X92+X99+X113+X119+X125+X132+X137+X143+X148+X155+X163+X168+X176+X180+X188+X198+X206+X212+X218+X225+X231+X239+X243+X248+X254+X278,"0")</f>
        <v>0</v>
      </c>
      <c r="Y279" s="44">
        <f>IFERROR(Y24+Y33+Y40+Y48+Y65+Y71+Y76+Y82+Y92+Y99+Y113+Y119+Y125+Y132+Y137+Y143+Y148+Y155+Y163+Y168+Y176+Y180+Y188+Y198+Y206+Y212+Y218+Y225+Y231+Y239+Y243+Y248+Y254+Y278,"0")</f>
        <v>0</v>
      </c>
      <c r="Z279" s="43"/>
      <c r="AA279" s="68"/>
      <c r="AB279" s="68"/>
      <c r="AC279" s="68"/>
    </row>
    <row r="280" spans="1:68" x14ac:dyDescent="0.2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6"/>
      <c r="P280" s="212" t="s">
        <v>37</v>
      </c>
      <c r="Q280" s="213"/>
      <c r="R280" s="213"/>
      <c r="S280" s="213"/>
      <c r="T280" s="213"/>
      <c r="U280" s="213"/>
      <c r="V280" s="214"/>
      <c r="W280" s="43" t="s">
        <v>0</v>
      </c>
      <c r="X280" s="44">
        <f>IFERROR(SUM(BM22:BM276),"0")</f>
        <v>0</v>
      </c>
      <c r="Y280" s="44">
        <f>IFERROR(SUM(BN22:BN276),"0")</f>
        <v>0</v>
      </c>
      <c r="Z280" s="43"/>
      <c r="AA280" s="68"/>
      <c r="AB280" s="68"/>
      <c r="AC280" s="68"/>
    </row>
    <row r="281" spans="1:68" x14ac:dyDescent="0.2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6"/>
      <c r="P281" s="212" t="s">
        <v>38</v>
      </c>
      <c r="Q281" s="213"/>
      <c r="R281" s="213"/>
      <c r="S281" s="213"/>
      <c r="T281" s="213"/>
      <c r="U281" s="213"/>
      <c r="V281" s="214"/>
      <c r="W281" s="43" t="s">
        <v>23</v>
      </c>
      <c r="X281" s="45">
        <f>ROUNDUP(SUM(BO22:BO276),0)</f>
        <v>0</v>
      </c>
      <c r="Y281" s="45">
        <f>ROUNDUP(SUM(BP22:BP276),0)</f>
        <v>0</v>
      </c>
      <c r="Z281" s="43"/>
      <c r="AA281" s="68"/>
      <c r="AB281" s="68"/>
      <c r="AC281" s="68"/>
    </row>
    <row r="282" spans="1:68" x14ac:dyDescent="0.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6"/>
      <c r="P282" s="212" t="s">
        <v>39</v>
      </c>
      <c r="Q282" s="213"/>
      <c r="R282" s="213"/>
      <c r="S282" s="213"/>
      <c r="T282" s="213"/>
      <c r="U282" s="213"/>
      <c r="V282" s="214"/>
      <c r="W282" s="43" t="s">
        <v>0</v>
      </c>
      <c r="X282" s="44">
        <f>GrossWeightTotal+PalletQtyTotal*25</f>
        <v>0</v>
      </c>
      <c r="Y282" s="44">
        <f>GrossWeightTotalR+PalletQtyTotalR*25</f>
        <v>0</v>
      </c>
      <c r="Z282" s="43"/>
      <c r="AA282" s="68"/>
      <c r="AB282" s="68"/>
      <c r="AC282" s="68"/>
    </row>
    <row r="283" spans="1:68" x14ac:dyDescent="0.2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6"/>
      <c r="P283" s="212" t="s">
        <v>40</v>
      </c>
      <c r="Q283" s="213"/>
      <c r="R283" s="213"/>
      <c r="S283" s="213"/>
      <c r="T283" s="213"/>
      <c r="U283" s="213"/>
      <c r="V283" s="214"/>
      <c r="W283" s="43" t="s">
        <v>23</v>
      </c>
      <c r="X283" s="44">
        <f>IFERROR(X23+X32+X39+X47+X64+X70+X75+X81+X91+X98+X112+X118+X124+X131+X136+X142+X147+X154+X162+X167+X175+X179+X187+X197+X205+X211+X217+X224+X230+X238+X242+X247+X253+X277,"0")</f>
        <v>0</v>
      </c>
      <c r="Y283" s="44">
        <f>IFERROR(Y23+Y32+Y39+Y47+Y64+Y70+Y75+Y81+Y91+Y98+Y112+Y118+Y124+Y131+Y136+Y142+Y147+Y154+Y162+Y167+Y175+Y179+Y187+Y197+Y205+Y211+Y217+Y224+Y230+Y238+Y242+Y247+Y253+Y277,"0")</f>
        <v>0</v>
      </c>
      <c r="Z283" s="43"/>
      <c r="AA283" s="68"/>
      <c r="AB283" s="68"/>
      <c r="AC283" s="68"/>
    </row>
    <row r="284" spans="1:68" ht="14.25" x14ac:dyDescent="0.2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6"/>
      <c r="P284" s="212" t="s">
        <v>41</v>
      </c>
      <c r="Q284" s="213"/>
      <c r="R284" s="213"/>
      <c r="S284" s="213"/>
      <c r="T284" s="213"/>
      <c r="U284" s="213"/>
      <c r="V284" s="214"/>
      <c r="W284" s="46" t="s">
        <v>55</v>
      </c>
      <c r="X284" s="43"/>
      <c r="Y284" s="43"/>
      <c r="Z284" s="43">
        <f>IFERROR(Z23+Z32+Z39+Z47+Z64+Z70+Z75+Z81+Z91+Z98+Z112+Z118+Z124+Z131+Z136+Z142+Z147+Z154+Z162+Z167+Z175+Z179+Z187+Z197+Z205+Z211+Z217+Z224+Z230+Z238+Z242+Z247+Z253+Z277,"0")</f>
        <v>0</v>
      </c>
      <c r="AA284" s="68"/>
      <c r="AB284" s="68"/>
      <c r="AC284" s="68"/>
    </row>
    <row r="285" spans="1:68" ht="13.5" thickBot="1" x14ac:dyDescent="0.25"/>
    <row r="286" spans="1:68" ht="27" thickTop="1" thickBot="1" x14ac:dyDescent="0.25">
      <c r="A286" s="47" t="s">
        <v>9</v>
      </c>
      <c r="B286" s="86" t="s">
        <v>84</v>
      </c>
      <c r="C286" s="209" t="s">
        <v>48</v>
      </c>
      <c r="D286" s="209" t="s">
        <v>48</v>
      </c>
      <c r="E286" s="209" t="s">
        <v>48</v>
      </c>
      <c r="F286" s="209" t="s">
        <v>48</v>
      </c>
      <c r="G286" s="209" t="s">
        <v>48</v>
      </c>
      <c r="H286" s="209" t="s">
        <v>48</v>
      </c>
      <c r="I286" s="209" t="s">
        <v>48</v>
      </c>
      <c r="J286" s="209" t="s">
        <v>48</v>
      </c>
      <c r="K286" s="209" t="s">
        <v>48</v>
      </c>
      <c r="L286" s="209" t="s">
        <v>48</v>
      </c>
      <c r="M286" s="209" t="s">
        <v>48</v>
      </c>
      <c r="N286" s="217"/>
      <c r="O286" s="209" t="s">
        <v>48</v>
      </c>
      <c r="P286" s="209" t="s">
        <v>48</v>
      </c>
      <c r="Q286" s="209" t="s">
        <v>48</v>
      </c>
      <c r="R286" s="209" t="s">
        <v>48</v>
      </c>
      <c r="S286" s="209" t="s">
        <v>48</v>
      </c>
      <c r="T286" s="209" t="s">
        <v>245</v>
      </c>
      <c r="U286" s="209" t="s">
        <v>245</v>
      </c>
      <c r="V286" s="86" t="s">
        <v>270</v>
      </c>
      <c r="W286" s="209" t="s">
        <v>283</v>
      </c>
      <c r="X286" s="209" t="s">
        <v>283</v>
      </c>
      <c r="Y286" s="209" t="s">
        <v>283</v>
      </c>
      <c r="Z286" s="209" t="s">
        <v>283</v>
      </c>
      <c r="AA286" s="86" t="s">
        <v>319</v>
      </c>
      <c r="AB286" s="86" t="s">
        <v>324</v>
      </c>
      <c r="AC286" s="86" t="s">
        <v>330</v>
      </c>
      <c r="AD286" s="86" t="s">
        <v>246</v>
      </c>
      <c r="AF286" s="1"/>
    </row>
    <row r="287" spans="1:68" ht="14.25" customHeight="1" thickTop="1" x14ac:dyDescent="0.2">
      <c r="A287" s="210" t="s">
        <v>10</v>
      </c>
      <c r="B287" s="209" t="s">
        <v>84</v>
      </c>
      <c r="C287" s="209" t="s">
        <v>92</v>
      </c>
      <c r="D287" s="209" t="s">
        <v>104</v>
      </c>
      <c r="E287" s="209" t="s">
        <v>112</v>
      </c>
      <c r="F287" s="209" t="s">
        <v>123</v>
      </c>
      <c r="G287" s="209" t="s">
        <v>152</v>
      </c>
      <c r="H287" s="209" t="s">
        <v>158</v>
      </c>
      <c r="I287" s="209" t="s">
        <v>162</v>
      </c>
      <c r="J287" s="209" t="s">
        <v>168</v>
      </c>
      <c r="K287" s="209" t="s">
        <v>181</v>
      </c>
      <c r="L287" s="209" t="s">
        <v>189</v>
      </c>
      <c r="M287" s="209" t="s">
        <v>214</v>
      </c>
      <c r="N287" s="1"/>
      <c r="O287" s="209" t="s">
        <v>219</v>
      </c>
      <c r="P287" s="209" t="s">
        <v>224</v>
      </c>
      <c r="Q287" s="209" t="s">
        <v>231</v>
      </c>
      <c r="R287" s="209" t="s">
        <v>234</v>
      </c>
      <c r="S287" s="209" t="s">
        <v>242</v>
      </c>
      <c r="T287" s="209" t="s">
        <v>246</v>
      </c>
      <c r="U287" s="209" t="s">
        <v>253</v>
      </c>
      <c r="V287" s="209" t="s">
        <v>271</v>
      </c>
      <c r="W287" s="209" t="s">
        <v>284</v>
      </c>
      <c r="X287" s="209" t="s">
        <v>291</v>
      </c>
      <c r="Y287" s="209" t="s">
        <v>304</v>
      </c>
      <c r="Z287" s="209" t="s">
        <v>313</v>
      </c>
      <c r="AA287" s="209" t="s">
        <v>320</v>
      </c>
      <c r="AB287" s="209" t="s">
        <v>325</v>
      </c>
      <c r="AC287" s="209" t="s">
        <v>331</v>
      </c>
      <c r="AD287" s="209" t="s">
        <v>246</v>
      </c>
      <c r="AF287" s="1"/>
    </row>
    <row r="288" spans="1:68" ht="13.5" thickBot="1" x14ac:dyDescent="0.25">
      <c r="A288" s="211"/>
      <c r="B288" s="209"/>
      <c r="C288" s="209"/>
      <c r="D288" s="209"/>
      <c r="E288" s="209"/>
      <c r="F288" s="209"/>
      <c r="G288" s="209"/>
      <c r="H288" s="209"/>
      <c r="I288" s="209"/>
      <c r="J288" s="209"/>
      <c r="K288" s="209"/>
      <c r="L288" s="209"/>
      <c r="M288" s="209"/>
      <c r="N288" s="1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F288" s="1"/>
    </row>
    <row r="289" spans="1:32" ht="18" thickTop="1" thickBot="1" x14ac:dyDescent="0.25">
      <c r="A289" s="47" t="s">
        <v>13</v>
      </c>
      <c r="B289" s="53">
        <f>IFERROR(X22*H22,"0")</f>
        <v>0</v>
      </c>
      <c r="C289" s="53">
        <f>IFERROR(X28*H28,"0")+IFERROR(X29*H29,"0")+IFERROR(X30*H30,"0")+IFERROR(X31*H31,"0")</f>
        <v>0</v>
      </c>
      <c r="D289" s="53">
        <f>IFERROR(X36*H36,"0")+IFERROR(X37*H37,"0")+IFERROR(X38*H38,"0")</f>
        <v>0</v>
      </c>
      <c r="E289" s="53">
        <f>IFERROR(X43*H43,"0")+IFERROR(X44*H44,"0")+IFERROR(X45*H45,"0")+IFERROR(X46*H46,"0")</f>
        <v>0</v>
      </c>
      <c r="F289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9" s="53">
        <f>IFERROR(X68*H68,"0")+IFERROR(X69*H69,"0")</f>
        <v>0</v>
      </c>
      <c r="H289" s="53">
        <f>IFERROR(X74*H74,"0")</f>
        <v>0</v>
      </c>
      <c r="I289" s="53">
        <f>IFERROR(X79*H79,"0")+IFERROR(X80*H80,"0")</f>
        <v>0</v>
      </c>
      <c r="J289" s="53">
        <f>IFERROR(X85*H85,"0")+IFERROR(X86*H86,"0")+IFERROR(X87*H87,"0")+IFERROR(X88*H88,"0")+IFERROR(X89*H89,"0")+IFERROR(X90*H90,"0")</f>
        <v>0</v>
      </c>
      <c r="K289" s="53">
        <f>IFERROR(X95*H95,"0")+IFERROR(X96*H96,"0")+IFERROR(X97*H97,"0")</f>
        <v>0</v>
      </c>
      <c r="L289" s="53">
        <f>IFERROR(X102*H102,"0")+IFERROR(X103*H103,"0")+IFERROR(X104*H104,"0")+IFERROR(X105*H105,"0")+IFERROR(X106*H106,"0")+IFERROR(X107*H107,"0")+IFERROR(X108*H108,"0")+IFERROR(X109*H109,"0")+IFERROR(X110*H110,"0")+IFERROR(X111*H111,"0")</f>
        <v>0</v>
      </c>
      <c r="M289" s="53">
        <f>IFERROR(X116*H116,"0")+IFERROR(X117*H117,"0")</f>
        <v>0</v>
      </c>
      <c r="N289" s="1"/>
      <c r="O289" s="53">
        <f>IFERROR(X122*H122,"0")+IFERROR(X123*H123,"0")</f>
        <v>0</v>
      </c>
      <c r="P289" s="53">
        <f>IFERROR(X128*H128,"0")+IFERROR(X129*H129,"0")+IFERROR(X130*H130,"0")</f>
        <v>0</v>
      </c>
      <c r="Q289" s="53">
        <f>IFERROR(X135*H135,"0")</f>
        <v>0</v>
      </c>
      <c r="R289" s="53">
        <f>IFERROR(X140*H140,"0")+IFERROR(X141*H141,"0")</f>
        <v>0</v>
      </c>
      <c r="S289" s="53">
        <f>IFERROR(X146*H146,"0")</f>
        <v>0</v>
      </c>
      <c r="T289" s="53">
        <f>IFERROR(X152*H152,"0")+IFERROR(X153*H153,"0")</f>
        <v>0</v>
      </c>
      <c r="U289" s="53">
        <f>IFERROR(X158*H158,"0")+IFERROR(X159*H159,"0")+IFERROR(X160*H160,"0")+IFERROR(X161*H161,"0")+IFERROR(X165*H165,"0")+IFERROR(X166*H166,"0")</f>
        <v>0</v>
      </c>
      <c r="V289" s="53">
        <f>IFERROR(X172*H172,"0")+IFERROR(X173*H173,"0")+IFERROR(X174*H174,"0")+IFERROR(X178*H178,"0")</f>
        <v>0</v>
      </c>
      <c r="W289" s="53">
        <f>IFERROR(X184*H184,"0")+IFERROR(X185*H185,"0")+IFERROR(X186*H186,"0")</f>
        <v>0</v>
      </c>
      <c r="X289" s="53">
        <f>IFERROR(X191*H191,"0")+IFERROR(X192*H192,"0")+IFERROR(X193*H193,"0")+IFERROR(X194*H194,"0")+IFERROR(X195*H195,"0")+IFERROR(X196*H196,"0")</f>
        <v>0</v>
      </c>
      <c r="Y289" s="53">
        <f>IFERROR(X201*H201,"0")+IFERROR(X202*H202,"0")+IFERROR(X203*H203,"0")+IFERROR(X204*H204,"0")</f>
        <v>0</v>
      </c>
      <c r="Z289" s="53">
        <f>IFERROR(X209*H209,"0")+IFERROR(X210*H210,"0")</f>
        <v>0</v>
      </c>
      <c r="AA289" s="53">
        <f>IFERROR(X216*H216,"0")</f>
        <v>0</v>
      </c>
      <c r="AB289" s="53">
        <f>IFERROR(X222*H222,"0")+IFERROR(X223*H223,"0")</f>
        <v>0</v>
      </c>
      <c r="AC289" s="53">
        <f>IFERROR(X229*H229,"0")</f>
        <v>0</v>
      </c>
      <c r="AD289" s="53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0</v>
      </c>
      <c r="AF289" s="1"/>
    </row>
    <row r="290" spans="1:32" ht="13.5" thickTop="1" x14ac:dyDescent="0.2">
      <c r="C290" s="1"/>
    </row>
    <row r="291" spans="1:32" ht="19.5" customHeight="1" x14ac:dyDescent="0.2">
      <c r="A291" s="71" t="s">
        <v>65</v>
      </c>
      <c r="B291" s="71" t="s">
        <v>66</v>
      </c>
      <c r="C291" s="71" t="s">
        <v>68</v>
      </c>
    </row>
    <row r="292" spans="1:32" x14ac:dyDescent="0.2">
      <c r="A292" s="72">
        <f>SUMPRODUCT(--(BB:BB="ЗПФ"),--(W:W="кор"),H:H,Y:Y)+SUMPRODUCT(--(BB:BB="ЗПФ"),--(W:W="кг"),Y:Y)</f>
        <v>0</v>
      </c>
      <c r="B292" s="73">
        <f>SUMPRODUCT(--(BB:BB="ПГП"),--(W:W="кор"),H:H,Y:Y)+SUMPRODUCT(--(BB:BB="ПГП"),--(W:W="кг"),Y:Y)</f>
        <v>0</v>
      </c>
      <c r="C292" s="73">
        <f>SUMPRODUCT(--(BB:BB="КИЗ"),--(W:W="кор"),H:H,Y:Y)+SUMPRODUCT(--(BB:BB="КИЗ"),--(W:W="кг"),Y:Y)</f>
        <v>0</v>
      </c>
    </row>
  </sheetData>
  <sheetProtection algorithmName="SHA-512" hashValue="0ACNU6SMqsodGJW4ICiAzDzPT3UVbBDM76wQaiWQPpcTkU0kJFrhBhgJtRdBbae0YsOmAGgAIcMWbTtY2x1Z1w==" saltValue="3EvDSQOLYu/5sKF4P0q8Sg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S287:S288"/>
    <mergeCell ref="T287:T288"/>
    <mergeCell ref="U287:U288"/>
    <mergeCell ref="V287:V288"/>
    <mergeCell ref="W287:W288"/>
    <mergeCell ref="X287:X288"/>
    <mergeCell ref="P279:V279"/>
    <mergeCell ref="A279:O284"/>
    <mergeCell ref="P280:V280"/>
    <mergeCell ref="P281:V281"/>
    <mergeCell ref="P282:V282"/>
    <mergeCell ref="P283:V283"/>
    <mergeCell ref="P284:V284"/>
    <mergeCell ref="C286:S286"/>
    <mergeCell ref="T286:U286"/>
    <mergeCell ref="Y287:Y288"/>
    <mergeCell ref="Z287:Z288"/>
    <mergeCell ref="AA287:AA288"/>
    <mergeCell ref="AB287:AB288"/>
    <mergeCell ref="AC287:AC288"/>
    <mergeCell ref="AD287:AD288"/>
    <mergeCell ref="W286:Z286"/>
    <mergeCell ref="A287:A288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87:J288"/>
    <mergeCell ref="K287:K288"/>
    <mergeCell ref="L287:L288"/>
    <mergeCell ref="M287:M288"/>
    <mergeCell ref="O287:O288"/>
    <mergeCell ref="P287:P288"/>
    <mergeCell ref="Q287:Q288"/>
    <mergeCell ref="R287:R288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58:X161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83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9QnvXK+Mq+GiPKSOpG5ye/QwiS7uFDsUeQxNiwvlExNW3fNFVVrtO2o8JKKTMWOM95nMG68H41c2URbpghwCfw==" saltValue="T0gprpWlVpOxpWkhx4lA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