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99807D-5763-466A-A78E-D9D464AD42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заказа'!$B$280:$B$280</definedName>
    <definedName name="ProductId101">'Бланк заказа'!$B$286:$B$286</definedName>
    <definedName name="ProductId102">'Бланк заказа'!$B$287:$B$287</definedName>
    <definedName name="ProductId103">'Бланк заказа'!$B$288:$B$288</definedName>
    <definedName name="ProductId104">'Бланк заказа'!$B$292:$B$292</definedName>
    <definedName name="ProductId105">'Бланк заказа'!$B$296:$B$296</definedName>
    <definedName name="ProductId106">'Бланк заказа'!$B$297:$B$297</definedName>
    <definedName name="ProductId107">'Бланк заказа'!$B$301:$B$301</definedName>
    <definedName name="ProductId108">'Бланк заказа'!$B$302:$B$302</definedName>
    <definedName name="ProductId109">'Бланк заказа'!$B$303:$B$303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заказа'!$B$327:$B$327</definedName>
    <definedName name="ProductId131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заказа'!$B$139:$B$139</definedName>
    <definedName name="ProductId54">'Бланк заказа'!$B$144:$B$144</definedName>
    <definedName name="ProductId55">'Бланк заказа'!$B$149:$B$149</definedName>
    <definedName name="ProductId56">'Бланк заказа'!$B$154:$B$154</definedName>
    <definedName name="ProductId57">'Бланк заказа'!$B$155:$B$155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заказа'!$B$174:$B$174</definedName>
    <definedName name="ProductId64">'Бланк заказа'!$B$178:$B$178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заказа'!$B$191:$B$191</definedName>
    <definedName name="ProductId7">'Бланк заказа'!$B$37:$B$37</definedName>
    <definedName name="ProductId70">'Бланк заказа'!$B$196:$B$196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заказа'!$B$205:$B$205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заказа'!$B$222:$B$222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заказа'!$B$230:$B$230</definedName>
    <definedName name="ProductId88">'Бланк заказа'!$B$235:$B$235</definedName>
    <definedName name="ProductId89">'Бланк заказа'!$B$240:$B$240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заказа'!$B$251:$B$251</definedName>
    <definedName name="ProductId94">'Бланк заказа'!$B$256:$B$256</definedName>
    <definedName name="ProductId95">'Бланк заказа'!$B$257:$B$257</definedName>
    <definedName name="ProductId96">'Бланк заказа'!$B$263:$B$263</definedName>
    <definedName name="ProductId97">'Бланк заказа'!$B$269:$B$269</definedName>
    <definedName name="ProductId98">'Бланк заказа'!$B$270:$B$270</definedName>
    <definedName name="ProductId99">'Бланк заказа'!$B$276:$B$276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заказа'!$X$280:$X$280</definedName>
    <definedName name="SalesQty101">'Бланк заказа'!$X$286:$X$286</definedName>
    <definedName name="SalesQty102">'Бланк заказа'!$X$287:$X$287</definedName>
    <definedName name="SalesQty103">'Бланк заказа'!$X$288:$X$288</definedName>
    <definedName name="SalesQty104">'Бланк заказа'!$X$292:$X$292</definedName>
    <definedName name="SalesQty105">'Бланк заказа'!$X$296:$X$296</definedName>
    <definedName name="SalesQty106">'Бланк заказа'!$X$297:$X$297</definedName>
    <definedName name="SalesQty107">'Бланк заказа'!$X$301:$X$301</definedName>
    <definedName name="SalesQty108">'Бланк заказа'!$X$302:$X$302</definedName>
    <definedName name="SalesQty109">'Бланк заказа'!$X$303:$X$303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заказа'!$X$327:$X$327</definedName>
    <definedName name="SalesQty131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заказа'!$X$133:$X$133</definedName>
    <definedName name="SalesQty52">'Бланк заказа'!$X$138:$X$138</definedName>
    <definedName name="SalesQty53">'Бланк заказа'!$X$139:$X$139</definedName>
    <definedName name="SalesQty54">'Бланк заказа'!$X$144:$X$144</definedName>
    <definedName name="SalesQty55">'Бланк заказа'!$X$149:$X$149</definedName>
    <definedName name="SalesQty56">'Бланк заказа'!$X$154:$X$154</definedName>
    <definedName name="SalesQty57">'Бланк заказа'!$X$155:$X$155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заказа'!$X$174:$X$174</definedName>
    <definedName name="SalesQty64">'Бланк заказа'!$X$178:$X$178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заказа'!$X$191:$X$191</definedName>
    <definedName name="SalesQty7">'Бланк заказа'!$X$37:$X$37</definedName>
    <definedName name="SalesQty70">'Бланк заказа'!$X$196:$X$196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заказа'!$X$205:$X$205</definedName>
    <definedName name="SalesQty75">'Бланк заказа'!$X$210:$X$210</definedName>
    <definedName name="SalesQty76">'Бланк заказа'!$X$211:$X$211</definedName>
    <definedName name="SalesQty77">'Бланк заказа'!$X$212:$X$212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заказа'!$X$222:$X$222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заказа'!$X$230:$X$230</definedName>
    <definedName name="SalesQty88">'Бланк заказа'!$X$235:$X$235</definedName>
    <definedName name="SalesQty89">'Бланк заказа'!$X$240:$X$240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заказа'!$X$251:$X$251</definedName>
    <definedName name="SalesQty94">'Бланк заказа'!$X$256:$X$256</definedName>
    <definedName name="SalesQty95">'Бланк заказа'!$X$257:$X$257</definedName>
    <definedName name="SalesQty96">'Бланк заказа'!$X$263:$X$263</definedName>
    <definedName name="SalesQty97">'Бланк заказа'!$X$269:$X$269</definedName>
    <definedName name="SalesQty98">'Бланк заказа'!$X$270:$X$270</definedName>
    <definedName name="SalesQty99">'Бланк заказа'!$X$276:$X$276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заказа'!$Y$280:$Y$280</definedName>
    <definedName name="SalesRoundBox101">'Бланк заказа'!$Y$286:$Y$286</definedName>
    <definedName name="SalesRoundBox102">'Бланк заказа'!$Y$287:$Y$287</definedName>
    <definedName name="SalesRoundBox103">'Бланк заказа'!$Y$288:$Y$288</definedName>
    <definedName name="SalesRoundBox104">'Бланк заказа'!$Y$292:$Y$292</definedName>
    <definedName name="SalesRoundBox105">'Бланк заказа'!$Y$296:$Y$296</definedName>
    <definedName name="SalesRoundBox106">'Бланк заказа'!$Y$297:$Y$297</definedName>
    <definedName name="SalesRoundBox107">'Бланк заказа'!$Y$301:$Y$301</definedName>
    <definedName name="SalesRoundBox108">'Бланк заказа'!$Y$302:$Y$302</definedName>
    <definedName name="SalesRoundBox109">'Бланк заказа'!$Y$303:$Y$303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заказа'!$Y$327:$Y$327</definedName>
    <definedName name="SalesRoundBox131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заказа'!$Y$133:$Y$133</definedName>
    <definedName name="SalesRoundBox52">'Бланк заказа'!$Y$138:$Y$138</definedName>
    <definedName name="SalesRoundBox53">'Бланк заказа'!$Y$139:$Y$139</definedName>
    <definedName name="SalesRoundBox54">'Бланк заказа'!$Y$144:$Y$144</definedName>
    <definedName name="SalesRoundBox55">'Бланк заказа'!$Y$149:$Y$149</definedName>
    <definedName name="SalesRoundBox56">'Бланк заказа'!$Y$154:$Y$154</definedName>
    <definedName name="SalesRoundBox57">'Бланк заказа'!$Y$155:$Y$155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заказа'!$Y$174:$Y$174</definedName>
    <definedName name="SalesRoundBox64">'Бланк заказа'!$Y$178:$Y$178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заказа'!$Y$191:$Y$191</definedName>
    <definedName name="SalesRoundBox7">'Бланк заказа'!$Y$37:$Y$37</definedName>
    <definedName name="SalesRoundBox70">'Бланк заказа'!$Y$196:$Y$196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заказа'!$Y$205:$Y$205</definedName>
    <definedName name="SalesRoundBox75">'Бланк заказа'!$Y$210:$Y$210</definedName>
    <definedName name="SalesRoundBox76">'Бланк заказа'!$Y$211:$Y$211</definedName>
    <definedName name="SalesRoundBox77">'Бланк заказа'!$Y$212:$Y$212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заказа'!$Y$222:$Y$222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заказа'!$Y$230:$Y$230</definedName>
    <definedName name="SalesRoundBox88">'Бланк заказа'!$Y$235:$Y$235</definedName>
    <definedName name="SalesRoundBox89">'Бланк заказа'!$Y$240:$Y$240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заказа'!$Y$251:$Y$251</definedName>
    <definedName name="SalesRoundBox94">'Бланк заказа'!$Y$256:$Y$256</definedName>
    <definedName name="SalesRoundBox95">'Бланк заказа'!$Y$257:$Y$257</definedName>
    <definedName name="SalesRoundBox96">'Бланк заказа'!$Y$263:$Y$263</definedName>
    <definedName name="SalesRoundBox97">'Бланк заказа'!$Y$269:$Y$269</definedName>
    <definedName name="SalesRoundBox98">'Бланк заказа'!$Y$270:$Y$270</definedName>
    <definedName name="SalesRoundBox99">'Бланк заказа'!$Y$276:$Y$276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заказа'!$W$280:$W$280</definedName>
    <definedName name="UnitOfMeasure101">'Бланк заказа'!$W$286:$W$286</definedName>
    <definedName name="UnitOfMeasure102">'Бланк заказа'!$W$287:$W$287</definedName>
    <definedName name="UnitOfMeasure103">'Бланк заказа'!$W$288:$W$288</definedName>
    <definedName name="UnitOfMeasure104">'Бланк заказа'!$W$292:$W$292</definedName>
    <definedName name="UnitOfMeasure105">'Бланк заказа'!$W$296:$W$296</definedName>
    <definedName name="UnitOfMeasure106">'Бланк заказа'!$W$297:$W$297</definedName>
    <definedName name="UnitOfMeasure107">'Бланк заказа'!$W$301:$W$301</definedName>
    <definedName name="UnitOfMeasure108">'Бланк заказа'!$W$302:$W$302</definedName>
    <definedName name="UnitOfMeasure109">'Бланк заказа'!$W$303:$W$303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заказа'!$W$327:$W$327</definedName>
    <definedName name="UnitOfMeasure131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заказа'!$W$133:$W$133</definedName>
    <definedName name="UnitOfMeasure52">'Бланк заказа'!$W$138:$W$138</definedName>
    <definedName name="UnitOfMeasure53">'Бланк заказа'!$W$139:$W$139</definedName>
    <definedName name="UnitOfMeasure54">'Бланк заказа'!$W$144:$W$144</definedName>
    <definedName name="UnitOfMeasure55">'Бланк заказа'!$W$149:$W$149</definedName>
    <definedName name="UnitOfMeasure56">'Бланк заказа'!$W$154:$W$154</definedName>
    <definedName name="UnitOfMeasure57">'Бланк заказа'!$W$155:$W$155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заказа'!$W$174:$W$174</definedName>
    <definedName name="UnitOfMeasure64">'Бланк заказа'!$W$178:$W$178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заказа'!$W$191:$W$191</definedName>
    <definedName name="UnitOfMeasure7">'Бланк заказа'!$W$37:$W$37</definedName>
    <definedName name="UnitOfMeasure70">'Бланк заказа'!$W$196:$W$196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заказа'!$W$205:$W$205</definedName>
    <definedName name="UnitOfMeasure75">'Бланк заказа'!$W$210:$W$210</definedName>
    <definedName name="UnitOfMeasure76">'Бланк заказа'!$W$211:$W$211</definedName>
    <definedName name="UnitOfMeasure77">'Бланк заказа'!$W$212:$W$212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заказа'!$W$222:$W$222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заказа'!$W$230:$W$230</definedName>
    <definedName name="UnitOfMeasure88">'Бланк заказа'!$W$235:$W$235</definedName>
    <definedName name="UnitOfMeasure89">'Бланк заказа'!$W$240:$W$240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заказа'!$W$251:$W$251</definedName>
    <definedName name="UnitOfMeasure94">'Бланк заказа'!$W$256:$W$256</definedName>
    <definedName name="UnitOfMeasure95">'Бланк заказа'!$W$257:$W$257</definedName>
    <definedName name="UnitOfMeasure96">'Бланк заказа'!$W$263:$W$263</definedName>
    <definedName name="UnitOfMeasure97">'Бланк заказа'!$W$269:$W$269</definedName>
    <definedName name="UnitOfMeasure98">'Бланк заказа'!$W$270:$W$270</definedName>
    <definedName name="UnitOfMeasure99">'Бланк заказа'!$W$276:$W$276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5" i="2" l="1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X334" i="2"/>
  <c r="X333" i="2"/>
  <c r="BP332" i="2"/>
  <c r="BO332" i="2"/>
  <c r="BN332" i="2"/>
  <c r="BM332" i="2"/>
  <c r="Z332" i="2"/>
  <c r="Z333" i="2" s="1"/>
  <c r="Y332" i="2"/>
  <c r="Y334" i="2" s="1"/>
  <c r="X329" i="2"/>
  <c r="X328" i="2"/>
  <c r="BO327" i="2"/>
  <c r="BM327" i="2"/>
  <c r="Z327" i="2"/>
  <c r="Y327" i="2"/>
  <c r="BP327" i="2" s="1"/>
  <c r="BO326" i="2"/>
  <c r="BM326" i="2"/>
  <c r="Z326" i="2"/>
  <c r="Y326" i="2"/>
  <c r="BO325" i="2"/>
  <c r="BN325" i="2"/>
  <c r="BM325" i="2"/>
  <c r="Z325" i="2"/>
  <c r="Y325" i="2"/>
  <c r="BP325" i="2" s="1"/>
  <c r="BO324" i="2"/>
  <c r="BM324" i="2"/>
  <c r="Z324" i="2"/>
  <c r="Y324" i="2"/>
  <c r="BP324" i="2" s="1"/>
  <c r="BO323" i="2"/>
  <c r="BM323" i="2"/>
  <c r="Z323" i="2"/>
  <c r="Y323" i="2"/>
  <c r="BO322" i="2"/>
  <c r="BN322" i="2"/>
  <c r="BM322" i="2"/>
  <c r="Z322" i="2"/>
  <c r="Y322" i="2"/>
  <c r="BP322" i="2" s="1"/>
  <c r="BO321" i="2"/>
  <c r="BM321" i="2"/>
  <c r="Z321" i="2"/>
  <c r="Y321" i="2"/>
  <c r="BP321" i="2" s="1"/>
  <c r="BO320" i="2"/>
  <c r="BM320" i="2"/>
  <c r="Z320" i="2"/>
  <c r="Y320" i="2"/>
  <c r="BO319" i="2"/>
  <c r="BN319" i="2"/>
  <c r="BM319" i="2"/>
  <c r="Z319" i="2"/>
  <c r="Y319" i="2"/>
  <c r="BP319" i="2" s="1"/>
  <c r="BO318" i="2"/>
  <c r="BM318" i="2"/>
  <c r="Z318" i="2"/>
  <c r="Y318" i="2"/>
  <c r="BP318" i="2" s="1"/>
  <c r="BO317" i="2"/>
  <c r="BM317" i="2"/>
  <c r="Z317" i="2"/>
  <c r="Y317" i="2"/>
  <c r="BO316" i="2"/>
  <c r="BN316" i="2"/>
  <c r="BM316" i="2"/>
  <c r="Z316" i="2"/>
  <c r="Y316" i="2"/>
  <c r="BP316" i="2" s="1"/>
  <c r="P316" i="2"/>
  <c r="BO315" i="2"/>
  <c r="BN315" i="2"/>
  <c r="BM315" i="2"/>
  <c r="Z315" i="2"/>
  <c r="Y315" i="2"/>
  <c r="BP315" i="2" s="1"/>
  <c r="BP314" i="2"/>
  <c r="BO314" i="2"/>
  <c r="BN314" i="2"/>
  <c r="BM314" i="2"/>
  <c r="Z314" i="2"/>
  <c r="Y314" i="2"/>
  <c r="P314" i="2"/>
  <c r="BO313" i="2"/>
  <c r="BM313" i="2"/>
  <c r="Z313" i="2"/>
  <c r="Y313" i="2"/>
  <c r="BO312" i="2"/>
  <c r="BM312" i="2"/>
  <c r="Z312" i="2"/>
  <c r="Y312" i="2"/>
  <c r="BP312" i="2" s="1"/>
  <c r="P312" i="2"/>
  <c r="BO311" i="2"/>
  <c r="BM311" i="2"/>
  <c r="Z311" i="2"/>
  <c r="Y311" i="2"/>
  <c r="BN311" i="2" s="1"/>
  <c r="BO310" i="2"/>
  <c r="BN310" i="2"/>
  <c r="BM310" i="2"/>
  <c r="Z310" i="2"/>
  <c r="Y310" i="2"/>
  <c r="BP310" i="2" s="1"/>
  <c r="BO309" i="2"/>
  <c r="BM309" i="2"/>
  <c r="Z309" i="2"/>
  <c r="Y309" i="2"/>
  <c r="P309" i="2"/>
  <c r="BO308" i="2"/>
  <c r="BM308" i="2"/>
  <c r="Z308" i="2"/>
  <c r="Y308" i="2"/>
  <c r="BO307" i="2"/>
  <c r="BN307" i="2"/>
  <c r="BM307" i="2"/>
  <c r="Z307" i="2"/>
  <c r="Z328" i="2" s="1"/>
  <c r="Y307" i="2"/>
  <c r="X305" i="2"/>
  <c r="X304" i="2"/>
  <c r="BO303" i="2"/>
  <c r="BM303" i="2"/>
  <c r="Z303" i="2"/>
  <c r="Y303" i="2"/>
  <c r="BN303" i="2" s="1"/>
  <c r="P303" i="2"/>
  <c r="BO302" i="2"/>
  <c r="BM302" i="2"/>
  <c r="Z302" i="2"/>
  <c r="Y302" i="2"/>
  <c r="P302" i="2"/>
  <c r="BO301" i="2"/>
  <c r="BM301" i="2"/>
  <c r="Z301" i="2"/>
  <c r="Z304" i="2" s="1"/>
  <c r="Y301" i="2"/>
  <c r="X299" i="2"/>
  <c r="X298" i="2"/>
  <c r="BO297" i="2"/>
  <c r="BM297" i="2"/>
  <c r="Z297" i="2"/>
  <c r="Y297" i="2"/>
  <c r="BO296" i="2"/>
  <c r="BM296" i="2"/>
  <c r="Z296" i="2"/>
  <c r="Z298" i="2" s="1"/>
  <c r="Y296" i="2"/>
  <c r="Y299" i="2" s="1"/>
  <c r="P296" i="2"/>
  <c r="Y294" i="2"/>
  <c r="X294" i="2"/>
  <c r="Z293" i="2"/>
  <c r="X293" i="2"/>
  <c r="BO292" i="2"/>
  <c r="BN292" i="2"/>
  <c r="BM292" i="2"/>
  <c r="Z292" i="2"/>
  <c r="Y292" i="2"/>
  <c r="BP292" i="2" s="1"/>
  <c r="P292" i="2"/>
  <c r="X290" i="2"/>
  <c r="X289" i="2"/>
  <c r="BO288" i="2"/>
  <c r="BM288" i="2"/>
  <c r="Z288" i="2"/>
  <c r="Y288" i="2"/>
  <c r="BN288" i="2" s="1"/>
  <c r="BO287" i="2"/>
  <c r="BM287" i="2"/>
  <c r="Z287" i="2"/>
  <c r="Y287" i="2"/>
  <c r="BO286" i="2"/>
  <c r="BM286" i="2"/>
  <c r="Z286" i="2"/>
  <c r="Y286" i="2"/>
  <c r="BP286" i="2" s="1"/>
  <c r="X282" i="2"/>
  <c r="Y281" i="2"/>
  <c r="X281" i="2"/>
  <c r="BP280" i="2"/>
  <c r="BO280" i="2"/>
  <c r="BN280" i="2"/>
  <c r="BM280" i="2"/>
  <c r="Z280" i="2"/>
  <c r="Z281" i="2" s="1"/>
  <c r="Y280" i="2"/>
  <c r="Y282" i="2" s="1"/>
  <c r="P280" i="2"/>
  <c r="X278" i="2"/>
  <c r="X277" i="2"/>
  <c r="BO276" i="2"/>
  <c r="BM276" i="2"/>
  <c r="Z276" i="2"/>
  <c r="Z277" i="2" s="1"/>
  <c r="Y276" i="2"/>
  <c r="BN276" i="2" s="1"/>
  <c r="X272" i="2"/>
  <c r="X271" i="2"/>
  <c r="BO270" i="2"/>
  <c r="BM270" i="2"/>
  <c r="Z270" i="2"/>
  <c r="Y270" i="2"/>
  <c r="BP270" i="2" s="1"/>
  <c r="P270" i="2"/>
  <c r="BO269" i="2"/>
  <c r="BM269" i="2"/>
  <c r="Z269" i="2"/>
  <c r="Z271" i="2" s="1"/>
  <c r="Y269" i="2"/>
  <c r="BN269" i="2" s="1"/>
  <c r="P269" i="2"/>
  <c r="X265" i="2"/>
  <c r="X264" i="2"/>
  <c r="BO263" i="2"/>
  <c r="BM263" i="2"/>
  <c r="Z263" i="2"/>
  <c r="Z264" i="2" s="1"/>
  <c r="Y263" i="2"/>
  <c r="Y265" i="2" s="1"/>
  <c r="P263" i="2"/>
  <c r="X259" i="2"/>
  <c r="X258" i="2"/>
  <c r="BP257" i="2"/>
  <c r="BO257" i="2"/>
  <c r="BN257" i="2"/>
  <c r="BM257" i="2"/>
  <c r="Z257" i="2"/>
  <c r="Y257" i="2"/>
  <c r="P257" i="2"/>
  <c r="BO256" i="2"/>
  <c r="BM256" i="2"/>
  <c r="Z256" i="2"/>
  <c r="Y256" i="2"/>
  <c r="P256" i="2"/>
  <c r="Y253" i="2"/>
  <c r="X253" i="2"/>
  <c r="Z252" i="2"/>
  <c r="X252" i="2"/>
  <c r="BO251" i="2"/>
  <c r="BM251" i="2"/>
  <c r="Z251" i="2"/>
  <c r="Y251" i="2"/>
  <c r="P251" i="2"/>
  <c r="X248" i="2"/>
  <c r="X247" i="2"/>
  <c r="BO246" i="2"/>
  <c r="BM246" i="2"/>
  <c r="Z246" i="2"/>
  <c r="Y246" i="2"/>
  <c r="BN246" i="2" s="1"/>
  <c r="BO245" i="2"/>
  <c r="BM245" i="2"/>
  <c r="Z245" i="2"/>
  <c r="Y245" i="2"/>
  <c r="BO244" i="2"/>
  <c r="BM244" i="2"/>
  <c r="Z244" i="2"/>
  <c r="Z247" i="2" s="1"/>
  <c r="Y244" i="2"/>
  <c r="BP244" i="2" s="1"/>
  <c r="X242" i="2"/>
  <c r="Y241" i="2"/>
  <c r="X241" i="2"/>
  <c r="BP240" i="2"/>
  <c r="BO240" i="2"/>
  <c r="BN240" i="2"/>
  <c r="BM240" i="2"/>
  <c r="Z240" i="2"/>
  <c r="Z241" i="2" s="1"/>
  <c r="Y240" i="2"/>
  <c r="Y242" i="2" s="1"/>
  <c r="X237" i="2"/>
  <c r="X236" i="2"/>
  <c r="BP235" i="2"/>
  <c r="BO235" i="2"/>
  <c r="BN235" i="2"/>
  <c r="BM235" i="2"/>
  <c r="Z235" i="2"/>
  <c r="Z236" i="2" s="1"/>
  <c r="Y235" i="2"/>
  <c r="Y237" i="2" s="1"/>
  <c r="P235" i="2"/>
  <c r="X232" i="2"/>
  <c r="X231" i="2"/>
  <c r="BO230" i="2"/>
  <c r="BM230" i="2"/>
  <c r="Z230" i="2"/>
  <c r="Y230" i="2"/>
  <c r="BP230" i="2" s="1"/>
  <c r="P230" i="2"/>
  <c r="BO229" i="2"/>
  <c r="BM229" i="2"/>
  <c r="Z229" i="2"/>
  <c r="Y229" i="2"/>
  <c r="BN229" i="2" s="1"/>
  <c r="P229" i="2"/>
  <c r="BP228" i="2"/>
  <c r="BO228" i="2"/>
  <c r="BN228" i="2"/>
  <c r="BM228" i="2"/>
  <c r="Z228" i="2"/>
  <c r="Y228" i="2"/>
  <c r="P228" i="2"/>
  <c r="BO227" i="2"/>
  <c r="BM227" i="2"/>
  <c r="Z227" i="2"/>
  <c r="Y227" i="2"/>
  <c r="Y232" i="2" s="1"/>
  <c r="P227" i="2"/>
  <c r="X224" i="2"/>
  <c r="X223" i="2"/>
  <c r="BO222" i="2"/>
  <c r="BM222" i="2"/>
  <c r="Z222" i="2"/>
  <c r="Y222" i="2"/>
  <c r="BN222" i="2" s="1"/>
  <c r="P222" i="2"/>
  <c r="BO221" i="2"/>
  <c r="BM221" i="2"/>
  <c r="Z221" i="2"/>
  <c r="Y221" i="2"/>
  <c r="P221" i="2"/>
  <c r="BP220" i="2"/>
  <c r="BO220" i="2"/>
  <c r="BN220" i="2"/>
  <c r="BM220" i="2"/>
  <c r="Z220" i="2"/>
  <c r="Y220" i="2"/>
  <c r="P220" i="2"/>
  <c r="BO219" i="2"/>
  <c r="BM219" i="2"/>
  <c r="Z219" i="2"/>
  <c r="Y219" i="2"/>
  <c r="P219" i="2"/>
  <c r="BO218" i="2"/>
  <c r="BM218" i="2"/>
  <c r="Z218" i="2"/>
  <c r="Y218" i="2"/>
  <c r="BN218" i="2" s="1"/>
  <c r="P218" i="2"/>
  <c r="BP217" i="2"/>
  <c r="BO217" i="2"/>
  <c r="BN217" i="2"/>
  <c r="BM217" i="2"/>
  <c r="Z217" i="2"/>
  <c r="Y217" i="2"/>
  <c r="P217" i="2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N211" i="2" s="1"/>
  <c r="P211" i="2"/>
  <c r="BO210" i="2"/>
  <c r="BM210" i="2"/>
  <c r="Z210" i="2"/>
  <c r="Z213" i="2" s="1"/>
  <c r="Y210" i="2"/>
  <c r="P210" i="2"/>
  <c r="X207" i="2"/>
  <c r="X206" i="2"/>
  <c r="BO205" i="2"/>
  <c r="BM205" i="2"/>
  <c r="Z205" i="2"/>
  <c r="Y205" i="2"/>
  <c r="BP205" i="2" s="1"/>
  <c r="P205" i="2"/>
  <c r="BO204" i="2"/>
  <c r="BM204" i="2"/>
  <c r="Z204" i="2"/>
  <c r="Y204" i="2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Y207" i="2" s="1"/>
  <c r="P202" i="2"/>
  <c r="X198" i="2"/>
  <c r="Z197" i="2"/>
  <c r="X197" i="2"/>
  <c r="BO196" i="2"/>
  <c r="BM196" i="2"/>
  <c r="Z196" i="2"/>
  <c r="Y196" i="2"/>
  <c r="P196" i="2"/>
  <c r="X193" i="2"/>
  <c r="X192" i="2"/>
  <c r="BO191" i="2"/>
  <c r="BM191" i="2"/>
  <c r="Z191" i="2"/>
  <c r="Z192" i="2" s="1"/>
  <c r="Y191" i="2"/>
  <c r="BN191" i="2" s="1"/>
  <c r="X189" i="2"/>
  <c r="X188" i="2"/>
  <c r="BO187" i="2"/>
  <c r="BM187" i="2"/>
  <c r="Z187" i="2"/>
  <c r="Y187" i="2"/>
  <c r="P187" i="2"/>
  <c r="BO186" i="2"/>
  <c r="BM186" i="2"/>
  <c r="Z186" i="2"/>
  <c r="Y186" i="2"/>
  <c r="BN186" i="2" s="1"/>
  <c r="P186" i="2"/>
  <c r="BO185" i="2"/>
  <c r="BM185" i="2"/>
  <c r="Z185" i="2"/>
  <c r="Y185" i="2"/>
  <c r="P185" i="2"/>
  <c r="X181" i="2"/>
  <c r="Y180" i="2"/>
  <c r="X180" i="2"/>
  <c r="BP179" i="2"/>
  <c r="BO179" i="2"/>
  <c r="BN179" i="2"/>
  <c r="BM179" i="2"/>
  <c r="Z179" i="2"/>
  <c r="Y179" i="2"/>
  <c r="P179" i="2"/>
  <c r="BO178" i="2"/>
  <c r="BM178" i="2"/>
  <c r="Z178" i="2"/>
  <c r="Y178" i="2"/>
  <c r="BN178" i="2" s="1"/>
  <c r="P178" i="2"/>
  <c r="X176" i="2"/>
  <c r="X175" i="2"/>
  <c r="BO174" i="2"/>
  <c r="BN174" i="2"/>
  <c r="BM174" i="2"/>
  <c r="Z174" i="2"/>
  <c r="Y174" i="2"/>
  <c r="BP174" i="2" s="1"/>
  <c r="P174" i="2"/>
  <c r="BO173" i="2"/>
  <c r="BM173" i="2"/>
  <c r="Z173" i="2"/>
  <c r="Y173" i="2"/>
  <c r="BP173" i="2" s="1"/>
  <c r="P173" i="2"/>
  <c r="BP172" i="2"/>
  <c r="BO172" i="2"/>
  <c r="BN172" i="2"/>
  <c r="BM172" i="2"/>
  <c r="Z172" i="2"/>
  <c r="Y172" i="2"/>
  <c r="BP171" i="2"/>
  <c r="BO171" i="2"/>
  <c r="BN171" i="2"/>
  <c r="BM171" i="2"/>
  <c r="Z171" i="2"/>
  <c r="Z175" i="2" s="1"/>
  <c r="Y171" i="2"/>
  <c r="X168" i="2"/>
  <c r="X167" i="2"/>
  <c r="BP166" i="2"/>
  <c r="BO166" i="2"/>
  <c r="BN166" i="2"/>
  <c r="BM166" i="2"/>
  <c r="Z166" i="2"/>
  <c r="Z167" i="2" s="1"/>
  <c r="Y166" i="2"/>
  <c r="Y168" i="2" s="1"/>
  <c r="Y162" i="2"/>
  <c r="X162" i="2"/>
  <c r="X161" i="2"/>
  <c r="BO160" i="2"/>
  <c r="BM160" i="2"/>
  <c r="Z160" i="2"/>
  <c r="Z161" i="2" s="1"/>
  <c r="Y160" i="2"/>
  <c r="BN160" i="2" s="1"/>
  <c r="P160" i="2"/>
  <c r="X157" i="2"/>
  <c r="Y156" i="2"/>
  <c r="X156" i="2"/>
  <c r="BO155" i="2"/>
  <c r="BM155" i="2"/>
  <c r="Z155" i="2"/>
  <c r="Y155" i="2"/>
  <c r="P155" i="2"/>
  <c r="BO154" i="2"/>
  <c r="BM154" i="2"/>
  <c r="Z154" i="2"/>
  <c r="Z156" i="2" s="1"/>
  <c r="Y154" i="2"/>
  <c r="BP154" i="2" s="1"/>
  <c r="P154" i="2"/>
  <c r="X151" i="2"/>
  <c r="Y150" i="2"/>
  <c r="X150" i="2"/>
  <c r="BP149" i="2"/>
  <c r="BO149" i="2"/>
  <c r="BN149" i="2"/>
  <c r="BM149" i="2"/>
  <c r="Z149" i="2"/>
  <c r="Z150" i="2" s="1"/>
  <c r="Y149" i="2"/>
  <c r="Y151" i="2" s="1"/>
  <c r="P149" i="2"/>
  <c r="X146" i="2"/>
  <c r="X145" i="2"/>
  <c r="BO144" i="2"/>
  <c r="BM144" i="2"/>
  <c r="Z144" i="2"/>
  <c r="Z145" i="2" s="1"/>
  <c r="Y144" i="2"/>
  <c r="X141" i="2"/>
  <c r="X140" i="2"/>
  <c r="BO139" i="2"/>
  <c r="BM139" i="2"/>
  <c r="Z139" i="2"/>
  <c r="Y139" i="2"/>
  <c r="BN139" i="2" s="1"/>
  <c r="P139" i="2"/>
  <c r="BO138" i="2"/>
  <c r="BM138" i="2"/>
  <c r="Z138" i="2"/>
  <c r="Y138" i="2"/>
  <c r="P138" i="2"/>
  <c r="X135" i="2"/>
  <c r="X134" i="2"/>
  <c r="BO133" i="2"/>
  <c r="BM133" i="2"/>
  <c r="Z133" i="2"/>
  <c r="Z134" i="2" s="1"/>
  <c r="Y133" i="2"/>
  <c r="BP133" i="2" s="1"/>
  <c r="P133" i="2"/>
  <c r="BO132" i="2"/>
  <c r="BM132" i="2"/>
  <c r="Z132" i="2"/>
  <c r="Y132" i="2"/>
  <c r="P132" i="2"/>
  <c r="X129" i="2"/>
  <c r="X128" i="2"/>
  <c r="BO127" i="2"/>
  <c r="BM127" i="2"/>
  <c r="Z127" i="2"/>
  <c r="Y127" i="2"/>
  <c r="BP127" i="2" s="1"/>
  <c r="P127" i="2"/>
  <c r="BO126" i="2"/>
  <c r="BM126" i="2"/>
  <c r="Z126" i="2"/>
  <c r="Y126" i="2"/>
  <c r="P126" i="2"/>
  <c r="X123" i="2"/>
  <c r="X122" i="2"/>
  <c r="BO121" i="2"/>
  <c r="BM121" i="2"/>
  <c r="Z121" i="2"/>
  <c r="Y121" i="2"/>
  <c r="BP121" i="2" s="1"/>
  <c r="P121" i="2"/>
  <c r="BO120" i="2"/>
  <c r="BM120" i="2"/>
  <c r="Z120" i="2"/>
  <c r="Y120" i="2"/>
  <c r="BN120" i="2" s="1"/>
  <c r="P120" i="2"/>
  <c r="BO119" i="2"/>
  <c r="BM119" i="2"/>
  <c r="Z119" i="2"/>
  <c r="Y119" i="2"/>
  <c r="P119" i="2"/>
  <c r="BO118" i="2"/>
  <c r="BM118" i="2"/>
  <c r="Z118" i="2"/>
  <c r="Y118" i="2"/>
  <c r="P118" i="2"/>
  <c r="BO117" i="2"/>
  <c r="BM117" i="2"/>
  <c r="Z117" i="2"/>
  <c r="Y117" i="2"/>
  <c r="P117" i="2"/>
  <c r="BO116" i="2"/>
  <c r="BM116" i="2"/>
  <c r="Z116" i="2"/>
  <c r="Y116" i="2"/>
  <c r="P116" i="2"/>
  <c r="X113" i="2"/>
  <c r="X112" i="2"/>
  <c r="BO111" i="2"/>
  <c r="BM111" i="2"/>
  <c r="Z111" i="2"/>
  <c r="Y111" i="2"/>
  <c r="P111" i="2"/>
  <c r="BO110" i="2"/>
  <c r="BM110" i="2"/>
  <c r="Z110" i="2"/>
  <c r="Y110" i="2"/>
  <c r="BP110" i="2" s="1"/>
  <c r="P110" i="2"/>
  <c r="BO109" i="2"/>
  <c r="BM109" i="2"/>
  <c r="Z109" i="2"/>
  <c r="Z112" i="2" s="1"/>
  <c r="Y109" i="2"/>
  <c r="P109" i="2"/>
  <c r="X106" i="2"/>
  <c r="X105" i="2"/>
  <c r="BO104" i="2"/>
  <c r="BM104" i="2"/>
  <c r="Z104" i="2"/>
  <c r="Y104" i="2"/>
  <c r="BN104" i="2" s="1"/>
  <c r="P104" i="2"/>
  <c r="BP103" i="2"/>
  <c r="BO103" i="2"/>
  <c r="BN103" i="2"/>
  <c r="BM103" i="2"/>
  <c r="Z103" i="2"/>
  <c r="Y103" i="2"/>
  <c r="P103" i="2"/>
  <c r="BO102" i="2"/>
  <c r="BM102" i="2"/>
  <c r="Z102" i="2"/>
  <c r="Y102" i="2"/>
  <c r="BN102" i="2" s="1"/>
  <c r="P102" i="2"/>
  <c r="BO101" i="2"/>
  <c r="BM101" i="2"/>
  <c r="Z101" i="2"/>
  <c r="Y101" i="2"/>
  <c r="BP101" i="2" s="1"/>
  <c r="BO100" i="2"/>
  <c r="BM100" i="2"/>
  <c r="Z100" i="2"/>
  <c r="Y100" i="2"/>
  <c r="BP100" i="2" s="1"/>
  <c r="P100" i="2"/>
  <c r="BO99" i="2"/>
  <c r="BM99" i="2"/>
  <c r="Z99" i="2"/>
  <c r="Z105" i="2" s="1"/>
  <c r="Y99" i="2"/>
  <c r="X96" i="2"/>
  <c r="X95" i="2"/>
  <c r="BO94" i="2"/>
  <c r="BM94" i="2"/>
  <c r="Z94" i="2"/>
  <c r="Y94" i="2"/>
  <c r="BP94" i="2" s="1"/>
  <c r="P94" i="2"/>
  <c r="BO93" i="2"/>
  <c r="BM93" i="2"/>
  <c r="Z93" i="2"/>
  <c r="Z95" i="2" s="1"/>
  <c r="Y93" i="2"/>
  <c r="BP93" i="2" s="1"/>
  <c r="X90" i="2"/>
  <c r="Z89" i="2"/>
  <c r="X89" i="2"/>
  <c r="BO88" i="2"/>
  <c r="BM88" i="2"/>
  <c r="Z88" i="2"/>
  <c r="Y88" i="2"/>
  <c r="Y89" i="2" s="1"/>
  <c r="X85" i="2"/>
  <c r="X84" i="2"/>
  <c r="BO83" i="2"/>
  <c r="BM83" i="2"/>
  <c r="Z83" i="2"/>
  <c r="Y83" i="2"/>
  <c r="BN83" i="2" s="1"/>
  <c r="P83" i="2"/>
  <c r="BP82" i="2"/>
  <c r="BO82" i="2"/>
  <c r="BN82" i="2"/>
  <c r="BM82" i="2"/>
  <c r="Z82" i="2"/>
  <c r="Z84" i="2" s="1"/>
  <c r="Y82" i="2"/>
  <c r="P82" i="2"/>
  <c r="X79" i="2"/>
  <c r="X78" i="2"/>
  <c r="BO77" i="2"/>
  <c r="BM77" i="2"/>
  <c r="Z77" i="2"/>
  <c r="Y77" i="2"/>
  <c r="BP77" i="2" s="1"/>
  <c r="BO76" i="2"/>
  <c r="BM76" i="2"/>
  <c r="Z76" i="2"/>
  <c r="Y76" i="2"/>
  <c r="BP76" i="2" s="1"/>
  <c r="P76" i="2"/>
  <c r="BO75" i="2"/>
  <c r="BM75" i="2"/>
  <c r="Z75" i="2"/>
  <c r="Y75" i="2"/>
  <c r="BP75" i="2" s="1"/>
  <c r="BO74" i="2"/>
  <c r="BM74" i="2"/>
  <c r="Z74" i="2"/>
  <c r="Y74" i="2"/>
  <c r="BP74" i="2" s="1"/>
  <c r="BO73" i="2"/>
  <c r="BM73" i="2"/>
  <c r="Z73" i="2"/>
  <c r="Y73" i="2"/>
  <c r="Y79" i="2" s="1"/>
  <c r="P73" i="2"/>
  <c r="X71" i="2"/>
  <c r="X70" i="2"/>
  <c r="BO69" i="2"/>
  <c r="BM69" i="2"/>
  <c r="Z69" i="2"/>
  <c r="Y69" i="2"/>
  <c r="Y71" i="2" s="1"/>
  <c r="P69" i="2"/>
  <c r="BP68" i="2"/>
  <c r="BO68" i="2"/>
  <c r="BN68" i="2"/>
  <c r="BM68" i="2"/>
  <c r="Z68" i="2"/>
  <c r="Z70" i="2" s="1"/>
  <c r="Y68" i="2"/>
  <c r="P68" i="2"/>
  <c r="X66" i="2"/>
  <c r="X65" i="2"/>
  <c r="BO64" i="2"/>
  <c r="BM64" i="2"/>
  <c r="Z64" i="2"/>
  <c r="Y64" i="2"/>
  <c r="BO63" i="2"/>
  <c r="BM63" i="2"/>
  <c r="Z63" i="2"/>
  <c r="Y63" i="2"/>
  <c r="BP63" i="2" s="1"/>
  <c r="P63" i="2"/>
  <c r="X61" i="2"/>
  <c r="X60" i="2"/>
  <c r="BP59" i="2"/>
  <c r="BO59" i="2"/>
  <c r="BN59" i="2"/>
  <c r="BM59" i="2"/>
  <c r="Z59" i="2"/>
  <c r="Z60" i="2" s="1"/>
  <c r="Y59" i="2"/>
  <c r="Y60" i="2" s="1"/>
  <c r="X57" i="2"/>
  <c r="Z56" i="2"/>
  <c r="X56" i="2"/>
  <c r="BO55" i="2"/>
  <c r="BM55" i="2"/>
  <c r="Z55" i="2"/>
  <c r="Y55" i="2"/>
  <c r="BP55" i="2" s="1"/>
  <c r="X52" i="2"/>
  <c r="X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P47" i="2"/>
  <c r="BO47" i="2"/>
  <c r="BN47" i="2"/>
  <c r="BM47" i="2"/>
  <c r="Z47" i="2"/>
  <c r="Y47" i="2"/>
  <c r="P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N43" i="2"/>
  <c r="BM43" i="2"/>
  <c r="Z43" i="2"/>
  <c r="Z51" i="2" s="1"/>
  <c r="Y43" i="2"/>
  <c r="P43" i="2"/>
  <c r="X40" i="2"/>
  <c r="X39" i="2"/>
  <c r="BO38" i="2"/>
  <c r="BM38" i="2"/>
  <c r="Z38" i="2"/>
  <c r="Z39" i="2" s="1"/>
  <c r="Y38" i="2"/>
  <c r="BP38" i="2" s="1"/>
  <c r="BO37" i="2"/>
  <c r="BM37" i="2"/>
  <c r="Z37" i="2"/>
  <c r="Y37" i="2"/>
  <c r="BO36" i="2"/>
  <c r="BM36" i="2"/>
  <c r="Z36" i="2"/>
  <c r="Y36" i="2"/>
  <c r="BP36" i="2" s="1"/>
  <c r="X33" i="2"/>
  <c r="X32" i="2"/>
  <c r="BO31" i="2"/>
  <c r="BN31" i="2"/>
  <c r="BM31" i="2"/>
  <c r="Z31" i="2"/>
  <c r="Y31" i="2"/>
  <c r="BP31" i="2" s="1"/>
  <c r="BP30" i="2"/>
  <c r="BO30" i="2"/>
  <c r="BN30" i="2"/>
  <c r="BM30" i="2"/>
  <c r="Z30" i="2"/>
  <c r="Y30" i="2"/>
  <c r="BO29" i="2"/>
  <c r="BM29" i="2"/>
  <c r="Z29" i="2"/>
  <c r="Y29" i="2"/>
  <c r="BP29" i="2" s="1"/>
  <c r="BO28" i="2"/>
  <c r="BM28" i="2"/>
  <c r="Z28" i="2"/>
  <c r="Z32" i="2" s="1"/>
  <c r="Y28" i="2"/>
  <c r="Y33" i="2" s="1"/>
  <c r="X24" i="2"/>
  <c r="X335" i="2" s="1"/>
  <c r="Z23" i="2"/>
  <c r="X23" i="2"/>
  <c r="X339" i="2" s="1"/>
  <c r="BO22" i="2"/>
  <c r="X337" i="2" s="1"/>
  <c r="BM22" i="2"/>
  <c r="X336" i="2" s="1"/>
  <c r="Z22" i="2"/>
  <c r="Y22" i="2"/>
  <c r="Y23" i="2" s="1"/>
  <c r="P22" i="2"/>
  <c r="H10" i="2"/>
  <c r="A9" i="2"/>
  <c r="F9" i="2" s="1"/>
  <c r="D7" i="2"/>
  <c r="Q6" i="2"/>
  <c r="P2" i="2"/>
  <c r="Y24" i="2" l="1"/>
  <c r="BN22" i="2"/>
  <c r="BP22" i="2"/>
  <c r="Y40" i="2"/>
  <c r="Y57" i="2"/>
  <c r="Y65" i="2"/>
  <c r="Y90" i="2"/>
  <c r="Y96" i="2"/>
  <c r="Y129" i="2"/>
  <c r="BP126" i="2"/>
  <c r="BN126" i="2"/>
  <c r="Y134" i="2"/>
  <c r="BP132" i="2"/>
  <c r="BN132" i="2"/>
  <c r="Y135" i="2"/>
  <c r="Y141" i="2"/>
  <c r="Y140" i="2"/>
  <c r="BP138" i="2"/>
  <c r="BN138" i="2"/>
  <c r="Y197" i="2"/>
  <c r="BP196" i="2"/>
  <c r="BN196" i="2"/>
  <c r="BP211" i="2"/>
  <c r="BP212" i="2"/>
  <c r="Y213" i="2"/>
  <c r="BP218" i="2"/>
  <c r="Y223" i="2"/>
  <c r="BP221" i="2"/>
  <c r="BN221" i="2"/>
  <c r="Y258" i="2"/>
  <c r="Y259" i="2"/>
  <c r="BP297" i="2"/>
  <c r="BN297" i="2"/>
  <c r="BP303" i="2"/>
  <c r="BP308" i="2"/>
  <c r="BN308" i="2"/>
  <c r="BP311" i="2"/>
  <c r="BP313" i="2"/>
  <c r="BN313" i="2"/>
  <c r="BP317" i="2"/>
  <c r="BN317" i="2"/>
  <c r="BP323" i="2"/>
  <c r="BN323" i="2"/>
  <c r="BN28" i="2"/>
  <c r="BN36" i="2"/>
  <c r="BN37" i="2"/>
  <c r="Y52" i="2"/>
  <c r="BN45" i="2"/>
  <c r="BN48" i="2"/>
  <c r="BN50" i="2"/>
  <c r="Y51" i="2"/>
  <c r="Y56" i="2"/>
  <c r="BN63" i="2"/>
  <c r="Z65" i="2"/>
  <c r="BN64" i="2"/>
  <c r="BP64" i="2"/>
  <c r="BN69" i="2"/>
  <c r="Z78" i="2"/>
  <c r="BN73" i="2"/>
  <c r="BP73" i="2"/>
  <c r="BN74" i="2"/>
  <c r="BN76" i="2"/>
  <c r="BN77" i="2"/>
  <c r="Y85" i="2"/>
  <c r="BN88" i="2"/>
  <c r="BP88" i="2"/>
  <c r="BN94" i="2"/>
  <c r="Y95" i="2"/>
  <c r="Y106" i="2"/>
  <c r="BN100" i="2"/>
  <c r="BN101" i="2"/>
  <c r="BP111" i="2"/>
  <c r="BN111" i="2"/>
  <c r="BP117" i="2"/>
  <c r="BN117" i="2"/>
  <c r="BP119" i="2"/>
  <c r="BN119" i="2"/>
  <c r="Y146" i="2"/>
  <c r="BP144" i="2"/>
  <c r="BN144" i="2"/>
  <c r="BP155" i="2"/>
  <c r="BN155" i="2"/>
  <c r="Y175" i="2"/>
  <c r="Z180" i="2"/>
  <c r="BP185" i="2"/>
  <c r="BN185" i="2"/>
  <c r="Z188" i="2"/>
  <c r="Y198" i="2"/>
  <c r="BP204" i="2"/>
  <c r="BN204" i="2"/>
  <c r="BP210" i="2"/>
  <c r="BN210" i="2"/>
  <c r="BP222" i="2"/>
  <c r="BP229" i="2"/>
  <c r="BP245" i="2"/>
  <c r="BN245" i="2"/>
  <c r="BP246" i="2"/>
  <c r="Y252" i="2"/>
  <c r="BP251" i="2"/>
  <c r="BN251" i="2"/>
  <c r="BP269" i="2"/>
  <c r="BP276" i="2"/>
  <c r="Y277" i="2"/>
  <c r="BP287" i="2"/>
  <c r="BN287" i="2"/>
  <c r="BP302" i="2"/>
  <c r="BN302" i="2"/>
  <c r="BP320" i="2"/>
  <c r="BN320" i="2"/>
  <c r="BP326" i="2"/>
  <c r="BN326" i="2"/>
  <c r="BP102" i="2"/>
  <c r="Y112" i="2"/>
  <c r="BP109" i="2"/>
  <c r="Y113" i="2"/>
  <c r="Y122" i="2"/>
  <c r="Z122" i="2"/>
  <c r="Y123" i="2"/>
  <c r="BP120" i="2"/>
  <c r="Z128" i="2"/>
  <c r="Z140" i="2"/>
  <c r="BP139" i="2"/>
  <c r="Y157" i="2"/>
  <c r="BP160" i="2"/>
  <c r="Y161" i="2"/>
  <c r="Y176" i="2"/>
  <c r="BP178" i="2"/>
  <c r="Y181" i="2"/>
  <c r="BP186" i="2"/>
  <c r="Y189" i="2"/>
  <c r="BP191" i="2"/>
  <c r="Y192" i="2"/>
  <c r="Z206" i="2"/>
  <c r="Z223" i="2"/>
  <c r="Z231" i="2"/>
  <c r="Z258" i="2"/>
  <c r="Z289" i="2"/>
  <c r="BP288" i="2"/>
  <c r="Y293" i="2"/>
  <c r="Y304" i="2"/>
  <c r="Y328" i="2"/>
  <c r="Y329" i="2"/>
  <c r="Z340" i="2"/>
  <c r="X338" i="2"/>
  <c r="H9" i="2"/>
  <c r="Y289" i="2"/>
  <c r="Y236" i="2"/>
  <c r="BN244" i="2"/>
  <c r="BN256" i="2"/>
  <c r="BN286" i="2"/>
  <c r="BN296" i="2"/>
  <c r="Y247" i="2"/>
  <c r="BP43" i="2"/>
  <c r="BP69" i="2"/>
  <c r="BN301" i="2"/>
  <c r="Y70" i="2"/>
  <c r="BN202" i="2"/>
  <c r="BP227" i="2"/>
  <c r="Y248" i="2"/>
  <c r="BN263" i="2"/>
  <c r="Y290" i="2"/>
  <c r="BN309" i="2"/>
  <c r="Y333" i="2"/>
  <c r="J9" i="2"/>
  <c r="BP37" i="2"/>
  <c r="BN118" i="2"/>
  <c r="BN227" i="2"/>
  <c r="BP83" i="2"/>
  <c r="BP118" i="2"/>
  <c r="Y214" i="2"/>
  <c r="BP301" i="2"/>
  <c r="Y32" i="2"/>
  <c r="BP46" i="2"/>
  <c r="Y78" i="2"/>
  <c r="BN110" i="2"/>
  <c r="BN121" i="2"/>
  <c r="Y145" i="2"/>
  <c r="Y167" i="2"/>
  <c r="BN187" i="2"/>
  <c r="Y193" i="2"/>
  <c r="BN219" i="2"/>
  <c r="BN230" i="2"/>
  <c r="BP256" i="2"/>
  <c r="BN270" i="2"/>
  <c r="Y278" i="2"/>
  <c r="BP296" i="2"/>
  <c r="Y305" i="2"/>
  <c r="BN312" i="2"/>
  <c r="BN49" i="2"/>
  <c r="BN55" i="2"/>
  <c r="Y61" i="2"/>
  <c r="Y335" i="2" s="1"/>
  <c r="Y66" i="2"/>
  <c r="BN75" i="2"/>
  <c r="Y84" i="2"/>
  <c r="BN93" i="2"/>
  <c r="BN99" i="2"/>
  <c r="BP104" i="2"/>
  <c r="BN116" i="2"/>
  <c r="BN127" i="2"/>
  <c r="BP202" i="2"/>
  <c r="BP263" i="2"/>
  <c r="BP309" i="2"/>
  <c r="A10" i="2"/>
  <c r="F10" i="2"/>
  <c r="BP28" i="2"/>
  <c r="BN44" i="2"/>
  <c r="BN205" i="2"/>
  <c r="BP219" i="2"/>
  <c r="BN318" i="2"/>
  <c r="BN321" i="2"/>
  <c r="BN324" i="2"/>
  <c r="BN327" i="2"/>
  <c r="BN38" i="2"/>
  <c r="BN29" i="2"/>
  <c r="BN133" i="2"/>
  <c r="BN154" i="2"/>
  <c r="BN173" i="2"/>
  <c r="BP187" i="2"/>
  <c r="BP99" i="2"/>
  <c r="Y105" i="2"/>
  <c r="BP116" i="2"/>
  <c r="Y264" i="2"/>
  <c r="Y188" i="2"/>
  <c r="Y231" i="2"/>
  <c r="Y271" i="2"/>
  <c r="Y39" i="2"/>
  <c r="Y128" i="2"/>
  <c r="Y206" i="2"/>
  <c r="BP307" i="2"/>
  <c r="Y272" i="2"/>
  <c r="Y298" i="2"/>
  <c r="Y224" i="2"/>
  <c r="BN109" i="2"/>
  <c r="Y337" i="2" l="1"/>
  <c r="Y336" i="2"/>
  <c r="Y339" i="2"/>
  <c r="Y338" i="2"/>
  <c r="C348" i="2"/>
  <c r="B348" i="2"/>
  <c r="A348" i="2"/>
</calcChain>
</file>

<file path=xl/sharedStrings.xml><?xml version="1.0" encoding="utf-8"?>
<sst xmlns="http://schemas.openxmlformats.org/spreadsheetml/2006/main" count="2246" uniqueCount="547">
  <si>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</si>
  <si>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</si>
  <si>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</si>
  <si>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</si>
  <si>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</si>
  <si>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</si>
  <si>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</si>
  <si>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</si>
  <si>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</si>
  <si>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</si>
  <si>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</si>
  <si>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</si>
  <si>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</si>
  <si>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</si>
  <si>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</si>
  <si>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</si>
  <si>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</si>
  <si>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</si>
  <si>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</si>
  <si>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</si>
  <si>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</si>
  <si>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</si>
  <si>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</si>
  <si>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</si>
  <si>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</si>
  <si>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</si>
  <si>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</si>
  <si>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</si>
  <si>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</si>
  <si>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</si>
  <si>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</si>
  <si>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</si>
  <si>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</si>
  <si>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</si>
  <si>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</si>
  <si>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</si>
  <si>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</si>
  <si>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</si>
  <si>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</si>
  <si>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</si>
  <si>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</si>
  <si>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</si>
  <si>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</si>
  <si>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</si>
  <si>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</si>
  <si>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</si>
  <si>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</si>
  <si>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</si>
  <si>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</si>
  <si>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</si>
  <si>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</si>
  <si>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</si>
  <si>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</si>
  <si>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</si>
  <si>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</si>
  <si>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</si>
  <si>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</si>
  <si>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</si>
  <si>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</si>
  <si>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</si>
  <si>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</si>
  <si>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</si>
  <si>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</si>
  <si>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</si>
  <si>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</si>
  <si>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</si>
  <si>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</si>
  <si>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</si>
  <si>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</si>
  <si>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</si>
  <si>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</si>
  <si>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22.03.2025</t>
  </si>
  <si>
    <t>20.03.2025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</si>
  <si>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</si>
  <si>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</si>
  <si>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</si>
  <si>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</si>
  <si>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</si>
  <si>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</si>
  <si>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</si>
  <si>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</si>
  <si>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</si>
  <si>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</si>
  <si>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</si>
  <si>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</si>
  <si>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</si>
  <si>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</si>
  <si>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</si>
  <si>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</si>
  <si>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</si>
  <si>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</si>
  <si>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</si>
  <si>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</si>
  <si>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</si>
  <si>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</si>
  <si>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</si>
  <si>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</si>
  <si>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</si>
  <si>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</si>
  <si>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</si>
  <si>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</si>
  <si>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</si>
  <si>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</si>
  <si>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</si>
  <si>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</si>
  <si>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</si>
  <si>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</si>
  <si>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</si>
  <si>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</si>
  <si>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</si>
  <si>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</si>
  <si>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</si>
  <si>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</si>
  <si>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</si>
  <si>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</si>
  <si>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</si>
  <si>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</si>
  <si>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</si>
  <si>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</si>
  <si>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</si>
  <si>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</si>
  <si>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</si>
  <si>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</si>
  <si>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</si>
  <si>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</si>
  <si>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</si>
  <si>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</si>
  <si>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</si>
  <si>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</si>
  <si>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</si>
  <si>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</si>
  <si>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</si>
  <si>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</si>
  <si>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</si>
  <si>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</si>
  <si>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</si>
  <si>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</si>
  <si>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</si>
  <si>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</si>
  <si>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</si>
  <si>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</si>
  <si>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</si>
  <si>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</si>
  <si>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</si>
  <si>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</si>
  <si>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</si>
  <si>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</si>
  <si>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</si>
  <si>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Новинка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</si>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</sst>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1" t="s">
        <v>26</v>
      </c>
      <c r="E1" s="351"/>
      <c r="F1" s="351"/>
      <c r="G1" s="14" t="s">
        <v>70</v>
      </c>
      <c r="H1" s="351" t="s">
        <v>47</v>
      </c>
      <c r="I1" s="351"/>
      <c r="J1" s="351"/>
      <c r="K1" s="351"/>
      <c r="L1" s="351"/>
      <c r="M1" s="351"/>
      <c r="N1" s="351"/>
      <c r="O1" s="351"/>
      <c r="P1" s="351"/>
      <c r="Q1" s="351"/>
      <c r="R1" s="352" t="s">
        <v>71</v>
      </c>
      <c r="S1" s="353"/>
      <c r="T1" s="35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4"/>
      <c r="Q3" s="354"/>
      <c r="R3" s="354"/>
      <c r="S3" s="354"/>
      <c r="T3" s="354"/>
      <c r="U3" s="354"/>
      <c r="V3" s="354"/>
      <c r="W3" s="35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5" t="s">
        <v>8</v>
      </c>
      <c r="B5" s="355"/>
      <c r="C5" s="355"/>
      <c r="D5" s="356"/>
      <c r="E5" s="356"/>
      <c r="F5" s="357" t="s">
        <v>14</v>
      </c>
      <c r="G5" s="357"/>
      <c r="H5" s="356"/>
      <c r="I5" s="356"/>
      <c r="J5" s="356"/>
      <c r="K5" s="356"/>
      <c r="L5" s="356"/>
      <c r="M5" s="356"/>
      <c r="N5" s="75"/>
      <c r="P5" s="27" t="s">
        <v>4</v>
      </c>
      <c r="Q5" s="358">
        <v>45744</v>
      </c>
      <c r="R5" s="358"/>
      <c r="T5" s="359" t="s">
        <v>3</v>
      </c>
      <c r="U5" s="360"/>
      <c r="V5" s="361" t="s">
        <v>533</v>
      </c>
      <c r="W5" s="362"/>
      <c r="AB5" s="59"/>
      <c r="AC5" s="59"/>
      <c r="AD5" s="59"/>
      <c r="AE5" s="59"/>
    </row>
    <row r="6" spans="1:32" s="17" customFormat="1" ht="24" customHeight="1" x14ac:dyDescent="0.2">
      <c r="A6" s="355" t="s">
        <v>1</v>
      </c>
      <c r="B6" s="355"/>
      <c r="C6" s="355"/>
      <c r="D6" s="363" t="s">
        <v>79</v>
      </c>
      <c r="E6" s="363"/>
      <c r="F6" s="363"/>
      <c r="G6" s="363"/>
      <c r="H6" s="363"/>
      <c r="I6" s="363"/>
      <c r="J6" s="363"/>
      <c r="K6" s="363"/>
      <c r="L6" s="363"/>
      <c r="M6" s="363"/>
      <c r="N6" s="76"/>
      <c r="P6" s="27" t="s">
        <v>27</v>
      </c>
      <c r="Q6" s="364" t="str">
        <f>IF(Q5=0," ",CHOOSE(WEEKDAY(Q5,2),"Понедельник","Вторник","Среда","Четверг","Пятница","Суббота","Воскресенье"))</f>
        <v>Пятница</v>
      </c>
      <c r="R6" s="364"/>
      <c r="T6" s="365" t="s">
        <v>5</v>
      </c>
      <c r="U6" s="366"/>
      <c r="V6" s="367" t="s">
        <v>73</v>
      </c>
      <c r="W6" s="3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77"/>
      <c r="P7" s="29"/>
      <c r="Q7" s="48"/>
      <c r="R7" s="48"/>
      <c r="T7" s="365"/>
      <c r="U7" s="366"/>
      <c r="V7" s="369"/>
      <c r="W7" s="370"/>
      <c r="AB7" s="59"/>
      <c r="AC7" s="59"/>
      <c r="AD7" s="59"/>
      <c r="AE7" s="59"/>
    </row>
    <row r="8" spans="1:32" s="17" customFormat="1" ht="25.5" customHeight="1" x14ac:dyDescent="0.2">
      <c r="A8" s="376" t="s">
        <v>58</v>
      </c>
      <c r="B8" s="376"/>
      <c r="C8" s="376"/>
      <c r="D8" s="377" t="s">
        <v>80</v>
      </c>
      <c r="E8" s="377"/>
      <c r="F8" s="377"/>
      <c r="G8" s="377"/>
      <c r="H8" s="377"/>
      <c r="I8" s="377"/>
      <c r="J8" s="377"/>
      <c r="K8" s="377"/>
      <c r="L8" s="377"/>
      <c r="M8" s="377"/>
      <c r="N8" s="78"/>
      <c r="P8" s="27" t="s">
        <v>11</v>
      </c>
      <c r="Q8" s="378">
        <v>0.375</v>
      </c>
      <c r="R8" s="378"/>
      <c r="T8" s="365"/>
      <c r="U8" s="366"/>
      <c r="V8" s="369"/>
      <c r="W8" s="370"/>
      <c r="AB8" s="59"/>
      <c r="AC8" s="59"/>
      <c r="AD8" s="59"/>
      <c r="AE8" s="59"/>
    </row>
    <row r="9" spans="1:32" s="17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380" t="s">
        <v>46</v>
      </c>
      <c r="E9" s="381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2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73"/>
      <c r="P9" s="31" t="s">
        <v>15</v>
      </c>
      <c r="Q9" s="383"/>
      <c r="R9" s="383"/>
      <c r="T9" s="365"/>
      <c r="U9" s="366"/>
      <c r="V9" s="371"/>
      <c r="W9" s="3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380"/>
      <c r="E10" s="381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384" t="str">
        <f>IFERROR(VLOOKUP($D$10,Proxy,2,FALSE),"")</f>
        <v/>
      </c>
      <c r="I10" s="384"/>
      <c r="J10" s="384"/>
      <c r="K10" s="384"/>
      <c r="L10" s="384"/>
      <c r="M10" s="384"/>
      <c r="N10" s="74"/>
      <c r="P10" s="31" t="s">
        <v>32</v>
      </c>
      <c r="Q10" s="385"/>
      <c r="R10" s="385"/>
      <c r="U10" s="29" t="s">
        <v>12</v>
      </c>
      <c r="V10" s="386" t="s">
        <v>74</v>
      </c>
      <c r="W10" s="3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8"/>
      <c r="R11" s="388"/>
      <c r="U11" s="29" t="s">
        <v>28</v>
      </c>
      <c r="V11" s="389" t="s">
        <v>55</v>
      </c>
      <c r="W11" s="38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0" t="s">
        <v>75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79"/>
      <c r="P12" s="27" t="s">
        <v>30</v>
      </c>
      <c r="Q12" s="378"/>
      <c r="R12" s="378"/>
      <c r="S12" s="28"/>
      <c r="T12"/>
      <c r="U12" s="29" t="s">
        <v>46</v>
      </c>
      <c r="V12" s="391"/>
      <c r="W12" s="391"/>
      <c r="X12"/>
      <c r="AB12" s="59"/>
      <c r="AC12" s="59"/>
      <c r="AD12" s="59"/>
      <c r="AE12" s="59"/>
    </row>
    <row r="13" spans="1:32" s="17" customFormat="1" ht="23.25" customHeight="1" x14ac:dyDescent="0.2">
      <c r="A13" s="390" t="s">
        <v>76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79"/>
      <c r="O13" s="31"/>
      <c r="P13" s="31" t="s">
        <v>31</v>
      </c>
      <c r="Q13" s="389"/>
      <c r="R13" s="38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0" t="s">
        <v>77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2" t="s">
        <v>78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92"/>
      <c r="N15" s="80"/>
      <c r="O15"/>
      <c r="P15" s="393" t="s">
        <v>61</v>
      </c>
      <c r="Q15" s="393"/>
      <c r="R15" s="393"/>
      <c r="S15" s="393"/>
      <c r="T15" s="3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4"/>
      <c r="Q16" s="394"/>
      <c r="R16" s="394"/>
      <c r="S16" s="394"/>
      <c r="T16" s="3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7" t="s">
        <v>59</v>
      </c>
      <c r="B17" s="397" t="s">
        <v>49</v>
      </c>
      <c r="C17" s="399" t="s">
        <v>48</v>
      </c>
      <c r="D17" s="401" t="s">
        <v>50</v>
      </c>
      <c r="E17" s="402"/>
      <c r="F17" s="397" t="s">
        <v>21</v>
      </c>
      <c r="G17" s="397" t="s">
        <v>24</v>
      </c>
      <c r="H17" s="397" t="s">
        <v>22</v>
      </c>
      <c r="I17" s="397" t="s">
        <v>23</v>
      </c>
      <c r="J17" s="397" t="s">
        <v>16</v>
      </c>
      <c r="K17" s="397" t="s">
        <v>66</v>
      </c>
      <c r="L17" s="397" t="s">
        <v>68</v>
      </c>
      <c r="M17" s="397" t="s">
        <v>2</v>
      </c>
      <c r="N17" s="397" t="s">
        <v>67</v>
      </c>
      <c r="O17" s="397" t="s">
        <v>25</v>
      </c>
      <c r="P17" s="401" t="s">
        <v>17</v>
      </c>
      <c r="Q17" s="405"/>
      <c r="R17" s="405"/>
      <c r="S17" s="405"/>
      <c r="T17" s="402"/>
      <c r="U17" s="395" t="s">
        <v>56</v>
      </c>
      <c r="V17" s="396"/>
      <c r="W17" s="397" t="s">
        <v>6</v>
      </c>
      <c r="X17" s="397" t="s">
        <v>41</v>
      </c>
      <c r="Y17" s="407" t="s">
        <v>54</v>
      </c>
      <c r="Z17" s="409" t="s">
        <v>18</v>
      </c>
      <c r="AA17" s="411" t="s">
        <v>60</v>
      </c>
      <c r="AB17" s="411" t="s">
        <v>19</v>
      </c>
      <c r="AC17" s="411" t="s">
        <v>69</v>
      </c>
      <c r="AD17" s="413" t="s">
        <v>57</v>
      </c>
      <c r="AE17" s="414"/>
      <c r="AF17" s="415"/>
      <c r="AG17" s="85"/>
      <c r="BD17" s="84" t="s">
        <v>64</v>
      </c>
    </row>
    <row r="18" spans="1:68" ht="14.25" customHeight="1" x14ac:dyDescent="0.2">
      <c r="A18" s="398"/>
      <c r="B18" s="398"/>
      <c r="C18" s="400"/>
      <c r="D18" s="403"/>
      <c r="E18" s="404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403"/>
      <c r="Q18" s="406"/>
      <c r="R18" s="406"/>
      <c r="S18" s="406"/>
      <c r="T18" s="404"/>
      <c r="U18" s="86" t="s">
        <v>44</v>
      </c>
      <c r="V18" s="86" t="s">
        <v>43</v>
      </c>
      <c r="W18" s="398"/>
      <c r="X18" s="398"/>
      <c r="Y18" s="408"/>
      <c r="Z18" s="410"/>
      <c r="AA18" s="412"/>
      <c r="AB18" s="412"/>
      <c r="AC18" s="412"/>
      <c r="AD18" s="416"/>
      <c r="AE18" s="417"/>
      <c r="AF18" s="418"/>
      <c r="AG18" s="85"/>
      <c r="BD18" s="84"/>
    </row>
    <row r="19" spans="1:68" ht="27.75" customHeight="1" x14ac:dyDescent="0.2">
      <c r="A19" s="419" t="s">
        <v>81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54"/>
      <c r="AB19" s="54"/>
      <c r="AC19" s="54"/>
    </row>
    <row r="20" spans="1:68" ht="16.5" customHeight="1" x14ac:dyDescent="0.25">
      <c r="A20" s="420" t="s">
        <v>81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420"/>
      <c r="AA20" s="65"/>
      <c r="AB20" s="65"/>
      <c r="AC20" s="82"/>
    </row>
    <row r="21" spans="1:68" ht="14.25" customHeight="1" x14ac:dyDescent="0.25">
      <c r="A21" s="421" t="s">
        <v>82</v>
      </c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22">
        <v>4607111035752</v>
      </c>
      <c r="E22" s="42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4"/>
      <c r="R22" s="424"/>
      <c r="S22" s="424"/>
      <c r="T22" s="42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  <c r="L23" s="429"/>
      <c r="M23" s="429"/>
      <c r="N23" s="429"/>
      <c r="O23" s="430"/>
      <c r="P23" s="426" t="s">
        <v>40</v>
      </c>
      <c r="Q23" s="427"/>
      <c r="R23" s="427"/>
      <c r="S23" s="427"/>
      <c r="T23" s="427"/>
      <c r="U23" s="427"/>
      <c r="V23" s="42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9"/>
      <c r="B24" s="429"/>
      <c r="C24" s="429"/>
      <c r="D24" s="429"/>
      <c r="E24" s="429"/>
      <c r="F24" s="429"/>
      <c r="G24" s="429"/>
      <c r="H24" s="429"/>
      <c r="I24" s="429"/>
      <c r="J24" s="429"/>
      <c r="K24" s="429"/>
      <c r="L24" s="429"/>
      <c r="M24" s="429"/>
      <c r="N24" s="429"/>
      <c r="O24" s="430"/>
      <c r="P24" s="426" t="s">
        <v>40</v>
      </c>
      <c r="Q24" s="427"/>
      <c r="R24" s="427"/>
      <c r="S24" s="427"/>
      <c r="T24" s="427"/>
      <c r="U24" s="427"/>
      <c r="V24" s="42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9" t="s">
        <v>45</v>
      </c>
      <c r="B25" s="419"/>
      <c r="C25" s="419"/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  <c r="V25" s="419"/>
      <c r="W25" s="419"/>
      <c r="X25" s="419"/>
      <c r="Y25" s="419"/>
      <c r="Z25" s="419"/>
      <c r="AA25" s="54"/>
      <c r="AB25" s="54"/>
      <c r="AC25" s="54"/>
    </row>
    <row r="26" spans="1:68" ht="16.5" customHeight="1" x14ac:dyDescent="0.25">
      <c r="A26" s="420" t="s">
        <v>90</v>
      </c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420"/>
      <c r="U26" s="420"/>
      <c r="V26" s="420"/>
      <c r="W26" s="420"/>
      <c r="X26" s="420"/>
      <c r="Y26" s="420"/>
      <c r="Z26" s="420"/>
      <c r="AA26" s="65"/>
      <c r="AB26" s="65"/>
      <c r="AC26" s="82"/>
    </row>
    <row r="27" spans="1:68" ht="14.25" customHeight="1" x14ac:dyDescent="0.25">
      <c r="A27" s="421" t="s">
        <v>91</v>
      </c>
      <c r="B27" s="421"/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1"/>
      <c r="R27" s="421"/>
      <c r="S27" s="421"/>
      <c r="T27" s="421"/>
      <c r="U27" s="421"/>
      <c r="V27" s="421"/>
      <c r="W27" s="421"/>
      <c r="X27" s="421"/>
      <c r="Y27" s="421"/>
      <c r="Z27" s="42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22">
        <v>4607111036520</v>
      </c>
      <c r="E28" s="42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31" t="s">
        <v>94</v>
      </c>
      <c r="Q28" s="424"/>
      <c r="R28" s="424"/>
      <c r="S28" s="424"/>
      <c r="T28" s="42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22">
        <v>4607111036537</v>
      </c>
      <c r="E29" s="42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32" t="s">
        <v>100</v>
      </c>
      <c r="Q29" s="424"/>
      <c r="R29" s="424"/>
      <c r="S29" s="424"/>
      <c r="T29" s="42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22">
        <v>4607111036599</v>
      </c>
      <c r="E30" s="42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33" t="s">
        <v>103</v>
      </c>
      <c r="Q30" s="424"/>
      <c r="R30" s="424"/>
      <c r="S30" s="424"/>
      <c r="T30" s="42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22">
        <v>4607111036605</v>
      </c>
      <c r="E31" s="42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34" t="s">
        <v>106</v>
      </c>
      <c r="Q31" s="424"/>
      <c r="R31" s="424"/>
      <c r="S31" s="424"/>
      <c r="T31" s="42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9"/>
      <c r="B32" s="429"/>
      <c r="C32" s="429"/>
      <c r="D32" s="429"/>
      <c r="E32" s="429"/>
      <c r="F32" s="429"/>
      <c r="G32" s="429"/>
      <c r="H32" s="429"/>
      <c r="I32" s="429"/>
      <c r="J32" s="429"/>
      <c r="K32" s="429"/>
      <c r="L32" s="429"/>
      <c r="M32" s="429"/>
      <c r="N32" s="429"/>
      <c r="O32" s="430"/>
      <c r="P32" s="426" t="s">
        <v>40</v>
      </c>
      <c r="Q32" s="427"/>
      <c r="R32" s="427"/>
      <c r="S32" s="427"/>
      <c r="T32" s="427"/>
      <c r="U32" s="427"/>
      <c r="V32" s="42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  <c r="L33" s="429"/>
      <c r="M33" s="429"/>
      <c r="N33" s="429"/>
      <c r="O33" s="430"/>
      <c r="P33" s="426" t="s">
        <v>40</v>
      </c>
      <c r="Q33" s="427"/>
      <c r="R33" s="427"/>
      <c r="S33" s="427"/>
      <c r="T33" s="427"/>
      <c r="U33" s="427"/>
      <c r="V33" s="42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20" t="s">
        <v>107</v>
      </c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0"/>
      <c r="N34" s="420"/>
      <c r="O34" s="420"/>
      <c r="P34" s="420"/>
      <c r="Q34" s="420"/>
      <c r="R34" s="420"/>
      <c r="S34" s="420"/>
      <c r="T34" s="420"/>
      <c r="U34" s="420"/>
      <c r="V34" s="420"/>
      <c r="W34" s="420"/>
      <c r="X34" s="420"/>
      <c r="Y34" s="420"/>
      <c r="Z34" s="420"/>
      <c r="AA34" s="65"/>
      <c r="AB34" s="65"/>
      <c r="AC34" s="82"/>
    </row>
    <row r="35" spans="1:68" ht="14.25" customHeight="1" x14ac:dyDescent="0.25">
      <c r="A35" s="421" t="s">
        <v>82</v>
      </c>
      <c r="B35" s="421"/>
      <c r="C35" s="421"/>
      <c r="D35" s="421"/>
      <c r="E35" s="421"/>
      <c r="F35" s="421"/>
      <c r="G35" s="421"/>
      <c r="H35" s="421"/>
      <c r="I35" s="421"/>
      <c r="J35" s="421"/>
      <c r="K35" s="421"/>
      <c r="L35" s="421"/>
      <c r="M35" s="421"/>
      <c r="N35" s="421"/>
      <c r="O35" s="421"/>
      <c r="P35" s="421"/>
      <c r="Q35" s="421"/>
      <c r="R35" s="421"/>
      <c r="S35" s="421"/>
      <c r="T35" s="421"/>
      <c r="U35" s="421"/>
      <c r="V35" s="421"/>
      <c r="W35" s="421"/>
      <c r="X35" s="421"/>
      <c r="Y35" s="421"/>
      <c r="Z35" s="42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22">
        <v>4620207490075</v>
      </c>
      <c r="E36" s="42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35" t="s">
        <v>110</v>
      </c>
      <c r="Q36" s="424"/>
      <c r="R36" s="424"/>
      <c r="S36" s="424"/>
      <c r="T36" s="42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22">
        <v>4620207490174</v>
      </c>
      <c r="E37" s="42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36" t="s">
        <v>114</v>
      </c>
      <c r="Q37" s="424"/>
      <c r="R37" s="424"/>
      <c r="S37" s="424"/>
      <c r="T37" s="42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22">
        <v>4620207490044</v>
      </c>
      <c r="E38" s="422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37" t="s">
        <v>118</v>
      </c>
      <c r="Q38" s="424"/>
      <c r="R38" s="424"/>
      <c r="S38" s="424"/>
      <c r="T38" s="42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9"/>
      <c r="B39" s="429"/>
      <c r="C39" s="429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30"/>
      <c r="P39" s="426" t="s">
        <v>40</v>
      </c>
      <c r="Q39" s="427"/>
      <c r="R39" s="427"/>
      <c r="S39" s="427"/>
      <c r="T39" s="427"/>
      <c r="U39" s="427"/>
      <c r="V39" s="42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9"/>
      <c r="B40" s="429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30"/>
      <c r="P40" s="426" t="s">
        <v>40</v>
      </c>
      <c r="Q40" s="427"/>
      <c r="R40" s="427"/>
      <c r="S40" s="427"/>
      <c r="T40" s="427"/>
      <c r="U40" s="427"/>
      <c r="V40" s="42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20" t="s">
        <v>120</v>
      </c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0"/>
      <c r="O41" s="420"/>
      <c r="P41" s="420"/>
      <c r="Q41" s="420"/>
      <c r="R41" s="420"/>
      <c r="S41" s="420"/>
      <c r="T41" s="420"/>
      <c r="U41" s="420"/>
      <c r="V41" s="420"/>
      <c r="W41" s="420"/>
      <c r="X41" s="420"/>
      <c r="Y41" s="420"/>
      <c r="Z41" s="420"/>
      <c r="AA41" s="65"/>
      <c r="AB41" s="65"/>
      <c r="AC41" s="82"/>
    </row>
    <row r="42" spans="1:68" ht="14.25" customHeight="1" x14ac:dyDescent="0.25">
      <c r="A42" s="421" t="s">
        <v>82</v>
      </c>
      <c r="B42" s="421"/>
      <c r="C42" s="421"/>
      <c r="D42" s="421"/>
      <c r="E42" s="421"/>
      <c r="F42" s="421"/>
      <c r="G42" s="421"/>
      <c r="H42" s="421"/>
      <c r="I42" s="421"/>
      <c r="J42" s="421"/>
      <c r="K42" s="421"/>
      <c r="L42" s="421"/>
      <c r="M42" s="421"/>
      <c r="N42" s="421"/>
      <c r="O42" s="421"/>
      <c r="P42" s="421"/>
      <c r="Q42" s="421"/>
      <c r="R42" s="421"/>
      <c r="S42" s="421"/>
      <c r="T42" s="421"/>
      <c r="U42" s="421"/>
      <c r="V42" s="421"/>
      <c r="W42" s="421"/>
      <c r="X42" s="421"/>
      <c r="Y42" s="421"/>
      <c r="Z42" s="421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22">
        <v>4607111038999</v>
      </c>
      <c r="E43" s="42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124</v>
      </c>
      <c r="M43" s="38" t="s">
        <v>86</v>
      </c>
      <c r="N43" s="38"/>
      <c r="O43" s="37">
        <v>180</v>
      </c>
      <c r="P43" s="43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24"/>
      <c r="R43" s="424"/>
      <c r="S43" s="424"/>
      <c r="T43" s="42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125</v>
      </c>
      <c r="AK43" s="87">
        <v>12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126</v>
      </c>
      <c r="B44" s="63" t="s">
        <v>127</v>
      </c>
      <c r="C44" s="36">
        <v>4301070972</v>
      </c>
      <c r="D44" s="422">
        <v>4607111037183</v>
      </c>
      <c r="E44" s="42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128</v>
      </c>
      <c r="M44" s="38" t="s">
        <v>86</v>
      </c>
      <c r="N44" s="38"/>
      <c r="O44" s="37">
        <v>180</v>
      </c>
      <c r="P44" s="4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24"/>
      <c r="R44" s="424"/>
      <c r="S44" s="424"/>
      <c r="T44" s="42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129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4301071044</v>
      </c>
      <c r="D45" s="422">
        <v>4607111039385</v>
      </c>
      <c r="E45" s="422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128</v>
      </c>
      <c r="M45" s="38" t="s">
        <v>86</v>
      </c>
      <c r="N45" s="38"/>
      <c r="O45" s="37">
        <v>180</v>
      </c>
      <c r="P45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24"/>
      <c r="R45" s="424"/>
      <c r="S45" s="424"/>
      <c r="T45" s="42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129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132</v>
      </c>
      <c r="B46" s="63" t="s">
        <v>133</v>
      </c>
      <c r="C46" s="36">
        <v>4301071045</v>
      </c>
      <c r="D46" s="422">
        <v>4607111039392</v>
      </c>
      <c r="E46" s="42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124</v>
      </c>
      <c r="M46" s="38" t="s">
        <v>86</v>
      </c>
      <c r="N46" s="38"/>
      <c r="O46" s="37">
        <v>180</v>
      </c>
      <c r="P46" s="44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24"/>
      <c r="R46" s="424"/>
      <c r="S46" s="424"/>
      <c r="T46" s="42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134</v>
      </c>
      <c r="AG46" s="81"/>
      <c r="AJ46" s="87" t="s">
        <v>125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135</v>
      </c>
      <c r="B47" s="63" t="s">
        <v>136</v>
      </c>
      <c r="C47" s="36">
        <v>4301071031</v>
      </c>
      <c r="D47" s="422">
        <v>4607111038982</v>
      </c>
      <c r="E47" s="422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124</v>
      </c>
      <c r="M47" s="38" t="s">
        <v>86</v>
      </c>
      <c r="N47" s="38"/>
      <c r="O47" s="37">
        <v>180</v>
      </c>
      <c r="P47" s="4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24"/>
      <c r="R47" s="424"/>
      <c r="S47" s="424"/>
      <c r="T47" s="42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134</v>
      </c>
      <c r="AG47" s="81"/>
      <c r="AJ47" s="87" t="s">
        <v>125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137</v>
      </c>
      <c r="B48" s="63" t="s">
        <v>138</v>
      </c>
      <c r="C48" s="36">
        <v>4301071046</v>
      </c>
      <c r="D48" s="422">
        <v>4607111039354</v>
      </c>
      <c r="E48" s="42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124</v>
      </c>
      <c r="M48" s="38" t="s">
        <v>86</v>
      </c>
      <c r="N48" s="38"/>
      <c r="O48" s="37">
        <v>180</v>
      </c>
      <c r="P48" s="4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24"/>
      <c r="R48" s="424"/>
      <c r="S48" s="424"/>
      <c r="T48" s="42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134</v>
      </c>
      <c r="AG48" s="81"/>
      <c r="AJ48" s="87" t="s">
        <v>125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139</v>
      </c>
      <c r="B49" s="63" t="s">
        <v>140</v>
      </c>
      <c r="C49" s="36">
        <v>4301070968</v>
      </c>
      <c r="D49" s="422">
        <v>4607111036889</v>
      </c>
      <c r="E49" s="42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124</v>
      </c>
      <c r="M49" s="38" t="s">
        <v>86</v>
      </c>
      <c r="N49" s="38"/>
      <c r="O49" s="37">
        <v>180</v>
      </c>
      <c r="P49" s="44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24"/>
      <c r="R49" s="424"/>
      <c r="S49" s="424"/>
      <c r="T49" s="42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134</v>
      </c>
      <c r="AG49" s="81"/>
      <c r="AJ49" s="87" t="s">
        <v>125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4301071047</v>
      </c>
      <c r="D50" s="422">
        <v>4607111039330</v>
      </c>
      <c r="E50" s="42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124</v>
      </c>
      <c r="M50" s="38" t="s">
        <v>86</v>
      </c>
      <c r="N50" s="38"/>
      <c r="O50" s="37">
        <v>180</v>
      </c>
      <c r="P50" s="44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24"/>
      <c r="R50" s="424"/>
      <c r="S50" s="424"/>
      <c r="T50" s="42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134</v>
      </c>
      <c r="AG50" s="81"/>
      <c r="AJ50" s="87" t="s">
        <v>125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29"/>
      <c r="B51" s="429"/>
      <c r="C51" s="429"/>
      <c r="D51" s="429"/>
      <c r="E51" s="429"/>
      <c r="F51" s="429"/>
      <c r="G51" s="429"/>
      <c r="H51" s="429"/>
      <c r="I51" s="429"/>
      <c r="J51" s="429"/>
      <c r="K51" s="429"/>
      <c r="L51" s="429"/>
      <c r="M51" s="429"/>
      <c r="N51" s="429"/>
      <c r="O51" s="430"/>
      <c r="P51" s="426" t="s">
        <v>40</v>
      </c>
      <c r="Q51" s="427"/>
      <c r="R51" s="427"/>
      <c r="S51" s="427"/>
      <c r="T51" s="427"/>
      <c r="U51" s="427"/>
      <c r="V51" s="428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  <c r="L52" s="429"/>
      <c r="M52" s="429"/>
      <c r="N52" s="429"/>
      <c r="O52" s="430"/>
      <c r="P52" s="426" t="s">
        <v>40</v>
      </c>
      <c r="Q52" s="427"/>
      <c r="R52" s="427"/>
      <c r="S52" s="427"/>
      <c r="T52" s="427"/>
      <c r="U52" s="427"/>
      <c r="V52" s="428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20" t="s">
        <v>143</v>
      </c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0"/>
      <c r="N53" s="420"/>
      <c r="O53" s="420"/>
      <c r="P53" s="420"/>
      <c r="Q53" s="420"/>
      <c r="R53" s="420"/>
      <c r="S53" s="420"/>
      <c r="T53" s="420"/>
      <c r="U53" s="420"/>
      <c r="V53" s="420"/>
      <c r="W53" s="420"/>
      <c r="X53" s="420"/>
      <c r="Y53" s="420"/>
      <c r="Z53" s="420"/>
      <c r="AA53" s="65"/>
      <c r="AB53" s="65"/>
      <c r="AC53" s="82"/>
    </row>
    <row r="54" spans="1:68" ht="14.25" customHeight="1" x14ac:dyDescent="0.25">
      <c r="A54" s="421" t="s">
        <v>82</v>
      </c>
      <c r="B54" s="421"/>
      <c r="C54" s="421"/>
      <c r="D54" s="421"/>
      <c r="E54" s="421"/>
      <c r="F54" s="421"/>
      <c r="G54" s="421"/>
      <c r="H54" s="421"/>
      <c r="I54" s="421"/>
      <c r="J54" s="421"/>
      <c r="K54" s="421"/>
      <c r="L54" s="421"/>
      <c r="M54" s="421"/>
      <c r="N54" s="421"/>
      <c r="O54" s="421"/>
      <c r="P54" s="421"/>
      <c r="Q54" s="421"/>
      <c r="R54" s="421"/>
      <c r="S54" s="421"/>
      <c r="T54" s="421"/>
      <c r="U54" s="421"/>
      <c r="V54" s="421"/>
      <c r="W54" s="421"/>
      <c r="X54" s="421"/>
      <c r="Y54" s="421"/>
      <c r="Z54" s="421"/>
      <c r="AA54" s="66"/>
      <c r="AB54" s="66"/>
      <c r="AC54" s="83"/>
    </row>
    <row r="55" spans="1:68" ht="16.5" customHeight="1" x14ac:dyDescent="0.25">
      <c r="A55" s="63" t="s">
        <v>144</v>
      </c>
      <c r="B55" s="63" t="s">
        <v>145</v>
      </c>
      <c r="C55" s="36">
        <v>4301071073</v>
      </c>
      <c r="D55" s="422">
        <v>4620207490822</v>
      </c>
      <c r="E55" s="422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46" t="s">
        <v>146</v>
      </c>
      <c r="Q55" s="424"/>
      <c r="R55" s="424"/>
      <c r="S55" s="424"/>
      <c r="T55" s="425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148</v>
      </c>
      <c r="AC55" s="121" t="s">
        <v>147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29"/>
      <c r="B56" s="429"/>
      <c r="C56" s="429"/>
      <c r="D56" s="429"/>
      <c r="E56" s="429"/>
      <c r="F56" s="429"/>
      <c r="G56" s="429"/>
      <c r="H56" s="429"/>
      <c r="I56" s="429"/>
      <c r="J56" s="429"/>
      <c r="K56" s="429"/>
      <c r="L56" s="429"/>
      <c r="M56" s="429"/>
      <c r="N56" s="429"/>
      <c r="O56" s="430"/>
      <c r="P56" s="426" t="s">
        <v>40</v>
      </c>
      <c r="Q56" s="427"/>
      <c r="R56" s="427"/>
      <c r="S56" s="427"/>
      <c r="T56" s="427"/>
      <c r="U56" s="427"/>
      <c r="V56" s="428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29"/>
      <c r="B57" s="429"/>
      <c r="C57" s="429"/>
      <c r="D57" s="429"/>
      <c r="E57" s="429"/>
      <c r="F57" s="429"/>
      <c r="G57" s="429"/>
      <c r="H57" s="429"/>
      <c r="I57" s="429"/>
      <c r="J57" s="429"/>
      <c r="K57" s="429"/>
      <c r="L57" s="429"/>
      <c r="M57" s="429"/>
      <c r="N57" s="429"/>
      <c r="O57" s="430"/>
      <c r="P57" s="426" t="s">
        <v>40</v>
      </c>
      <c r="Q57" s="427"/>
      <c r="R57" s="427"/>
      <c r="S57" s="427"/>
      <c r="T57" s="427"/>
      <c r="U57" s="427"/>
      <c r="V57" s="428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21" t="s">
        <v>149</v>
      </c>
      <c r="B58" s="421"/>
      <c r="C58" s="421"/>
      <c r="D58" s="421"/>
      <c r="E58" s="421"/>
      <c r="F58" s="421"/>
      <c r="G58" s="421"/>
      <c r="H58" s="421"/>
      <c r="I58" s="421"/>
      <c r="J58" s="421"/>
      <c r="K58" s="421"/>
      <c r="L58" s="421"/>
      <c r="M58" s="421"/>
      <c r="N58" s="421"/>
      <c r="O58" s="421"/>
      <c r="P58" s="421"/>
      <c r="Q58" s="421"/>
      <c r="R58" s="421"/>
      <c r="S58" s="421"/>
      <c r="T58" s="421"/>
      <c r="U58" s="421"/>
      <c r="V58" s="421"/>
      <c r="W58" s="421"/>
      <c r="X58" s="421"/>
      <c r="Y58" s="421"/>
      <c r="Z58" s="421"/>
      <c r="AA58" s="66"/>
      <c r="AB58" s="66"/>
      <c r="AC58" s="83"/>
    </row>
    <row r="59" spans="1:68" ht="16.5" customHeight="1" x14ac:dyDescent="0.25">
      <c r="A59" s="63" t="s">
        <v>150</v>
      </c>
      <c r="B59" s="63" t="s">
        <v>151</v>
      </c>
      <c r="C59" s="36">
        <v>4301100087</v>
      </c>
      <c r="D59" s="422">
        <v>4607111039743</v>
      </c>
      <c r="E59" s="422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47" t="s">
        <v>152</v>
      </c>
      <c r="Q59" s="424"/>
      <c r="R59" s="424"/>
      <c r="S59" s="424"/>
      <c r="T59" s="425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153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29"/>
      <c r="B60" s="429"/>
      <c r="C60" s="429"/>
      <c r="D60" s="429"/>
      <c r="E60" s="429"/>
      <c r="F60" s="429"/>
      <c r="G60" s="429"/>
      <c r="H60" s="429"/>
      <c r="I60" s="429"/>
      <c r="J60" s="429"/>
      <c r="K60" s="429"/>
      <c r="L60" s="429"/>
      <c r="M60" s="429"/>
      <c r="N60" s="429"/>
      <c r="O60" s="430"/>
      <c r="P60" s="426" t="s">
        <v>40</v>
      </c>
      <c r="Q60" s="427"/>
      <c r="R60" s="427"/>
      <c r="S60" s="427"/>
      <c r="T60" s="427"/>
      <c r="U60" s="427"/>
      <c r="V60" s="428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29"/>
      <c r="B61" s="429"/>
      <c r="C61" s="429"/>
      <c r="D61" s="429"/>
      <c r="E61" s="429"/>
      <c r="F61" s="429"/>
      <c r="G61" s="429"/>
      <c r="H61" s="429"/>
      <c r="I61" s="429"/>
      <c r="J61" s="429"/>
      <c r="K61" s="429"/>
      <c r="L61" s="429"/>
      <c r="M61" s="429"/>
      <c r="N61" s="429"/>
      <c r="O61" s="430"/>
      <c r="P61" s="426" t="s">
        <v>40</v>
      </c>
      <c r="Q61" s="427"/>
      <c r="R61" s="427"/>
      <c r="S61" s="427"/>
      <c r="T61" s="427"/>
      <c r="U61" s="427"/>
      <c r="V61" s="428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21" t="s">
        <v>91</v>
      </c>
      <c r="B62" s="421"/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421"/>
      <c r="P62" s="421"/>
      <c r="Q62" s="421"/>
      <c r="R62" s="421"/>
      <c r="S62" s="421"/>
      <c r="T62" s="421"/>
      <c r="U62" s="421"/>
      <c r="V62" s="421"/>
      <c r="W62" s="421"/>
      <c r="X62" s="421"/>
      <c r="Y62" s="421"/>
      <c r="Z62" s="421"/>
      <c r="AA62" s="66"/>
      <c r="AB62" s="66"/>
      <c r="AC62" s="83"/>
    </row>
    <row r="63" spans="1:68" ht="27" customHeight="1" x14ac:dyDescent="0.25">
      <c r="A63" s="63" t="s">
        <v>154</v>
      </c>
      <c r="B63" s="63" t="s">
        <v>155</v>
      </c>
      <c r="C63" s="36">
        <v>4301132044</v>
      </c>
      <c r="D63" s="422">
        <v>4607111036971</v>
      </c>
      <c r="E63" s="422"/>
      <c r="F63" s="62">
        <v>0.25</v>
      </c>
      <c r="G63" s="37">
        <v>6</v>
      </c>
      <c r="H63" s="62">
        <v>1.5</v>
      </c>
      <c r="I63" s="62">
        <v>1.86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48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424"/>
      <c r="R63" s="424"/>
      <c r="S63" s="424"/>
      <c r="T63" s="42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156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157</v>
      </c>
      <c r="B64" s="63" t="s">
        <v>158</v>
      </c>
      <c r="C64" s="36">
        <v>4301132194</v>
      </c>
      <c r="D64" s="422">
        <v>4607111039712</v>
      </c>
      <c r="E64" s="422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49" t="s">
        <v>159</v>
      </c>
      <c r="Q64" s="424"/>
      <c r="R64" s="424"/>
      <c r="S64" s="424"/>
      <c r="T64" s="42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7" t="s">
        <v>160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29"/>
      <c r="B65" s="429"/>
      <c r="C65" s="429"/>
      <c r="D65" s="429"/>
      <c r="E65" s="429"/>
      <c r="F65" s="429"/>
      <c r="G65" s="429"/>
      <c r="H65" s="429"/>
      <c r="I65" s="429"/>
      <c r="J65" s="429"/>
      <c r="K65" s="429"/>
      <c r="L65" s="429"/>
      <c r="M65" s="429"/>
      <c r="N65" s="429"/>
      <c r="O65" s="430"/>
      <c r="P65" s="426" t="s">
        <v>40</v>
      </c>
      <c r="Q65" s="427"/>
      <c r="R65" s="427"/>
      <c r="S65" s="427"/>
      <c r="T65" s="427"/>
      <c r="U65" s="427"/>
      <c r="V65" s="42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29"/>
      <c r="B66" s="429"/>
      <c r="C66" s="429"/>
      <c r="D66" s="429"/>
      <c r="E66" s="429"/>
      <c r="F66" s="429"/>
      <c r="G66" s="429"/>
      <c r="H66" s="429"/>
      <c r="I66" s="429"/>
      <c r="J66" s="429"/>
      <c r="K66" s="429"/>
      <c r="L66" s="429"/>
      <c r="M66" s="429"/>
      <c r="N66" s="429"/>
      <c r="O66" s="430"/>
      <c r="P66" s="426" t="s">
        <v>40</v>
      </c>
      <c r="Q66" s="427"/>
      <c r="R66" s="427"/>
      <c r="S66" s="427"/>
      <c r="T66" s="427"/>
      <c r="U66" s="427"/>
      <c r="V66" s="42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421" t="s">
        <v>161</v>
      </c>
      <c r="B67" s="421"/>
      <c r="C67" s="421"/>
      <c r="D67" s="421"/>
      <c r="E67" s="421"/>
      <c r="F67" s="421"/>
      <c r="G67" s="421"/>
      <c r="H67" s="421"/>
      <c r="I67" s="421"/>
      <c r="J67" s="421"/>
      <c r="K67" s="421"/>
      <c r="L67" s="421"/>
      <c r="M67" s="421"/>
      <c r="N67" s="421"/>
      <c r="O67" s="421"/>
      <c r="P67" s="421"/>
      <c r="Q67" s="421"/>
      <c r="R67" s="421"/>
      <c r="S67" s="421"/>
      <c r="T67" s="421"/>
      <c r="U67" s="421"/>
      <c r="V67" s="421"/>
      <c r="W67" s="421"/>
      <c r="X67" s="421"/>
      <c r="Y67" s="421"/>
      <c r="Z67" s="421"/>
      <c r="AA67" s="66"/>
      <c r="AB67" s="66"/>
      <c r="AC67" s="83"/>
    </row>
    <row r="68" spans="1:68" ht="16.5" customHeight="1" x14ac:dyDescent="0.25">
      <c r="A68" s="63" t="s">
        <v>162</v>
      </c>
      <c r="B68" s="63" t="s">
        <v>163</v>
      </c>
      <c r="C68" s="36">
        <v>4301136018</v>
      </c>
      <c r="D68" s="422">
        <v>4607111037008</v>
      </c>
      <c r="E68" s="422"/>
      <c r="F68" s="62">
        <v>0.36</v>
      </c>
      <c r="G68" s="37">
        <v>4</v>
      </c>
      <c r="H68" s="62">
        <v>1.44</v>
      </c>
      <c r="I68" s="62">
        <v>1.74</v>
      </c>
      <c r="J68" s="37">
        <v>140</v>
      </c>
      <c r="K68" s="37" t="s">
        <v>97</v>
      </c>
      <c r="L68" s="37" t="s">
        <v>88</v>
      </c>
      <c r="M68" s="38" t="s">
        <v>86</v>
      </c>
      <c r="N68" s="38"/>
      <c r="O68" s="37">
        <v>365</v>
      </c>
      <c r="P68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424"/>
      <c r="R68" s="424"/>
      <c r="S68" s="424"/>
      <c r="T68" s="425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9" t="s">
        <v>164</v>
      </c>
      <c r="AG68" s="81"/>
      <c r="AJ68" s="87" t="s">
        <v>89</v>
      </c>
      <c r="AK68" s="87">
        <v>1</v>
      </c>
      <c r="BB68" s="130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16.5" customHeight="1" x14ac:dyDescent="0.25">
      <c r="A69" s="63" t="s">
        <v>165</v>
      </c>
      <c r="B69" s="63" t="s">
        <v>166</v>
      </c>
      <c r="C69" s="36">
        <v>4301136015</v>
      </c>
      <c r="D69" s="422">
        <v>4607111037398</v>
      </c>
      <c r="E69" s="422"/>
      <c r="F69" s="62">
        <v>0.09</v>
      </c>
      <c r="G69" s="37">
        <v>24</v>
      </c>
      <c r="H69" s="62">
        <v>2.16</v>
      </c>
      <c r="I69" s="62">
        <v>4.0199999999999996</v>
      </c>
      <c r="J69" s="37">
        <v>126</v>
      </c>
      <c r="K69" s="37" t="s">
        <v>97</v>
      </c>
      <c r="L69" s="37" t="s">
        <v>88</v>
      </c>
      <c r="M69" s="38" t="s">
        <v>86</v>
      </c>
      <c r="N69" s="38"/>
      <c r="O69" s="37">
        <v>365</v>
      </c>
      <c r="P69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424"/>
      <c r="R69" s="424"/>
      <c r="S69" s="424"/>
      <c r="T69" s="425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IFERROR(IF(X69="","",X69*0.00936),"")</f>
        <v>0</v>
      </c>
      <c r="AA69" s="68" t="s">
        <v>46</v>
      </c>
      <c r="AB69" s="69" t="s">
        <v>46</v>
      </c>
      <c r="AC69" s="131" t="s">
        <v>164</v>
      </c>
      <c r="AG69" s="81"/>
      <c r="AJ69" s="87" t="s">
        <v>89</v>
      </c>
      <c r="AK69" s="87">
        <v>1</v>
      </c>
      <c r="BB69" s="132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29"/>
      <c r="B70" s="429"/>
      <c r="C70" s="429"/>
      <c r="D70" s="429"/>
      <c r="E70" s="429"/>
      <c r="F70" s="429"/>
      <c r="G70" s="429"/>
      <c r="H70" s="429"/>
      <c r="I70" s="429"/>
      <c r="J70" s="429"/>
      <c r="K70" s="429"/>
      <c r="L70" s="429"/>
      <c r="M70" s="429"/>
      <c r="N70" s="429"/>
      <c r="O70" s="430"/>
      <c r="P70" s="426" t="s">
        <v>40</v>
      </c>
      <c r="Q70" s="427"/>
      <c r="R70" s="427"/>
      <c r="S70" s="427"/>
      <c r="T70" s="427"/>
      <c r="U70" s="427"/>
      <c r="V70" s="428"/>
      <c r="W70" s="42" t="s">
        <v>39</v>
      </c>
      <c r="X70" s="43">
        <f>IFERROR(SUM(X68:X69),"0")</f>
        <v>0</v>
      </c>
      <c r="Y70" s="43">
        <f>IFERROR(SUM(Y68:Y69),"0")</f>
        <v>0</v>
      </c>
      <c r="Z70" s="43">
        <f>IFERROR(IF(Z68="",0,Z68),"0")+IFERROR(IF(Z69="",0,Z69),"0")</f>
        <v>0</v>
      </c>
      <c r="AA70" s="67"/>
      <c r="AB70" s="67"/>
      <c r="AC70" s="67"/>
    </row>
    <row r="71" spans="1:68" x14ac:dyDescent="0.2">
      <c r="A71" s="429"/>
      <c r="B71" s="429"/>
      <c r="C71" s="429"/>
      <c r="D71" s="429"/>
      <c r="E71" s="429"/>
      <c r="F71" s="429"/>
      <c r="G71" s="429"/>
      <c r="H71" s="429"/>
      <c r="I71" s="429"/>
      <c r="J71" s="429"/>
      <c r="K71" s="429"/>
      <c r="L71" s="429"/>
      <c r="M71" s="429"/>
      <c r="N71" s="429"/>
      <c r="O71" s="430"/>
      <c r="P71" s="426" t="s">
        <v>40</v>
      </c>
      <c r="Q71" s="427"/>
      <c r="R71" s="427"/>
      <c r="S71" s="427"/>
      <c r="T71" s="427"/>
      <c r="U71" s="427"/>
      <c r="V71" s="428"/>
      <c r="W71" s="42" t="s">
        <v>0</v>
      </c>
      <c r="X71" s="43">
        <f>IFERROR(SUMPRODUCT(X68:X69*H68:H69),"0")</f>
        <v>0</v>
      </c>
      <c r="Y71" s="43">
        <f>IFERROR(SUMPRODUCT(Y68:Y69*H68:H69),"0")</f>
        <v>0</v>
      </c>
      <c r="Z71" s="42"/>
      <c r="AA71" s="67"/>
      <c r="AB71" s="67"/>
      <c r="AC71" s="67"/>
    </row>
    <row r="72" spans="1:68" ht="14.25" customHeight="1" x14ac:dyDescent="0.25">
      <c r="A72" s="421" t="s">
        <v>167</v>
      </c>
      <c r="B72" s="421"/>
      <c r="C72" s="421"/>
      <c r="D72" s="421"/>
      <c r="E72" s="421"/>
      <c r="F72" s="421"/>
      <c r="G72" s="421"/>
      <c r="H72" s="421"/>
      <c r="I72" s="421"/>
      <c r="J72" s="421"/>
      <c r="K72" s="421"/>
      <c r="L72" s="421"/>
      <c r="M72" s="421"/>
      <c r="N72" s="421"/>
      <c r="O72" s="421"/>
      <c r="P72" s="421"/>
      <c r="Q72" s="421"/>
      <c r="R72" s="421"/>
      <c r="S72" s="421"/>
      <c r="T72" s="421"/>
      <c r="U72" s="421"/>
      <c r="V72" s="421"/>
      <c r="W72" s="421"/>
      <c r="X72" s="421"/>
      <c r="Y72" s="421"/>
      <c r="Z72" s="421"/>
      <c r="AA72" s="66"/>
      <c r="AB72" s="66"/>
      <c r="AC72" s="83"/>
    </row>
    <row r="73" spans="1:68" ht="16.5" customHeight="1" x14ac:dyDescent="0.25">
      <c r="A73" s="63" t="s">
        <v>168</v>
      </c>
      <c r="B73" s="63" t="s">
        <v>169</v>
      </c>
      <c r="C73" s="36">
        <v>4301135127</v>
      </c>
      <c r="D73" s="422">
        <v>4607111036995</v>
      </c>
      <c r="E73" s="422"/>
      <c r="F73" s="62">
        <v>0.25</v>
      </c>
      <c r="G73" s="37">
        <v>6</v>
      </c>
      <c r="H73" s="62">
        <v>1.5</v>
      </c>
      <c r="I73" s="62">
        <v>1.86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424"/>
      <c r="R73" s="424"/>
      <c r="S73" s="424"/>
      <c r="T73" s="42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164</v>
      </c>
      <c r="AG73" s="81"/>
      <c r="AJ73" s="87" t="s">
        <v>89</v>
      </c>
      <c r="AK73" s="87">
        <v>1</v>
      </c>
      <c r="BB73" s="134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16.5" customHeight="1" x14ac:dyDescent="0.25">
      <c r="A74" s="63" t="s">
        <v>170</v>
      </c>
      <c r="B74" s="63" t="s">
        <v>171</v>
      </c>
      <c r="C74" s="36">
        <v>4301135664</v>
      </c>
      <c r="D74" s="422">
        <v>4607111039705</v>
      </c>
      <c r="E74" s="422"/>
      <c r="F74" s="62">
        <v>0.2</v>
      </c>
      <c r="G74" s="37">
        <v>6</v>
      </c>
      <c r="H74" s="62">
        <v>1.2</v>
      </c>
      <c r="I74" s="62">
        <v>1.56</v>
      </c>
      <c r="J74" s="37">
        <v>140</v>
      </c>
      <c r="K74" s="37" t="s">
        <v>97</v>
      </c>
      <c r="L74" s="37" t="s">
        <v>88</v>
      </c>
      <c r="M74" s="38" t="s">
        <v>86</v>
      </c>
      <c r="N74" s="38"/>
      <c r="O74" s="37">
        <v>365</v>
      </c>
      <c r="P74" s="453" t="s">
        <v>172</v>
      </c>
      <c r="Q74" s="424"/>
      <c r="R74" s="424"/>
      <c r="S74" s="424"/>
      <c r="T74" s="42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IFERROR(IF(X74="","",X74*0.00941),"")</f>
        <v>0</v>
      </c>
      <c r="AA74" s="68" t="s">
        <v>46</v>
      </c>
      <c r="AB74" s="69" t="s">
        <v>46</v>
      </c>
      <c r="AC74" s="135" t="s">
        <v>164</v>
      </c>
      <c r="AG74" s="81"/>
      <c r="AJ74" s="87" t="s">
        <v>89</v>
      </c>
      <c r="AK74" s="87">
        <v>1</v>
      </c>
      <c r="BB74" s="136" t="s">
        <v>96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4301135665</v>
      </c>
      <c r="D75" s="422">
        <v>4607111039729</v>
      </c>
      <c r="E75" s="422"/>
      <c r="F75" s="62">
        <v>0.2</v>
      </c>
      <c r="G75" s="37">
        <v>6</v>
      </c>
      <c r="H75" s="62">
        <v>1.2</v>
      </c>
      <c r="I75" s="62">
        <v>1.56</v>
      </c>
      <c r="J75" s="37">
        <v>140</v>
      </c>
      <c r="K75" s="37" t="s">
        <v>97</v>
      </c>
      <c r="L75" s="37" t="s">
        <v>88</v>
      </c>
      <c r="M75" s="38" t="s">
        <v>86</v>
      </c>
      <c r="N75" s="38"/>
      <c r="O75" s="37">
        <v>365</v>
      </c>
      <c r="P75" s="454" t="s">
        <v>175</v>
      </c>
      <c r="Q75" s="424"/>
      <c r="R75" s="424"/>
      <c r="S75" s="424"/>
      <c r="T75" s="425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IFERROR(IF(X75="","",X75*0.00941),"")</f>
        <v>0</v>
      </c>
      <c r="AA75" s="68" t="s">
        <v>46</v>
      </c>
      <c r="AB75" s="69" t="s">
        <v>46</v>
      </c>
      <c r="AC75" s="137" t="s">
        <v>176</v>
      </c>
      <c r="AG75" s="81"/>
      <c r="AJ75" s="87" t="s">
        <v>89</v>
      </c>
      <c r="AK75" s="87">
        <v>1</v>
      </c>
      <c r="BB75" s="138" t="s">
        <v>96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177</v>
      </c>
      <c r="B76" s="63" t="s">
        <v>178</v>
      </c>
      <c r="C76" s="36">
        <v>4301135200</v>
      </c>
      <c r="D76" s="422">
        <v>4607111038159</v>
      </c>
      <c r="E76" s="422"/>
      <c r="F76" s="62">
        <v>0.25</v>
      </c>
      <c r="G76" s="37">
        <v>6</v>
      </c>
      <c r="H76" s="62">
        <v>1.5</v>
      </c>
      <c r="I76" s="62">
        <v>1.86</v>
      </c>
      <c r="J76" s="37">
        <v>140</v>
      </c>
      <c r="K76" s="37" t="s">
        <v>97</v>
      </c>
      <c r="L76" s="37" t="s">
        <v>88</v>
      </c>
      <c r="M76" s="38" t="s">
        <v>86</v>
      </c>
      <c r="N76" s="38"/>
      <c r="O76" s="37">
        <v>365</v>
      </c>
      <c r="P76" s="45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424"/>
      <c r="R76" s="424"/>
      <c r="S76" s="424"/>
      <c r="T76" s="425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IFERROR(IF(X76="","",X76*0.00941),"")</f>
        <v>0</v>
      </c>
      <c r="AA76" s="68" t="s">
        <v>46</v>
      </c>
      <c r="AB76" s="69" t="s">
        <v>46</v>
      </c>
      <c r="AC76" s="139" t="s">
        <v>176</v>
      </c>
      <c r="AG76" s="81"/>
      <c r="AJ76" s="87" t="s">
        <v>89</v>
      </c>
      <c r="AK76" s="87">
        <v>1</v>
      </c>
      <c r="BB76" s="140" t="s">
        <v>96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4301135702</v>
      </c>
      <c r="D77" s="422">
        <v>4620207490228</v>
      </c>
      <c r="E77" s="422"/>
      <c r="F77" s="62">
        <v>0.2</v>
      </c>
      <c r="G77" s="37">
        <v>6</v>
      </c>
      <c r="H77" s="62">
        <v>1.2</v>
      </c>
      <c r="I77" s="62">
        <v>1.56</v>
      </c>
      <c r="J77" s="37">
        <v>140</v>
      </c>
      <c r="K77" s="37" t="s">
        <v>97</v>
      </c>
      <c r="L77" s="37" t="s">
        <v>88</v>
      </c>
      <c r="M77" s="38" t="s">
        <v>86</v>
      </c>
      <c r="N77" s="38"/>
      <c r="O77" s="37">
        <v>365</v>
      </c>
      <c r="P77" s="456" t="s">
        <v>181</v>
      </c>
      <c r="Q77" s="424"/>
      <c r="R77" s="424"/>
      <c r="S77" s="424"/>
      <c r="T77" s="425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IFERROR(IF(X77="","",X77*0.00941),"")</f>
        <v>0</v>
      </c>
      <c r="AA77" s="68" t="s">
        <v>46</v>
      </c>
      <c r="AB77" s="69" t="s">
        <v>46</v>
      </c>
      <c r="AC77" s="141" t="s">
        <v>176</v>
      </c>
      <c r="AG77" s="81"/>
      <c r="AJ77" s="87" t="s">
        <v>89</v>
      </c>
      <c r="AK77" s="87">
        <v>1</v>
      </c>
      <c r="BB77" s="142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29"/>
      <c r="B78" s="429"/>
      <c r="C78" s="429"/>
      <c r="D78" s="429"/>
      <c r="E78" s="429"/>
      <c r="F78" s="429"/>
      <c r="G78" s="429"/>
      <c r="H78" s="429"/>
      <c r="I78" s="429"/>
      <c r="J78" s="429"/>
      <c r="K78" s="429"/>
      <c r="L78" s="429"/>
      <c r="M78" s="429"/>
      <c r="N78" s="429"/>
      <c r="O78" s="430"/>
      <c r="P78" s="426" t="s">
        <v>40</v>
      </c>
      <c r="Q78" s="427"/>
      <c r="R78" s="427"/>
      <c r="S78" s="427"/>
      <c r="T78" s="427"/>
      <c r="U78" s="427"/>
      <c r="V78" s="428"/>
      <c r="W78" s="42" t="s">
        <v>39</v>
      </c>
      <c r="X78" s="43">
        <f>IFERROR(SUM(X73:X77),"0")</f>
        <v>0</v>
      </c>
      <c r="Y78" s="43">
        <f>IFERROR(SUM(Y73:Y77),"0")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29"/>
      <c r="B79" s="429"/>
      <c r="C79" s="429"/>
      <c r="D79" s="429"/>
      <c r="E79" s="429"/>
      <c r="F79" s="429"/>
      <c r="G79" s="429"/>
      <c r="H79" s="429"/>
      <c r="I79" s="429"/>
      <c r="J79" s="429"/>
      <c r="K79" s="429"/>
      <c r="L79" s="429"/>
      <c r="M79" s="429"/>
      <c r="N79" s="429"/>
      <c r="O79" s="430"/>
      <c r="P79" s="426" t="s">
        <v>40</v>
      </c>
      <c r="Q79" s="427"/>
      <c r="R79" s="427"/>
      <c r="S79" s="427"/>
      <c r="T79" s="427"/>
      <c r="U79" s="427"/>
      <c r="V79" s="428"/>
      <c r="W79" s="42" t="s">
        <v>0</v>
      </c>
      <c r="X79" s="43">
        <f>IFERROR(SUMPRODUCT(X73:X77*H73:H77),"0")</f>
        <v>0</v>
      </c>
      <c r="Y79" s="43">
        <f>IFERROR(SUMPRODUCT(Y73:Y77*H73:H77),"0")</f>
        <v>0</v>
      </c>
      <c r="Z79" s="42"/>
      <c r="AA79" s="67"/>
      <c r="AB79" s="67"/>
      <c r="AC79" s="67"/>
    </row>
    <row r="80" spans="1:68" ht="16.5" customHeight="1" x14ac:dyDescent="0.25">
      <c r="A80" s="420" t="s">
        <v>182</v>
      </c>
      <c r="B80" s="420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0"/>
      <c r="P80" s="420"/>
      <c r="Q80" s="420"/>
      <c r="R80" s="420"/>
      <c r="S80" s="420"/>
      <c r="T80" s="420"/>
      <c r="U80" s="420"/>
      <c r="V80" s="420"/>
      <c r="W80" s="420"/>
      <c r="X80" s="420"/>
      <c r="Y80" s="420"/>
      <c r="Z80" s="420"/>
      <c r="AA80" s="65"/>
      <c r="AB80" s="65"/>
      <c r="AC80" s="82"/>
    </row>
    <row r="81" spans="1:68" ht="14.25" customHeight="1" x14ac:dyDescent="0.25">
      <c r="A81" s="421" t="s">
        <v>82</v>
      </c>
      <c r="B81" s="421"/>
      <c r="C81" s="421"/>
      <c r="D81" s="421"/>
      <c r="E81" s="421"/>
      <c r="F81" s="421"/>
      <c r="G81" s="421"/>
      <c r="H81" s="421"/>
      <c r="I81" s="421"/>
      <c r="J81" s="421"/>
      <c r="K81" s="421"/>
      <c r="L81" s="421"/>
      <c r="M81" s="421"/>
      <c r="N81" s="421"/>
      <c r="O81" s="421"/>
      <c r="P81" s="421"/>
      <c r="Q81" s="421"/>
      <c r="R81" s="421"/>
      <c r="S81" s="421"/>
      <c r="T81" s="421"/>
      <c r="U81" s="421"/>
      <c r="V81" s="421"/>
      <c r="W81" s="421"/>
      <c r="X81" s="421"/>
      <c r="Y81" s="421"/>
      <c r="Z81" s="421"/>
      <c r="AA81" s="66"/>
      <c r="AB81" s="66"/>
      <c r="AC81" s="83"/>
    </row>
    <row r="82" spans="1:68" ht="27" customHeight="1" x14ac:dyDescent="0.25">
      <c r="A82" s="63" t="s">
        <v>183</v>
      </c>
      <c r="B82" s="63" t="s">
        <v>184</v>
      </c>
      <c r="C82" s="36">
        <v>4301070977</v>
      </c>
      <c r="D82" s="422">
        <v>4607111037411</v>
      </c>
      <c r="E82" s="422"/>
      <c r="F82" s="62">
        <v>2.7</v>
      </c>
      <c r="G82" s="37">
        <v>1</v>
      </c>
      <c r="H82" s="62">
        <v>2.7</v>
      </c>
      <c r="I82" s="62">
        <v>2.8132000000000001</v>
      </c>
      <c r="J82" s="37">
        <v>234</v>
      </c>
      <c r="K82" s="37" t="s">
        <v>186</v>
      </c>
      <c r="L82" s="37" t="s">
        <v>124</v>
      </c>
      <c r="M82" s="38" t="s">
        <v>86</v>
      </c>
      <c r="N82" s="38"/>
      <c r="O82" s="37">
        <v>180</v>
      </c>
      <c r="P82" s="45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424"/>
      <c r="R82" s="424"/>
      <c r="S82" s="424"/>
      <c r="T82" s="425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IFERROR(IF(X82="","",X82*0.00502),"")</f>
        <v>0</v>
      </c>
      <c r="AA82" s="68" t="s">
        <v>46</v>
      </c>
      <c r="AB82" s="69" t="s">
        <v>46</v>
      </c>
      <c r="AC82" s="143" t="s">
        <v>185</v>
      </c>
      <c r="AG82" s="81"/>
      <c r="AJ82" s="87" t="s">
        <v>125</v>
      </c>
      <c r="AK82" s="87">
        <v>18</v>
      </c>
      <c r="BB82" s="144" t="s">
        <v>70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187</v>
      </c>
      <c r="B83" s="63" t="s">
        <v>188</v>
      </c>
      <c r="C83" s="36">
        <v>4301070981</v>
      </c>
      <c r="D83" s="422">
        <v>4607111036728</v>
      </c>
      <c r="E83" s="422"/>
      <c r="F83" s="62">
        <v>5</v>
      </c>
      <c r="G83" s="37">
        <v>1</v>
      </c>
      <c r="H83" s="62">
        <v>5</v>
      </c>
      <c r="I83" s="62">
        <v>5.2131999999999996</v>
      </c>
      <c r="J83" s="37">
        <v>144</v>
      </c>
      <c r="K83" s="37" t="s">
        <v>87</v>
      </c>
      <c r="L83" s="37" t="s">
        <v>128</v>
      </c>
      <c r="M83" s="38" t="s">
        <v>86</v>
      </c>
      <c r="N83" s="38"/>
      <c r="O83" s="37">
        <v>180</v>
      </c>
      <c r="P83" s="45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424"/>
      <c r="R83" s="424"/>
      <c r="S83" s="424"/>
      <c r="T83" s="425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IFERROR(IF(X83="","",X83*0.00866),"")</f>
        <v>0</v>
      </c>
      <c r="AA83" s="68" t="s">
        <v>46</v>
      </c>
      <c r="AB83" s="69" t="s">
        <v>46</v>
      </c>
      <c r="AC83" s="145" t="s">
        <v>185</v>
      </c>
      <c r="AG83" s="81"/>
      <c r="AJ83" s="87" t="s">
        <v>129</v>
      </c>
      <c r="AK83" s="87">
        <v>144</v>
      </c>
      <c r="BB83" s="146" t="s">
        <v>70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29"/>
      <c r="B84" s="429"/>
      <c r="C84" s="429"/>
      <c r="D84" s="429"/>
      <c r="E84" s="429"/>
      <c r="F84" s="429"/>
      <c r="G84" s="429"/>
      <c r="H84" s="429"/>
      <c r="I84" s="429"/>
      <c r="J84" s="429"/>
      <c r="K84" s="429"/>
      <c r="L84" s="429"/>
      <c r="M84" s="429"/>
      <c r="N84" s="429"/>
      <c r="O84" s="430"/>
      <c r="P84" s="426" t="s">
        <v>40</v>
      </c>
      <c r="Q84" s="427"/>
      <c r="R84" s="427"/>
      <c r="S84" s="427"/>
      <c r="T84" s="427"/>
      <c r="U84" s="427"/>
      <c r="V84" s="428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29"/>
      <c r="B85" s="429"/>
      <c r="C85" s="429"/>
      <c r="D85" s="429"/>
      <c r="E85" s="429"/>
      <c r="F85" s="429"/>
      <c r="G85" s="429"/>
      <c r="H85" s="429"/>
      <c r="I85" s="429"/>
      <c r="J85" s="429"/>
      <c r="K85" s="429"/>
      <c r="L85" s="429"/>
      <c r="M85" s="429"/>
      <c r="N85" s="429"/>
      <c r="O85" s="430"/>
      <c r="P85" s="426" t="s">
        <v>40</v>
      </c>
      <c r="Q85" s="427"/>
      <c r="R85" s="427"/>
      <c r="S85" s="427"/>
      <c r="T85" s="427"/>
      <c r="U85" s="427"/>
      <c r="V85" s="428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20" t="s">
        <v>189</v>
      </c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0"/>
      <c r="N86" s="420"/>
      <c r="O86" s="420"/>
      <c r="P86" s="420"/>
      <c r="Q86" s="420"/>
      <c r="R86" s="420"/>
      <c r="S86" s="420"/>
      <c r="T86" s="420"/>
      <c r="U86" s="420"/>
      <c r="V86" s="420"/>
      <c r="W86" s="420"/>
      <c r="X86" s="420"/>
      <c r="Y86" s="420"/>
      <c r="Z86" s="420"/>
      <c r="AA86" s="65"/>
      <c r="AB86" s="65"/>
      <c r="AC86" s="82"/>
    </row>
    <row r="87" spans="1:68" ht="14.25" customHeight="1" x14ac:dyDescent="0.25">
      <c r="A87" s="421" t="s">
        <v>167</v>
      </c>
      <c r="B87" s="421"/>
      <c r="C87" s="421"/>
      <c r="D87" s="421"/>
      <c r="E87" s="421"/>
      <c r="F87" s="421"/>
      <c r="G87" s="421"/>
      <c r="H87" s="421"/>
      <c r="I87" s="421"/>
      <c r="J87" s="421"/>
      <c r="K87" s="421"/>
      <c r="L87" s="421"/>
      <c r="M87" s="421"/>
      <c r="N87" s="421"/>
      <c r="O87" s="421"/>
      <c r="P87" s="421"/>
      <c r="Q87" s="421"/>
      <c r="R87" s="421"/>
      <c r="S87" s="421"/>
      <c r="T87" s="421"/>
      <c r="U87" s="421"/>
      <c r="V87" s="421"/>
      <c r="W87" s="421"/>
      <c r="X87" s="421"/>
      <c r="Y87" s="421"/>
      <c r="Z87" s="421"/>
      <c r="AA87" s="66"/>
      <c r="AB87" s="66"/>
      <c r="AC87" s="83"/>
    </row>
    <row r="88" spans="1:68" ht="27" customHeight="1" x14ac:dyDescent="0.25">
      <c r="A88" s="63" t="s">
        <v>190</v>
      </c>
      <c r="B88" s="63" t="s">
        <v>191</v>
      </c>
      <c r="C88" s="36">
        <v>4301135584</v>
      </c>
      <c r="D88" s="422">
        <v>4607111033659</v>
      </c>
      <c r="E88" s="422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59" t="s">
        <v>192</v>
      </c>
      <c r="Q88" s="424"/>
      <c r="R88" s="424"/>
      <c r="S88" s="424"/>
      <c r="T88" s="425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7" t="s">
        <v>193</v>
      </c>
      <c r="AG88" s="81"/>
      <c r="AJ88" s="87" t="s">
        <v>89</v>
      </c>
      <c r="AK88" s="87">
        <v>1</v>
      </c>
      <c r="BB88" s="148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29"/>
      <c r="B89" s="429"/>
      <c r="C89" s="429"/>
      <c r="D89" s="429"/>
      <c r="E89" s="429"/>
      <c r="F89" s="429"/>
      <c r="G89" s="429"/>
      <c r="H89" s="429"/>
      <c r="I89" s="429"/>
      <c r="J89" s="429"/>
      <c r="K89" s="429"/>
      <c r="L89" s="429"/>
      <c r="M89" s="429"/>
      <c r="N89" s="429"/>
      <c r="O89" s="430"/>
      <c r="P89" s="426" t="s">
        <v>40</v>
      </c>
      <c r="Q89" s="427"/>
      <c r="R89" s="427"/>
      <c r="S89" s="427"/>
      <c r="T89" s="427"/>
      <c r="U89" s="427"/>
      <c r="V89" s="428"/>
      <c r="W89" s="42" t="s">
        <v>39</v>
      </c>
      <c r="X89" s="43">
        <f>IFERROR(SUM(X88:X88),"0")</f>
        <v>0</v>
      </c>
      <c r="Y89" s="43">
        <f>IFERROR(SUM(Y88:Y88),"0")</f>
        <v>0</v>
      </c>
      <c r="Z89" s="43">
        <f>IFERROR(IF(Z88="",0,Z88),"0")</f>
        <v>0</v>
      </c>
      <c r="AA89" s="67"/>
      <c r="AB89" s="67"/>
      <c r="AC89" s="67"/>
    </row>
    <row r="90" spans="1:68" x14ac:dyDescent="0.2">
      <c r="A90" s="429"/>
      <c r="B90" s="429"/>
      <c r="C90" s="429"/>
      <c r="D90" s="429"/>
      <c r="E90" s="429"/>
      <c r="F90" s="429"/>
      <c r="G90" s="429"/>
      <c r="H90" s="429"/>
      <c r="I90" s="429"/>
      <c r="J90" s="429"/>
      <c r="K90" s="429"/>
      <c r="L90" s="429"/>
      <c r="M90" s="429"/>
      <c r="N90" s="429"/>
      <c r="O90" s="430"/>
      <c r="P90" s="426" t="s">
        <v>40</v>
      </c>
      <c r="Q90" s="427"/>
      <c r="R90" s="427"/>
      <c r="S90" s="427"/>
      <c r="T90" s="427"/>
      <c r="U90" s="427"/>
      <c r="V90" s="428"/>
      <c r="W90" s="42" t="s">
        <v>0</v>
      </c>
      <c r="X90" s="43">
        <f>IFERROR(SUMPRODUCT(X88:X88*H88:H88),"0")</f>
        <v>0</v>
      </c>
      <c r="Y90" s="43">
        <f>IFERROR(SUMPRODUCT(Y88:Y88*H88:H88),"0")</f>
        <v>0</v>
      </c>
      <c r="Z90" s="42"/>
      <c r="AA90" s="67"/>
      <c r="AB90" s="67"/>
      <c r="AC90" s="67"/>
    </row>
    <row r="91" spans="1:68" ht="16.5" customHeight="1" x14ac:dyDescent="0.25">
      <c r="A91" s="420" t="s">
        <v>194</v>
      </c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0"/>
      <c r="N91" s="420"/>
      <c r="O91" s="420"/>
      <c r="P91" s="420"/>
      <c r="Q91" s="420"/>
      <c r="R91" s="420"/>
      <c r="S91" s="420"/>
      <c r="T91" s="420"/>
      <c r="U91" s="420"/>
      <c r="V91" s="420"/>
      <c r="W91" s="420"/>
      <c r="X91" s="420"/>
      <c r="Y91" s="420"/>
      <c r="Z91" s="420"/>
      <c r="AA91" s="65"/>
      <c r="AB91" s="65"/>
      <c r="AC91" s="82"/>
    </row>
    <row r="92" spans="1:68" ht="14.25" customHeight="1" x14ac:dyDescent="0.25">
      <c r="A92" s="421" t="s">
        <v>195</v>
      </c>
      <c r="B92" s="421"/>
      <c r="C92" s="421"/>
      <c r="D92" s="421"/>
      <c r="E92" s="421"/>
      <c r="F92" s="421"/>
      <c r="G92" s="421"/>
      <c r="H92" s="421"/>
      <c r="I92" s="421"/>
      <c r="J92" s="421"/>
      <c r="K92" s="421"/>
      <c r="L92" s="421"/>
      <c r="M92" s="421"/>
      <c r="N92" s="421"/>
      <c r="O92" s="421"/>
      <c r="P92" s="421"/>
      <c r="Q92" s="421"/>
      <c r="R92" s="421"/>
      <c r="S92" s="421"/>
      <c r="T92" s="421"/>
      <c r="U92" s="421"/>
      <c r="V92" s="421"/>
      <c r="W92" s="421"/>
      <c r="X92" s="421"/>
      <c r="Y92" s="421"/>
      <c r="Z92" s="421"/>
      <c r="AA92" s="66"/>
      <c r="AB92" s="66"/>
      <c r="AC92" s="83"/>
    </row>
    <row r="93" spans="1:68" ht="27" customHeight="1" x14ac:dyDescent="0.25">
      <c r="A93" s="63" t="s">
        <v>196</v>
      </c>
      <c r="B93" s="63" t="s">
        <v>197</v>
      </c>
      <c r="C93" s="36">
        <v>4301131041</v>
      </c>
      <c r="D93" s="422">
        <v>4607111034120</v>
      </c>
      <c r="E93" s="422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97</v>
      </c>
      <c r="L93" s="37" t="s">
        <v>88</v>
      </c>
      <c r="M93" s="38" t="s">
        <v>86</v>
      </c>
      <c r="N93" s="38"/>
      <c r="O93" s="37">
        <v>180</v>
      </c>
      <c r="P93" s="460" t="s">
        <v>198</v>
      </c>
      <c r="Q93" s="424"/>
      <c r="R93" s="424"/>
      <c r="S93" s="424"/>
      <c r="T93" s="425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IFERROR(IF(X93="","",X93*0.01788),"")</f>
        <v>0</v>
      </c>
      <c r="AA93" s="68" t="s">
        <v>46</v>
      </c>
      <c r="AB93" s="69" t="s">
        <v>46</v>
      </c>
      <c r="AC93" s="149" t="s">
        <v>199</v>
      </c>
      <c r="AG93" s="81"/>
      <c r="AJ93" s="87" t="s">
        <v>89</v>
      </c>
      <c r="AK93" s="87">
        <v>1</v>
      </c>
      <c r="BB93" s="150" t="s">
        <v>96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200</v>
      </c>
      <c r="B94" s="63" t="s">
        <v>201</v>
      </c>
      <c r="C94" s="36">
        <v>4301131021</v>
      </c>
      <c r="D94" s="422">
        <v>4607111034137</v>
      </c>
      <c r="E94" s="422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124</v>
      </c>
      <c r="M94" s="38" t="s">
        <v>86</v>
      </c>
      <c r="N94" s="38"/>
      <c r="O94" s="37">
        <v>180</v>
      </c>
      <c r="P94" s="46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424"/>
      <c r="R94" s="424"/>
      <c r="S94" s="424"/>
      <c r="T94" s="425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51" t="s">
        <v>202</v>
      </c>
      <c r="AG94" s="81"/>
      <c r="AJ94" s="87" t="s">
        <v>125</v>
      </c>
      <c r="AK94" s="87">
        <v>14</v>
      </c>
      <c r="BB94" s="152" t="s">
        <v>96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x14ac:dyDescent="0.2">
      <c r="A95" s="429"/>
      <c r="B95" s="429"/>
      <c r="C95" s="429"/>
      <c r="D95" s="429"/>
      <c r="E95" s="429"/>
      <c r="F95" s="429"/>
      <c r="G95" s="429"/>
      <c r="H95" s="429"/>
      <c r="I95" s="429"/>
      <c r="J95" s="429"/>
      <c r="K95" s="429"/>
      <c r="L95" s="429"/>
      <c r="M95" s="429"/>
      <c r="N95" s="429"/>
      <c r="O95" s="430"/>
      <c r="P95" s="426" t="s">
        <v>40</v>
      </c>
      <c r="Q95" s="427"/>
      <c r="R95" s="427"/>
      <c r="S95" s="427"/>
      <c r="T95" s="427"/>
      <c r="U95" s="427"/>
      <c r="V95" s="428"/>
      <c r="W95" s="42" t="s">
        <v>39</v>
      </c>
      <c r="X95" s="43">
        <f>IFERROR(SUM(X93:X94),"0")</f>
        <v>0</v>
      </c>
      <c r="Y95" s="43">
        <f>IFERROR(SUM(Y93:Y94),"0")</f>
        <v>0</v>
      </c>
      <c r="Z95" s="43">
        <f>IFERROR(IF(Z93="",0,Z93),"0")+IFERROR(IF(Z94="",0,Z94),"0")</f>
        <v>0</v>
      </c>
      <c r="AA95" s="67"/>
      <c r="AB95" s="67"/>
      <c r="AC95" s="67"/>
    </row>
    <row r="96" spans="1:68" x14ac:dyDescent="0.2">
      <c r="A96" s="429"/>
      <c r="B96" s="429"/>
      <c r="C96" s="429"/>
      <c r="D96" s="429"/>
      <c r="E96" s="429"/>
      <c r="F96" s="429"/>
      <c r="G96" s="429"/>
      <c r="H96" s="429"/>
      <c r="I96" s="429"/>
      <c r="J96" s="429"/>
      <c r="K96" s="429"/>
      <c r="L96" s="429"/>
      <c r="M96" s="429"/>
      <c r="N96" s="429"/>
      <c r="O96" s="430"/>
      <c r="P96" s="426" t="s">
        <v>40</v>
      </c>
      <c r="Q96" s="427"/>
      <c r="R96" s="427"/>
      <c r="S96" s="427"/>
      <c r="T96" s="427"/>
      <c r="U96" s="427"/>
      <c r="V96" s="428"/>
      <c r="W96" s="42" t="s">
        <v>0</v>
      </c>
      <c r="X96" s="43">
        <f>IFERROR(SUMPRODUCT(X93:X94*H93:H94),"0")</f>
        <v>0</v>
      </c>
      <c r="Y96" s="43">
        <f>IFERROR(SUMPRODUCT(Y93:Y94*H93:H94),"0")</f>
        <v>0</v>
      </c>
      <c r="Z96" s="42"/>
      <c r="AA96" s="67"/>
      <c r="AB96" s="67"/>
      <c r="AC96" s="67"/>
    </row>
    <row r="97" spans="1:68" ht="16.5" customHeight="1" x14ac:dyDescent="0.25">
      <c r="A97" s="420" t="s">
        <v>203</v>
      </c>
      <c r="B97" s="420"/>
      <c r="C97" s="420"/>
      <c r="D97" s="420"/>
      <c r="E97" s="420"/>
      <c r="F97" s="420"/>
      <c r="G97" s="420"/>
      <c r="H97" s="420"/>
      <c r="I97" s="420"/>
      <c r="J97" s="420"/>
      <c r="K97" s="420"/>
      <c r="L97" s="420"/>
      <c r="M97" s="420"/>
      <c r="N97" s="420"/>
      <c r="O97" s="420"/>
      <c r="P97" s="420"/>
      <c r="Q97" s="420"/>
      <c r="R97" s="420"/>
      <c r="S97" s="420"/>
      <c r="T97" s="420"/>
      <c r="U97" s="420"/>
      <c r="V97" s="420"/>
      <c r="W97" s="420"/>
      <c r="X97" s="420"/>
      <c r="Y97" s="420"/>
      <c r="Z97" s="420"/>
      <c r="AA97" s="65"/>
      <c r="AB97" s="65"/>
      <c r="AC97" s="82"/>
    </row>
    <row r="98" spans="1:68" ht="14.25" customHeight="1" x14ac:dyDescent="0.25">
      <c r="A98" s="421" t="s">
        <v>167</v>
      </c>
      <c r="B98" s="421"/>
      <c r="C98" s="421"/>
      <c r="D98" s="421"/>
      <c r="E98" s="421"/>
      <c r="F98" s="421"/>
      <c r="G98" s="421"/>
      <c r="H98" s="421"/>
      <c r="I98" s="421"/>
      <c r="J98" s="421"/>
      <c r="K98" s="421"/>
      <c r="L98" s="421"/>
      <c r="M98" s="421"/>
      <c r="N98" s="421"/>
      <c r="O98" s="421"/>
      <c r="P98" s="421"/>
      <c r="Q98" s="421"/>
      <c r="R98" s="421"/>
      <c r="S98" s="421"/>
      <c r="T98" s="421"/>
      <c r="U98" s="421"/>
      <c r="V98" s="421"/>
      <c r="W98" s="421"/>
      <c r="X98" s="421"/>
      <c r="Y98" s="421"/>
      <c r="Z98" s="421"/>
      <c r="AA98" s="66"/>
      <c r="AB98" s="66"/>
      <c r="AC98" s="83"/>
    </row>
    <row r="99" spans="1:68" ht="27" customHeight="1" x14ac:dyDescent="0.25">
      <c r="A99" s="63" t="s">
        <v>204</v>
      </c>
      <c r="B99" s="63" t="s">
        <v>205</v>
      </c>
      <c r="C99" s="36">
        <v>4301135569</v>
      </c>
      <c r="D99" s="422">
        <v>4607111033628</v>
      </c>
      <c r="E99" s="422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97</v>
      </c>
      <c r="L99" s="37" t="s">
        <v>124</v>
      </c>
      <c r="M99" s="38" t="s">
        <v>86</v>
      </c>
      <c r="N99" s="38"/>
      <c r="O99" s="37">
        <v>180</v>
      </c>
      <c r="P99" s="462" t="s">
        <v>206</v>
      </c>
      <c r="Q99" s="424"/>
      <c r="R99" s="424"/>
      <c r="S99" s="424"/>
      <c r="T99" s="42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ref="Y99:Y104" si="6">IFERROR(IF(X99="","",X99),"")</f>
        <v>0</v>
      </c>
      <c r="Z99" s="41">
        <f t="shared" ref="Z99:Z104" si="7">IFERROR(IF(X99="","",X99*0.01788),"")</f>
        <v>0</v>
      </c>
      <c r="AA99" s="68" t="s">
        <v>46</v>
      </c>
      <c r="AB99" s="69" t="s">
        <v>46</v>
      </c>
      <c r="AC99" s="153" t="s">
        <v>193</v>
      </c>
      <c r="AG99" s="81"/>
      <c r="AJ99" s="87" t="s">
        <v>125</v>
      </c>
      <c r="AK99" s="87">
        <v>14</v>
      </c>
      <c r="BB99" s="154" t="s">
        <v>96</v>
      </c>
      <c r="BM99" s="81">
        <f t="shared" ref="BM99:BM104" si="8">IFERROR(X99*I99,"0")</f>
        <v>0</v>
      </c>
      <c r="BN99" s="81">
        <f t="shared" ref="BN99:BN104" si="9">IFERROR(Y99*I99,"0")</f>
        <v>0</v>
      </c>
      <c r="BO99" s="81">
        <f t="shared" ref="BO99:BO104" si="10">IFERROR(X99/J99,"0")</f>
        <v>0</v>
      </c>
      <c r="BP99" s="81">
        <f t="shared" ref="BP99:BP104" si="11">IFERROR(Y99/J99,"0")</f>
        <v>0</v>
      </c>
    </row>
    <row r="100" spans="1:68" ht="27" customHeight="1" x14ac:dyDescent="0.25">
      <c r="A100" s="63" t="s">
        <v>207</v>
      </c>
      <c r="B100" s="63" t="s">
        <v>208</v>
      </c>
      <c r="C100" s="36">
        <v>4301135565</v>
      </c>
      <c r="D100" s="422">
        <v>4607111033451</v>
      </c>
      <c r="E100" s="422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97</v>
      </c>
      <c r="L100" s="37" t="s">
        <v>128</v>
      </c>
      <c r="M100" s="38" t="s">
        <v>86</v>
      </c>
      <c r="N100" s="38"/>
      <c r="O100" s="37">
        <v>180</v>
      </c>
      <c r="P100" s="46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424"/>
      <c r="R100" s="424"/>
      <c r="S100" s="424"/>
      <c r="T100" s="42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193</v>
      </c>
      <c r="AG100" s="81"/>
      <c r="AJ100" s="87" t="s">
        <v>129</v>
      </c>
      <c r="AK100" s="87">
        <v>70</v>
      </c>
      <c r="BB100" s="156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209</v>
      </c>
      <c r="B101" s="63" t="s">
        <v>210</v>
      </c>
      <c r="C101" s="36">
        <v>4301135575</v>
      </c>
      <c r="D101" s="422">
        <v>4607111035141</v>
      </c>
      <c r="E101" s="422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97</v>
      </c>
      <c r="L101" s="37" t="s">
        <v>88</v>
      </c>
      <c r="M101" s="38" t="s">
        <v>86</v>
      </c>
      <c r="N101" s="38"/>
      <c r="O101" s="37">
        <v>180</v>
      </c>
      <c r="P101" s="464" t="s">
        <v>211</v>
      </c>
      <c r="Q101" s="424"/>
      <c r="R101" s="424"/>
      <c r="S101" s="424"/>
      <c r="T101" s="42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212</v>
      </c>
      <c r="AG101" s="81"/>
      <c r="AJ101" s="87" t="s">
        <v>89</v>
      </c>
      <c r="AK101" s="87">
        <v>1</v>
      </c>
      <c r="BB101" s="158" t="s">
        <v>96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213</v>
      </c>
      <c r="B102" s="63" t="s">
        <v>214</v>
      </c>
      <c r="C102" s="36">
        <v>4301135578</v>
      </c>
      <c r="D102" s="422">
        <v>4607111033444</v>
      </c>
      <c r="E102" s="422"/>
      <c r="F102" s="62">
        <v>0.3</v>
      </c>
      <c r="G102" s="37">
        <v>12</v>
      </c>
      <c r="H102" s="62">
        <v>3.6</v>
      </c>
      <c r="I102" s="62">
        <v>4.3036000000000003</v>
      </c>
      <c r="J102" s="37">
        <v>70</v>
      </c>
      <c r="K102" s="37" t="s">
        <v>97</v>
      </c>
      <c r="L102" s="37" t="s">
        <v>128</v>
      </c>
      <c r="M102" s="38" t="s">
        <v>86</v>
      </c>
      <c r="N102" s="38"/>
      <c r="O102" s="37">
        <v>180</v>
      </c>
      <c r="P102" s="46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424"/>
      <c r="R102" s="424"/>
      <c r="S102" s="424"/>
      <c r="T102" s="425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193</v>
      </c>
      <c r="AG102" s="81"/>
      <c r="AJ102" s="87" t="s">
        <v>129</v>
      </c>
      <c r="AK102" s="87">
        <v>70</v>
      </c>
      <c r="BB102" s="160" t="s">
        <v>96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ht="27" customHeight="1" x14ac:dyDescent="0.25">
      <c r="A103" s="63" t="s">
        <v>215</v>
      </c>
      <c r="B103" s="63" t="s">
        <v>216</v>
      </c>
      <c r="C103" s="36">
        <v>4301135290</v>
      </c>
      <c r="D103" s="422">
        <v>4607111035028</v>
      </c>
      <c r="E103" s="422"/>
      <c r="F103" s="62">
        <v>0.48</v>
      </c>
      <c r="G103" s="37">
        <v>8</v>
      </c>
      <c r="H103" s="62">
        <v>3.84</v>
      </c>
      <c r="I103" s="62">
        <v>4.4488000000000003</v>
      </c>
      <c r="J103" s="37">
        <v>70</v>
      </c>
      <c r="K103" s="37" t="s">
        <v>97</v>
      </c>
      <c r="L103" s="37" t="s">
        <v>88</v>
      </c>
      <c r="M103" s="38" t="s">
        <v>86</v>
      </c>
      <c r="N103" s="38"/>
      <c r="O103" s="37">
        <v>180</v>
      </c>
      <c r="P103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424"/>
      <c r="R103" s="424"/>
      <c r="S103" s="424"/>
      <c r="T103" s="42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61" t="s">
        <v>212</v>
      </c>
      <c r="AG103" s="81"/>
      <c r="AJ103" s="87" t="s">
        <v>89</v>
      </c>
      <c r="AK103" s="87">
        <v>1</v>
      </c>
      <c r="BB103" s="162" t="s">
        <v>96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217</v>
      </c>
      <c r="B104" s="63" t="s">
        <v>218</v>
      </c>
      <c r="C104" s="36">
        <v>4301135285</v>
      </c>
      <c r="D104" s="422">
        <v>4607111036407</v>
      </c>
      <c r="E104" s="422"/>
      <c r="F104" s="62">
        <v>0.3</v>
      </c>
      <c r="G104" s="37">
        <v>14</v>
      </c>
      <c r="H104" s="62">
        <v>4.2</v>
      </c>
      <c r="I104" s="62">
        <v>4.5292000000000003</v>
      </c>
      <c r="J104" s="37">
        <v>70</v>
      </c>
      <c r="K104" s="37" t="s">
        <v>97</v>
      </c>
      <c r="L104" s="37" t="s">
        <v>124</v>
      </c>
      <c r="M104" s="38" t="s">
        <v>86</v>
      </c>
      <c r="N104" s="38"/>
      <c r="O104" s="37">
        <v>180</v>
      </c>
      <c r="P104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424"/>
      <c r="R104" s="424"/>
      <c r="S104" s="424"/>
      <c r="T104" s="425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63" t="s">
        <v>219</v>
      </c>
      <c r="AG104" s="81"/>
      <c r="AJ104" s="87" t="s">
        <v>125</v>
      </c>
      <c r="AK104" s="87">
        <v>14</v>
      </c>
      <c r="BB104" s="164" t="s">
        <v>96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x14ac:dyDescent="0.2">
      <c r="A105" s="429"/>
      <c r="B105" s="429"/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29"/>
      <c r="N105" s="429"/>
      <c r="O105" s="430"/>
      <c r="P105" s="426" t="s">
        <v>40</v>
      </c>
      <c r="Q105" s="427"/>
      <c r="R105" s="427"/>
      <c r="S105" s="427"/>
      <c r="T105" s="427"/>
      <c r="U105" s="427"/>
      <c r="V105" s="428"/>
      <c r="W105" s="42" t="s">
        <v>39</v>
      </c>
      <c r="X105" s="43">
        <f>IFERROR(SUM(X99:X104),"0")</f>
        <v>0</v>
      </c>
      <c r="Y105" s="43">
        <f>IFERROR(SUM(Y99:Y104),"0")</f>
        <v>0</v>
      </c>
      <c r="Z105" s="43">
        <f>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29"/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30"/>
      <c r="P106" s="426" t="s">
        <v>40</v>
      </c>
      <c r="Q106" s="427"/>
      <c r="R106" s="427"/>
      <c r="S106" s="427"/>
      <c r="T106" s="427"/>
      <c r="U106" s="427"/>
      <c r="V106" s="428"/>
      <c r="W106" s="42" t="s">
        <v>0</v>
      </c>
      <c r="X106" s="43">
        <f>IFERROR(SUMPRODUCT(X99:X104*H99:H104),"0")</f>
        <v>0</v>
      </c>
      <c r="Y106" s="43">
        <f>IFERROR(SUMPRODUCT(Y99:Y104*H99:H104),"0")</f>
        <v>0</v>
      </c>
      <c r="Z106" s="42"/>
      <c r="AA106" s="67"/>
      <c r="AB106" s="67"/>
      <c r="AC106" s="67"/>
    </row>
    <row r="107" spans="1:68" ht="16.5" customHeight="1" x14ac:dyDescent="0.25">
      <c r="A107" s="420" t="s">
        <v>220</v>
      </c>
      <c r="B107" s="420"/>
      <c r="C107" s="420"/>
      <c r="D107" s="420"/>
      <c r="E107" s="420"/>
      <c r="F107" s="420"/>
      <c r="G107" s="420"/>
      <c r="H107" s="420"/>
      <c r="I107" s="420"/>
      <c r="J107" s="420"/>
      <c r="K107" s="420"/>
      <c r="L107" s="420"/>
      <c r="M107" s="420"/>
      <c r="N107" s="420"/>
      <c r="O107" s="420"/>
      <c r="P107" s="420"/>
      <c r="Q107" s="420"/>
      <c r="R107" s="420"/>
      <c r="S107" s="420"/>
      <c r="T107" s="420"/>
      <c r="U107" s="420"/>
      <c r="V107" s="420"/>
      <c r="W107" s="420"/>
      <c r="X107" s="420"/>
      <c r="Y107" s="420"/>
      <c r="Z107" s="420"/>
      <c r="AA107" s="65"/>
      <c r="AB107" s="65"/>
      <c r="AC107" s="82"/>
    </row>
    <row r="108" spans="1:68" ht="14.25" customHeight="1" x14ac:dyDescent="0.25">
      <c r="A108" s="421" t="s">
        <v>161</v>
      </c>
      <c r="B108" s="421"/>
      <c r="C108" s="421"/>
      <c r="D108" s="421"/>
      <c r="E108" s="421"/>
      <c r="F108" s="421"/>
      <c r="G108" s="421"/>
      <c r="H108" s="421"/>
      <c r="I108" s="421"/>
      <c r="J108" s="421"/>
      <c r="K108" s="421"/>
      <c r="L108" s="421"/>
      <c r="M108" s="421"/>
      <c r="N108" s="421"/>
      <c r="O108" s="421"/>
      <c r="P108" s="421"/>
      <c r="Q108" s="421"/>
      <c r="R108" s="421"/>
      <c r="S108" s="421"/>
      <c r="T108" s="421"/>
      <c r="U108" s="421"/>
      <c r="V108" s="421"/>
      <c r="W108" s="421"/>
      <c r="X108" s="421"/>
      <c r="Y108" s="421"/>
      <c r="Z108" s="421"/>
      <c r="AA108" s="66"/>
      <c r="AB108" s="66"/>
      <c r="AC108" s="83"/>
    </row>
    <row r="109" spans="1:68" ht="27" customHeight="1" x14ac:dyDescent="0.25">
      <c r="A109" s="63" t="s">
        <v>221</v>
      </c>
      <c r="B109" s="63" t="s">
        <v>222</v>
      </c>
      <c r="C109" s="36">
        <v>4301136042</v>
      </c>
      <c r="D109" s="422">
        <v>4607025784012</v>
      </c>
      <c r="E109" s="422"/>
      <c r="F109" s="62">
        <v>0.09</v>
      </c>
      <c r="G109" s="37">
        <v>24</v>
      </c>
      <c r="H109" s="62">
        <v>2.16</v>
      </c>
      <c r="I109" s="62">
        <v>2.4912000000000001</v>
      </c>
      <c r="J109" s="37">
        <v>126</v>
      </c>
      <c r="K109" s="37" t="s">
        <v>97</v>
      </c>
      <c r="L109" s="37" t="s">
        <v>124</v>
      </c>
      <c r="M109" s="38" t="s">
        <v>86</v>
      </c>
      <c r="N109" s="38"/>
      <c r="O109" s="37">
        <v>180</v>
      </c>
      <c r="P109" s="46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424"/>
      <c r="R109" s="424"/>
      <c r="S109" s="424"/>
      <c r="T109" s="425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IFERROR(IF(X109="","",X109*0.00936),"")</f>
        <v>0</v>
      </c>
      <c r="AA109" s="68" t="s">
        <v>46</v>
      </c>
      <c r="AB109" s="69" t="s">
        <v>46</v>
      </c>
      <c r="AC109" s="165" t="s">
        <v>223</v>
      </c>
      <c r="AG109" s="81"/>
      <c r="AJ109" s="87" t="s">
        <v>125</v>
      </c>
      <c r="AK109" s="87">
        <v>14</v>
      </c>
      <c r="BB109" s="166" t="s">
        <v>96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224</v>
      </c>
      <c r="B110" s="63" t="s">
        <v>225</v>
      </c>
      <c r="C110" s="36">
        <v>4301136040</v>
      </c>
      <c r="D110" s="422">
        <v>4607025784319</v>
      </c>
      <c r="E110" s="422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97</v>
      </c>
      <c r="L110" s="37" t="s">
        <v>88</v>
      </c>
      <c r="M110" s="38" t="s">
        <v>86</v>
      </c>
      <c r="N110" s="38"/>
      <c r="O110" s="37">
        <v>180</v>
      </c>
      <c r="P110" s="46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424"/>
      <c r="R110" s="424"/>
      <c r="S110" s="424"/>
      <c r="T110" s="425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226</v>
      </c>
      <c r="AG110" s="81"/>
      <c r="AJ110" s="87" t="s">
        <v>89</v>
      </c>
      <c r="AK110" s="87">
        <v>1</v>
      </c>
      <c r="BB110" s="168" t="s">
        <v>96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16.5" customHeight="1" x14ac:dyDescent="0.25">
      <c r="A111" s="63" t="s">
        <v>227</v>
      </c>
      <c r="B111" s="63" t="s">
        <v>228</v>
      </c>
      <c r="C111" s="36">
        <v>4301136039</v>
      </c>
      <c r="D111" s="422">
        <v>4607111035370</v>
      </c>
      <c r="E111" s="422"/>
      <c r="F111" s="62">
        <v>0.14000000000000001</v>
      </c>
      <c r="G111" s="37">
        <v>22</v>
      </c>
      <c r="H111" s="62">
        <v>3.08</v>
      </c>
      <c r="I111" s="62">
        <v>3.464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7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424"/>
      <c r="R111" s="424"/>
      <c r="S111" s="424"/>
      <c r="T111" s="425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9" t="s">
        <v>229</v>
      </c>
      <c r="AG111" s="81"/>
      <c r="AJ111" s="87" t="s">
        <v>89</v>
      </c>
      <c r="AK111" s="87">
        <v>1</v>
      </c>
      <c r="BB111" s="170" t="s">
        <v>96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29"/>
      <c r="B112" s="429"/>
      <c r="C112" s="429"/>
      <c r="D112" s="429"/>
      <c r="E112" s="429"/>
      <c r="F112" s="429"/>
      <c r="G112" s="429"/>
      <c r="H112" s="429"/>
      <c r="I112" s="429"/>
      <c r="J112" s="429"/>
      <c r="K112" s="429"/>
      <c r="L112" s="429"/>
      <c r="M112" s="429"/>
      <c r="N112" s="429"/>
      <c r="O112" s="430"/>
      <c r="P112" s="426" t="s">
        <v>40</v>
      </c>
      <c r="Q112" s="427"/>
      <c r="R112" s="427"/>
      <c r="S112" s="427"/>
      <c r="T112" s="427"/>
      <c r="U112" s="427"/>
      <c r="V112" s="428"/>
      <c r="W112" s="42" t="s">
        <v>39</v>
      </c>
      <c r="X112" s="43">
        <f>IFERROR(SUM(X109:X111),"0")</f>
        <v>0</v>
      </c>
      <c r="Y112" s="43">
        <f>IFERROR(SUM(Y109:Y111),"0")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429"/>
      <c r="B113" s="429"/>
      <c r="C113" s="429"/>
      <c r="D113" s="429"/>
      <c r="E113" s="429"/>
      <c r="F113" s="429"/>
      <c r="G113" s="429"/>
      <c r="H113" s="429"/>
      <c r="I113" s="429"/>
      <c r="J113" s="429"/>
      <c r="K113" s="429"/>
      <c r="L113" s="429"/>
      <c r="M113" s="429"/>
      <c r="N113" s="429"/>
      <c r="O113" s="430"/>
      <c r="P113" s="426" t="s">
        <v>40</v>
      </c>
      <c r="Q113" s="427"/>
      <c r="R113" s="427"/>
      <c r="S113" s="427"/>
      <c r="T113" s="427"/>
      <c r="U113" s="427"/>
      <c r="V113" s="428"/>
      <c r="W113" s="42" t="s">
        <v>0</v>
      </c>
      <c r="X113" s="43">
        <f>IFERROR(SUMPRODUCT(X109:X111*H109:H111),"0")</f>
        <v>0</v>
      </c>
      <c r="Y113" s="43">
        <f>IFERROR(SUMPRODUCT(Y109:Y111*H109:H111),"0")</f>
        <v>0</v>
      </c>
      <c r="Z113" s="42"/>
      <c r="AA113" s="67"/>
      <c r="AB113" s="67"/>
      <c r="AC113" s="67"/>
    </row>
    <row r="114" spans="1:68" ht="16.5" customHeight="1" x14ac:dyDescent="0.25">
      <c r="A114" s="420" t="s">
        <v>230</v>
      </c>
      <c r="B114" s="420"/>
      <c r="C114" s="420"/>
      <c r="D114" s="420"/>
      <c r="E114" s="420"/>
      <c r="F114" s="420"/>
      <c r="G114" s="420"/>
      <c r="H114" s="420"/>
      <c r="I114" s="420"/>
      <c r="J114" s="420"/>
      <c r="K114" s="420"/>
      <c r="L114" s="420"/>
      <c r="M114" s="420"/>
      <c r="N114" s="420"/>
      <c r="O114" s="420"/>
      <c r="P114" s="420"/>
      <c r="Q114" s="420"/>
      <c r="R114" s="420"/>
      <c r="S114" s="420"/>
      <c r="T114" s="420"/>
      <c r="U114" s="420"/>
      <c r="V114" s="420"/>
      <c r="W114" s="420"/>
      <c r="X114" s="420"/>
      <c r="Y114" s="420"/>
      <c r="Z114" s="420"/>
      <c r="AA114" s="65"/>
      <c r="AB114" s="65"/>
      <c r="AC114" s="82"/>
    </row>
    <row r="115" spans="1:68" ht="14.25" customHeight="1" x14ac:dyDescent="0.25">
      <c r="A115" s="421" t="s">
        <v>82</v>
      </c>
      <c r="B115" s="421"/>
      <c r="C115" s="421"/>
      <c r="D115" s="421"/>
      <c r="E115" s="421"/>
      <c r="F115" s="421"/>
      <c r="G115" s="421"/>
      <c r="H115" s="421"/>
      <c r="I115" s="421"/>
      <c r="J115" s="421"/>
      <c r="K115" s="421"/>
      <c r="L115" s="421"/>
      <c r="M115" s="421"/>
      <c r="N115" s="421"/>
      <c r="O115" s="421"/>
      <c r="P115" s="421"/>
      <c r="Q115" s="421"/>
      <c r="R115" s="421"/>
      <c r="S115" s="421"/>
      <c r="T115" s="421"/>
      <c r="U115" s="421"/>
      <c r="V115" s="421"/>
      <c r="W115" s="421"/>
      <c r="X115" s="421"/>
      <c r="Y115" s="421"/>
      <c r="Z115" s="421"/>
      <c r="AA115" s="66"/>
      <c r="AB115" s="66"/>
      <c r="AC115" s="83"/>
    </row>
    <row r="116" spans="1:68" ht="27" customHeight="1" x14ac:dyDescent="0.25">
      <c r="A116" s="63" t="s">
        <v>231</v>
      </c>
      <c r="B116" s="63" t="s">
        <v>232</v>
      </c>
      <c r="C116" s="36">
        <v>4301071051</v>
      </c>
      <c r="D116" s="422">
        <v>4607111039262</v>
      </c>
      <c r="E116" s="422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87</v>
      </c>
      <c r="L116" s="37" t="s">
        <v>124</v>
      </c>
      <c r="M116" s="38" t="s">
        <v>86</v>
      </c>
      <c r="N116" s="38"/>
      <c r="O116" s="37">
        <v>180</v>
      </c>
      <c r="P116" s="47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424"/>
      <c r="R116" s="424"/>
      <c r="S116" s="424"/>
      <c r="T116" s="42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ref="Y116:Y121" si="12">IFERROR(IF(X116="","",X116),"")</f>
        <v>0</v>
      </c>
      <c r="Z116" s="41">
        <f t="shared" ref="Z116:Z121" si="13">IFERROR(IF(X116="","",X116*0.0155),"")</f>
        <v>0</v>
      </c>
      <c r="AA116" s="68" t="s">
        <v>46</v>
      </c>
      <c r="AB116" s="69" t="s">
        <v>46</v>
      </c>
      <c r="AC116" s="171" t="s">
        <v>185</v>
      </c>
      <c r="AG116" s="81"/>
      <c r="AJ116" s="87" t="s">
        <v>125</v>
      </c>
      <c r="AK116" s="87">
        <v>12</v>
      </c>
      <c r="BB116" s="172" t="s">
        <v>70</v>
      </c>
      <c r="BM116" s="81">
        <f t="shared" ref="BM116:BM121" si="14">IFERROR(X116*I116,"0")</f>
        <v>0</v>
      </c>
      <c r="BN116" s="81">
        <f t="shared" ref="BN116:BN121" si="15">IFERROR(Y116*I116,"0")</f>
        <v>0</v>
      </c>
      <c r="BO116" s="81">
        <f t="shared" ref="BO116:BO121" si="16">IFERROR(X116/J116,"0")</f>
        <v>0</v>
      </c>
      <c r="BP116" s="81">
        <f t="shared" ref="BP116:BP121" si="17">IFERROR(Y116/J116,"0")</f>
        <v>0</v>
      </c>
    </row>
    <row r="117" spans="1:68" ht="27" customHeight="1" x14ac:dyDescent="0.25">
      <c r="A117" s="63" t="s">
        <v>233</v>
      </c>
      <c r="B117" s="63" t="s">
        <v>234</v>
      </c>
      <c r="C117" s="36">
        <v>4301070976</v>
      </c>
      <c r="D117" s="422">
        <v>4607111034144</v>
      </c>
      <c r="E117" s="422"/>
      <c r="F117" s="62">
        <v>0.9</v>
      </c>
      <c r="G117" s="37">
        <v>8</v>
      </c>
      <c r="H117" s="62">
        <v>7.2</v>
      </c>
      <c r="I117" s="62">
        <v>7.4859999999999998</v>
      </c>
      <c r="J117" s="37">
        <v>84</v>
      </c>
      <c r="K117" s="37" t="s">
        <v>87</v>
      </c>
      <c r="L117" s="37" t="s">
        <v>128</v>
      </c>
      <c r="M117" s="38" t="s">
        <v>86</v>
      </c>
      <c r="N117" s="38"/>
      <c r="O117" s="37">
        <v>180</v>
      </c>
      <c r="P117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424"/>
      <c r="R117" s="424"/>
      <c r="S117" s="424"/>
      <c r="T117" s="42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185</v>
      </c>
      <c r="AG117" s="81"/>
      <c r="AJ117" s="87" t="s">
        <v>129</v>
      </c>
      <c r="AK117" s="87">
        <v>84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235</v>
      </c>
      <c r="B118" s="63" t="s">
        <v>236</v>
      </c>
      <c r="C118" s="36">
        <v>4301071038</v>
      </c>
      <c r="D118" s="422">
        <v>4607111039248</v>
      </c>
      <c r="E118" s="422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87</v>
      </c>
      <c r="L118" s="37" t="s">
        <v>128</v>
      </c>
      <c r="M118" s="38" t="s">
        <v>86</v>
      </c>
      <c r="N118" s="38"/>
      <c r="O118" s="37">
        <v>180</v>
      </c>
      <c r="P118" s="47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424"/>
      <c r="R118" s="424"/>
      <c r="S118" s="424"/>
      <c r="T118" s="425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185</v>
      </c>
      <c r="AG118" s="81"/>
      <c r="AJ118" s="87" t="s">
        <v>129</v>
      </c>
      <c r="AK118" s="87">
        <v>84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237</v>
      </c>
      <c r="B119" s="63" t="s">
        <v>238</v>
      </c>
      <c r="C119" s="36">
        <v>4301071049</v>
      </c>
      <c r="D119" s="422">
        <v>4607111039293</v>
      </c>
      <c r="E119" s="422"/>
      <c r="F119" s="62">
        <v>0.4</v>
      </c>
      <c r="G119" s="37">
        <v>16</v>
      </c>
      <c r="H119" s="62">
        <v>6.4</v>
      </c>
      <c r="I119" s="62">
        <v>6.7195999999999998</v>
      </c>
      <c r="J119" s="37">
        <v>84</v>
      </c>
      <c r="K119" s="37" t="s">
        <v>87</v>
      </c>
      <c r="L119" s="37" t="s">
        <v>124</v>
      </c>
      <c r="M119" s="38" t="s">
        <v>86</v>
      </c>
      <c r="N119" s="38"/>
      <c r="O119" s="37">
        <v>180</v>
      </c>
      <c r="P119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424"/>
      <c r="R119" s="424"/>
      <c r="S119" s="424"/>
      <c r="T119" s="425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7" t="s">
        <v>185</v>
      </c>
      <c r="AG119" s="81"/>
      <c r="AJ119" s="87" t="s">
        <v>125</v>
      </c>
      <c r="AK119" s="87">
        <v>12</v>
      </c>
      <c r="BB119" s="178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ht="27" customHeight="1" x14ac:dyDescent="0.25">
      <c r="A120" s="63" t="s">
        <v>239</v>
      </c>
      <c r="B120" s="63" t="s">
        <v>240</v>
      </c>
      <c r="C120" s="36">
        <v>4301071039</v>
      </c>
      <c r="D120" s="422">
        <v>4607111039279</v>
      </c>
      <c r="E120" s="422"/>
      <c r="F120" s="62">
        <v>0.7</v>
      </c>
      <c r="G120" s="37">
        <v>10</v>
      </c>
      <c r="H120" s="62">
        <v>7</v>
      </c>
      <c r="I120" s="62">
        <v>7.3</v>
      </c>
      <c r="J120" s="37">
        <v>84</v>
      </c>
      <c r="K120" s="37" t="s">
        <v>87</v>
      </c>
      <c r="L120" s="37" t="s">
        <v>128</v>
      </c>
      <c r="M120" s="38" t="s">
        <v>86</v>
      </c>
      <c r="N120" s="38"/>
      <c r="O120" s="37">
        <v>180</v>
      </c>
      <c r="P120" s="4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424"/>
      <c r="R120" s="424"/>
      <c r="S120" s="424"/>
      <c r="T120" s="425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2"/>
        <v>0</v>
      </c>
      <c r="Z120" s="41">
        <f t="shared" si="13"/>
        <v>0</v>
      </c>
      <c r="AA120" s="68" t="s">
        <v>46</v>
      </c>
      <c r="AB120" s="69" t="s">
        <v>46</v>
      </c>
      <c r="AC120" s="179" t="s">
        <v>185</v>
      </c>
      <c r="AG120" s="81"/>
      <c r="AJ120" s="87" t="s">
        <v>129</v>
      </c>
      <c r="AK120" s="87">
        <v>84</v>
      </c>
      <c r="BB120" s="180" t="s">
        <v>70</v>
      </c>
      <c r="BM120" s="81">
        <f t="shared" si="14"/>
        <v>0</v>
      </c>
      <c r="BN120" s="81">
        <f t="shared" si="15"/>
        <v>0</v>
      </c>
      <c r="BO120" s="81">
        <f t="shared" si="16"/>
        <v>0</v>
      </c>
      <c r="BP120" s="81">
        <f t="shared" si="17"/>
        <v>0</v>
      </c>
    </row>
    <row r="121" spans="1:68" ht="27" customHeight="1" x14ac:dyDescent="0.25">
      <c r="A121" s="63" t="s">
        <v>241</v>
      </c>
      <c r="B121" s="63" t="s">
        <v>242</v>
      </c>
      <c r="C121" s="36">
        <v>4301070958</v>
      </c>
      <c r="D121" s="422">
        <v>4607111038098</v>
      </c>
      <c r="E121" s="422"/>
      <c r="F121" s="62">
        <v>0.8</v>
      </c>
      <c r="G121" s="37">
        <v>8</v>
      </c>
      <c r="H121" s="62">
        <v>6.4</v>
      </c>
      <c r="I121" s="62">
        <v>6.6859999999999999</v>
      </c>
      <c r="J121" s="37">
        <v>84</v>
      </c>
      <c r="K121" s="37" t="s">
        <v>87</v>
      </c>
      <c r="L121" s="37" t="s">
        <v>124</v>
      </c>
      <c r="M121" s="38" t="s">
        <v>86</v>
      </c>
      <c r="N121" s="38"/>
      <c r="O121" s="37">
        <v>180</v>
      </c>
      <c r="P121" s="47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1" s="424"/>
      <c r="R121" s="424"/>
      <c r="S121" s="424"/>
      <c r="T121" s="425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2"/>
        <v>0</v>
      </c>
      <c r="Z121" s="41">
        <f t="shared" si="13"/>
        <v>0</v>
      </c>
      <c r="AA121" s="68" t="s">
        <v>46</v>
      </c>
      <c r="AB121" s="69" t="s">
        <v>46</v>
      </c>
      <c r="AC121" s="181" t="s">
        <v>243</v>
      </c>
      <c r="AG121" s="81"/>
      <c r="AJ121" s="87" t="s">
        <v>125</v>
      </c>
      <c r="AK121" s="87">
        <v>12</v>
      </c>
      <c r="BB121" s="182" t="s">
        <v>70</v>
      </c>
      <c r="BM121" s="81">
        <f t="shared" si="14"/>
        <v>0</v>
      </c>
      <c r="BN121" s="81">
        <f t="shared" si="15"/>
        <v>0</v>
      </c>
      <c r="BO121" s="81">
        <f t="shared" si="16"/>
        <v>0</v>
      </c>
      <c r="BP121" s="81">
        <f t="shared" si="17"/>
        <v>0</v>
      </c>
    </row>
    <row r="122" spans="1:68" x14ac:dyDescent="0.2">
      <c r="A122" s="429"/>
      <c r="B122" s="429"/>
      <c r="C122" s="429"/>
      <c r="D122" s="429"/>
      <c r="E122" s="429"/>
      <c r="F122" s="429"/>
      <c r="G122" s="429"/>
      <c r="H122" s="429"/>
      <c r="I122" s="429"/>
      <c r="J122" s="429"/>
      <c r="K122" s="429"/>
      <c r="L122" s="429"/>
      <c r="M122" s="429"/>
      <c r="N122" s="429"/>
      <c r="O122" s="430"/>
      <c r="P122" s="426" t="s">
        <v>40</v>
      </c>
      <c r="Q122" s="427"/>
      <c r="R122" s="427"/>
      <c r="S122" s="427"/>
      <c r="T122" s="427"/>
      <c r="U122" s="427"/>
      <c r="V122" s="428"/>
      <c r="W122" s="42" t="s">
        <v>39</v>
      </c>
      <c r="X122" s="43">
        <f>IFERROR(SUM(X116:X121),"0")</f>
        <v>0</v>
      </c>
      <c r="Y122" s="43">
        <f>IFERROR(SUM(Y116:Y121),"0")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429"/>
      <c r="B123" s="429"/>
      <c r="C123" s="429"/>
      <c r="D123" s="429"/>
      <c r="E123" s="429"/>
      <c r="F123" s="429"/>
      <c r="G123" s="429"/>
      <c r="H123" s="429"/>
      <c r="I123" s="429"/>
      <c r="J123" s="429"/>
      <c r="K123" s="429"/>
      <c r="L123" s="429"/>
      <c r="M123" s="429"/>
      <c r="N123" s="429"/>
      <c r="O123" s="430"/>
      <c r="P123" s="426" t="s">
        <v>40</v>
      </c>
      <c r="Q123" s="427"/>
      <c r="R123" s="427"/>
      <c r="S123" s="427"/>
      <c r="T123" s="427"/>
      <c r="U123" s="427"/>
      <c r="V123" s="428"/>
      <c r="W123" s="42" t="s">
        <v>0</v>
      </c>
      <c r="X123" s="43">
        <f>IFERROR(SUMPRODUCT(X116:X121*H116:H121),"0")</f>
        <v>0</v>
      </c>
      <c r="Y123" s="43">
        <f>IFERROR(SUMPRODUCT(Y116:Y121*H116:H121),"0")</f>
        <v>0</v>
      </c>
      <c r="Z123" s="42"/>
      <c r="AA123" s="67"/>
      <c r="AB123" s="67"/>
      <c r="AC123" s="67"/>
    </row>
    <row r="124" spans="1:68" ht="16.5" customHeight="1" x14ac:dyDescent="0.25">
      <c r="A124" s="420" t="s">
        <v>244</v>
      </c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0"/>
      <c r="O124" s="420"/>
      <c r="P124" s="420"/>
      <c r="Q124" s="420"/>
      <c r="R124" s="420"/>
      <c r="S124" s="420"/>
      <c r="T124" s="420"/>
      <c r="U124" s="420"/>
      <c r="V124" s="420"/>
      <c r="W124" s="420"/>
      <c r="X124" s="420"/>
      <c r="Y124" s="420"/>
      <c r="Z124" s="420"/>
      <c r="AA124" s="65"/>
      <c r="AB124" s="65"/>
      <c r="AC124" s="82"/>
    </row>
    <row r="125" spans="1:68" ht="14.25" customHeight="1" x14ac:dyDescent="0.25">
      <c r="A125" s="421" t="s">
        <v>167</v>
      </c>
      <c r="B125" s="421"/>
      <c r="C125" s="421"/>
      <c r="D125" s="421"/>
      <c r="E125" s="421"/>
      <c r="F125" s="421"/>
      <c r="G125" s="421"/>
      <c r="H125" s="421"/>
      <c r="I125" s="421"/>
      <c r="J125" s="421"/>
      <c r="K125" s="421"/>
      <c r="L125" s="421"/>
      <c r="M125" s="421"/>
      <c r="N125" s="421"/>
      <c r="O125" s="421"/>
      <c r="P125" s="421"/>
      <c r="Q125" s="421"/>
      <c r="R125" s="421"/>
      <c r="S125" s="421"/>
      <c r="T125" s="421"/>
      <c r="U125" s="421"/>
      <c r="V125" s="421"/>
      <c r="W125" s="421"/>
      <c r="X125" s="421"/>
      <c r="Y125" s="421"/>
      <c r="Z125" s="421"/>
      <c r="AA125" s="66"/>
      <c r="AB125" s="66"/>
      <c r="AC125" s="83"/>
    </row>
    <row r="126" spans="1:68" ht="27" customHeight="1" x14ac:dyDescent="0.25">
      <c r="A126" s="63" t="s">
        <v>245</v>
      </c>
      <c r="B126" s="63" t="s">
        <v>246</v>
      </c>
      <c r="C126" s="36">
        <v>4301135533</v>
      </c>
      <c r="D126" s="422">
        <v>4607111034014</v>
      </c>
      <c r="E126" s="422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97</v>
      </c>
      <c r="L126" s="37" t="s">
        <v>128</v>
      </c>
      <c r="M126" s="38" t="s">
        <v>86</v>
      </c>
      <c r="N126" s="38"/>
      <c r="O126" s="37">
        <v>180</v>
      </c>
      <c r="P126" s="4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24"/>
      <c r="R126" s="424"/>
      <c r="S126" s="424"/>
      <c r="T126" s="425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247</v>
      </c>
      <c r="AG126" s="81"/>
      <c r="AJ126" s="87" t="s">
        <v>129</v>
      </c>
      <c r="AK126" s="87">
        <v>70</v>
      </c>
      <c r="BB126" s="184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248</v>
      </c>
      <c r="B127" s="63" t="s">
        <v>249</v>
      </c>
      <c r="C127" s="36">
        <v>4301135532</v>
      </c>
      <c r="D127" s="422">
        <v>4607111033994</v>
      </c>
      <c r="E127" s="422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97</v>
      </c>
      <c r="L127" s="37" t="s">
        <v>128</v>
      </c>
      <c r="M127" s="38" t="s">
        <v>86</v>
      </c>
      <c r="N127" s="38"/>
      <c r="O127" s="37">
        <v>180</v>
      </c>
      <c r="P127" s="47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24"/>
      <c r="R127" s="424"/>
      <c r="S127" s="424"/>
      <c r="T127" s="425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193</v>
      </c>
      <c r="AG127" s="81"/>
      <c r="AJ127" s="87" t="s">
        <v>129</v>
      </c>
      <c r="AK127" s="87">
        <v>70</v>
      </c>
      <c r="BB127" s="186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29"/>
      <c r="B128" s="429"/>
      <c r="C128" s="429"/>
      <c r="D128" s="429"/>
      <c r="E128" s="429"/>
      <c r="F128" s="429"/>
      <c r="G128" s="429"/>
      <c r="H128" s="429"/>
      <c r="I128" s="429"/>
      <c r="J128" s="429"/>
      <c r="K128" s="429"/>
      <c r="L128" s="429"/>
      <c r="M128" s="429"/>
      <c r="N128" s="429"/>
      <c r="O128" s="430"/>
      <c r="P128" s="426" t="s">
        <v>40</v>
      </c>
      <c r="Q128" s="427"/>
      <c r="R128" s="427"/>
      <c r="S128" s="427"/>
      <c r="T128" s="427"/>
      <c r="U128" s="427"/>
      <c r="V128" s="428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29"/>
      <c r="B129" s="429"/>
      <c r="C129" s="429"/>
      <c r="D129" s="429"/>
      <c r="E129" s="429"/>
      <c r="F129" s="429"/>
      <c r="G129" s="429"/>
      <c r="H129" s="429"/>
      <c r="I129" s="429"/>
      <c r="J129" s="429"/>
      <c r="K129" s="429"/>
      <c r="L129" s="429"/>
      <c r="M129" s="429"/>
      <c r="N129" s="429"/>
      <c r="O129" s="430"/>
      <c r="P129" s="426" t="s">
        <v>40</v>
      </c>
      <c r="Q129" s="427"/>
      <c r="R129" s="427"/>
      <c r="S129" s="427"/>
      <c r="T129" s="427"/>
      <c r="U129" s="427"/>
      <c r="V129" s="428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20" t="s">
        <v>250</v>
      </c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0"/>
      <c r="N130" s="420"/>
      <c r="O130" s="420"/>
      <c r="P130" s="420"/>
      <c r="Q130" s="420"/>
      <c r="R130" s="420"/>
      <c r="S130" s="420"/>
      <c r="T130" s="420"/>
      <c r="U130" s="420"/>
      <c r="V130" s="420"/>
      <c r="W130" s="420"/>
      <c r="X130" s="420"/>
      <c r="Y130" s="420"/>
      <c r="Z130" s="420"/>
      <c r="AA130" s="65"/>
      <c r="AB130" s="65"/>
      <c r="AC130" s="82"/>
    </row>
    <row r="131" spans="1:68" ht="14.25" customHeight="1" x14ac:dyDescent="0.25">
      <c r="A131" s="421" t="s">
        <v>167</v>
      </c>
      <c r="B131" s="421"/>
      <c r="C131" s="421"/>
      <c r="D131" s="421"/>
      <c r="E131" s="421"/>
      <c r="F131" s="421"/>
      <c r="G131" s="421"/>
      <c r="H131" s="421"/>
      <c r="I131" s="421"/>
      <c r="J131" s="421"/>
      <c r="K131" s="421"/>
      <c r="L131" s="421"/>
      <c r="M131" s="421"/>
      <c r="N131" s="421"/>
      <c r="O131" s="421"/>
      <c r="P131" s="421"/>
      <c r="Q131" s="421"/>
      <c r="R131" s="421"/>
      <c r="S131" s="421"/>
      <c r="T131" s="421"/>
      <c r="U131" s="421"/>
      <c r="V131" s="421"/>
      <c r="W131" s="421"/>
      <c r="X131" s="421"/>
      <c r="Y131" s="421"/>
      <c r="Z131" s="421"/>
      <c r="AA131" s="66"/>
      <c r="AB131" s="66"/>
      <c r="AC131" s="83"/>
    </row>
    <row r="132" spans="1:68" ht="27" customHeight="1" x14ac:dyDescent="0.25">
      <c r="A132" s="63" t="s">
        <v>251</v>
      </c>
      <c r="B132" s="63" t="s">
        <v>252</v>
      </c>
      <c r="C132" s="36">
        <v>4301135311</v>
      </c>
      <c r="D132" s="422">
        <v>4607111039095</v>
      </c>
      <c r="E132" s="422"/>
      <c r="F132" s="62">
        <v>0.25</v>
      </c>
      <c r="G132" s="37">
        <v>12</v>
      </c>
      <c r="H132" s="62">
        <v>3</v>
      </c>
      <c r="I132" s="62">
        <v>3.7480000000000002</v>
      </c>
      <c r="J132" s="37">
        <v>70</v>
      </c>
      <c r="K132" s="37" t="s">
        <v>97</v>
      </c>
      <c r="L132" s="37" t="s">
        <v>124</v>
      </c>
      <c r="M132" s="38" t="s">
        <v>86</v>
      </c>
      <c r="N132" s="38"/>
      <c r="O132" s="37">
        <v>180</v>
      </c>
      <c r="P132" s="47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24"/>
      <c r="R132" s="424"/>
      <c r="S132" s="424"/>
      <c r="T132" s="425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7" t="s">
        <v>253</v>
      </c>
      <c r="AG132" s="81"/>
      <c r="AJ132" s="87" t="s">
        <v>125</v>
      </c>
      <c r="AK132" s="87">
        <v>14</v>
      </c>
      <c r="BB132" s="188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16.5" customHeight="1" x14ac:dyDescent="0.25">
      <c r="A133" s="63" t="s">
        <v>254</v>
      </c>
      <c r="B133" s="63" t="s">
        <v>255</v>
      </c>
      <c r="C133" s="36">
        <v>4301135534</v>
      </c>
      <c r="D133" s="422">
        <v>4607111034199</v>
      </c>
      <c r="E133" s="422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97</v>
      </c>
      <c r="L133" s="37" t="s">
        <v>88</v>
      </c>
      <c r="M133" s="38" t="s">
        <v>86</v>
      </c>
      <c r="N133" s="38"/>
      <c r="O133" s="37">
        <v>180</v>
      </c>
      <c r="P133" s="48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24"/>
      <c r="R133" s="424"/>
      <c r="S133" s="424"/>
      <c r="T133" s="42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9" t="s">
        <v>256</v>
      </c>
      <c r="AG133" s="81"/>
      <c r="AJ133" s="87" t="s">
        <v>89</v>
      </c>
      <c r="AK133" s="87">
        <v>1</v>
      </c>
      <c r="BB133" s="190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29"/>
      <c r="B134" s="429"/>
      <c r="C134" s="429"/>
      <c r="D134" s="429"/>
      <c r="E134" s="429"/>
      <c r="F134" s="429"/>
      <c r="G134" s="429"/>
      <c r="H134" s="429"/>
      <c r="I134" s="429"/>
      <c r="J134" s="429"/>
      <c r="K134" s="429"/>
      <c r="L134" s="429"/>
      <c r="M134" s="429"/>
      <c r="N134" s="429"/>
      <c r="O134" s="430"/>
      <c r="P134" s="426" t="s">
        <v>40</v>
      </c>
      <c r="Q134" s="427"/>
      <c r="R134" s="427"/>
      <c r="S134" s="427"/>
      <c r="T134" s="427"/>
      <c r="U134" s="427"/>
      <c r="V134" s="428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29"/>
      <c r="B135" s="429"/>
      <c r="C135" s="429"/>
      <c r="D135" s="429"/>
      <c r="E135" s="429"/>
      <c r="F135" s="429"/>
      <c r="G135" s="429"/>
      <c r="H135" s="429"/>
      <c r="I135" s="429"/>
      <c r="J135" s="429"/>
      <c r="K135" s="429"/>
      <c r="L135" s="429"/>
      <c r="M135" s="429"/>
      <c r="N135" s="429"/>
      <c r="O135" s="430"/>
      <c r="P135" s="426" t="s">
        <v>40</v>
      </c>
      <c r="Q135" s="427"/>
      <c r="R135" s="427"/>
      <c r="S135" s="427"/>
      <c r="T135" s="427"/>
      <c r="U135" s="427"/>
      <c r="V135" s="428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20" t="s">
        <v>257</v>
      </c>
      <c r="B136" s="420"/>
      <c r="C136" s="420"/>
      <c r="D136" s="420"/>
      <c r="E136" s="420"/>
      <c r="F136" s="420"/>
      <c r="G136" s="420"/>
      <c r="H136" s="420"/>
      <c r="I136" s="420"/>
      <c r="J136" s="420"/>
      <c r="K136" s="420"/>
      <c r="L136" s="420"/>
      <c r="M136" s="420"/>
      <c r="N136" s="420"/>
      <c r="O136" s="420"/>
      <c r="P136" s="420"/>
      <c r="Q136" s="420"/>
      <c r="R136" s="420"/>
      <c r="S136" s="420"/>
      <c r="T136" s="420"/>
      <c r="U136" s="420"/>
      <c r="V136" s="420"/>
      <c r="W136" s="420"/>
      <c r="X136" s="420"/>
      <c r="Y136" s="420"/>
      <c r="Z136" s="420"/>
      <c r="AA136" s="65"/>
      <c r="AB136" s="65"/>
      <c r="AC136" s="82"/>
    </row>
    <row r="137" spans="1:68" ht="14.25" customHeight="1" x14ac:dyDescent="0.25">
      <c r="A137" s="421" t="s">
        <v>167</v>
      </c>
      <c r="B137" s="421"/>
      <c r="C137" s="421"/>
      <c r="D137" s="421"/>
      <c r="E137" s="421"/>
      <c r="F137" s="421"/>
      <c r="G137" s="421"/>
      <c r="H137" s="421"/>
      <c r="I137" s="421"/>
      <c r="J137" s="421"/>
      <c r="K137" s="421"/>
      <c r="L137" s="421"/>
      <c r="M137" s="421"/>
      <c r="N137" s="421"/>
      <c r="O137" s="421"/>
      <c r="P137" s="421"/>
      <c r="Q137" s="421"/>
      <c r="R137" s="421"/>
      <c r="S137" s="421"/>
      <c r="T137" s="421"/>
      <c r="U137" s="421"/>
      <c r="V137" s="421"/>
      <c r="W137" s="421"/>
      <c r="X137" s="421"/>
      <c r="Y137" s="421"/>
      <c r="Z137" s="421"/>
      <c r="AA137" s="66"/>
      <c r="AB137" s="66"/>
      <c r="AC137" s="83"/>
    </row>
    <row r="138" spans="1:68" ht="27" customHeight="1" x14ac:dyDescent="0.25">
      <c r="A138" s="63" t="s">
        <v>258</v>
      </c>
      <c r="B138" s="63" t="s">
        <v>259</v>
      </c>
      <c r="C138" s="36">
        <v>4301135275</v>
      </c>
      <c r="D138" s="422">
        <v>4607111034380</v>
      </c>
      <c r="E138" s="422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97</v>
      </c>
      <c r="L138" s="37" t="s">
        <v>124</v>
      </c>
      <c r="M138" s="38" t="s">
        <v>86</v>
      </c>
      <c r="N138" s="38"/>
      <c r="O138" s="37">
        <v>180</v>
      </c>
      <c r="P138" s="48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24"/>
      <c r="R138" s="424"/>
      <c r="S138" s="424"/>
      <c r="T138" s="425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1" t="s">
        <v>260</v>
      </c>
      <c r="AG138" s="81"/>
      <c r="AJ138" s="87" t="s">
        <v>125</v>
      </c>
      <c r="AK138" s="87">
        <v>14</v>
      </c>
      <c r="BB138" s="192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261</v>
      </c>
      <c r="B139" s="63" t="s">
        <v>262</v>
      </c>
      <c r="C139" s="36">
        <v>4301135277</v>
      </c>
      <c r="D139" s="422">
        <v>4607111034397</v>
      </c>
      <c r="E139" s="422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97</v>
      </c>
      <c r="L139" s="37" t="s">
        <v>128</v>
      </c>
      <c r="M139" s="38" t="s">
        <v>86</v>
      </c>
      <c r="N139" s="38"/>
      <c r="O139" s="37">
        <v>180</v>
      </c>
      <c r="P139" s="48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24"/>
      <c r="R139" s="424"/>
      <c r="S139" s="424"/>
      <c r="T139" s="425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3" t="s">
        <v>247</v>
      </c>
      <c r="AG139" s="81"/>
      <c r="AJ139" s="87" t="s">
        <v>129</v>
      </c>
      <c r="AK139" s="87">
        <v>70</v>
      </c>
      <c r="BB139" s="194" t="s">
        <v>96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29"/>
      <c r="B140" s="429"/>
      <c r="C140" s="429"/>
      <c r="D140" s="429"/>
      <c r="E140" s="429"/>
      <c r="F140" s="429"/>
      <c r="G140" s="429"/>
      <c r="H140" s="429"/>
      <c r="I140" s="429"/>
      <c r="J140" s="429"/>
      <c r="K140" s="429"/>
      <c r="L140" s="429"/>
      <c r="M140" s="429"/>
      <c r="N140" s="429"/>
      <c r="O140" s="430"/>
      <c r="P140" s="426" t="s">
        <v>40</v>
      </c>
      <c r="Q140" s="427"/>
      <c r="R140" s="427"/>
      <c r="S140" s="427"/>
      <c r="T140" s="427"/>
      <c r="U140" s="427"/>
      <c r="V140" s="428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29"/>
      <c r="B141" s="429"/>
      <c r="C141" s="429"/>
      <c r="D141" s="429"/>
      <c r="E141" s="429"/>
      <c r="F141" s="429"/>
      <c r="G141" s="429"/>
      <c r="H141" s="429"/>
      <c r="I141" s="429"/>
      <c r="J141" s="429"/>
      <c r="K141" s="429"/>
      <c r="L141" s="429"/>
      <c r="M141" s="429"/>
      <c r="N141" s="429"/>
      <c r="O141" s="430"/>
      <c r="P141" s="426" t="s">
        <v>40</v>
      </c>
      <c r="Q141" s="427"/>
      <c r="R141" s="427"/>
      <c r="S141" s="427"/>
      <c r="T141" s="427"/>
      <c r="U141" s="427"/>
      <c r="V141" s="428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420" t="s">
        <v>263</v>
      </c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0"/>
      <c r="O142" s="420"/>
      <c r="P142" s="420"/>
      <c r="Q142" s="420"/>
      <c r="R142" s="420"/>
      <c r="S142" s="420"/>
      <c r="T142" s="420"/>
      <c r="U142" s="420"/>
      <c r="V142" s="420"/>
      <c r="W142" s="420"/>
      <c r="X142" s="420"/>
      <c r="Y142" s="420"/>
      <c r="Z142" s="420"/>
      <c r="AA142" s="65"/>
      <c r="AB142" s="65"/>
      <c r="AC142" s="82"/>
    </row>
    <row r="143" spans="1:68" ht="14.25" customHeight="1" x14ac:dyDescent="0.25">
      <c r="A143" s="421" t="s">
        <v>167</v>
      </c>
      <c r="B143" s="421"/>
      <c r="C143" s="421"/>
      <c r="D143" s="421"/>
      <c r="E143" s="421"/>
      <c r="F143" s="421"/>
      <c r="G143" s="421"/>
      <c r="H143" s="421"/>
      <c r="I143" s="421"/>
      <c r="J143" s="421"/>
      <c r="K143" s="421"/>
      <c r="L143" s="421"/>
      <c r="M143" s="421"/>
      <c r="N143" s="421"/>
      <c r="O143" s="421"/>
      <c r="P143" s="421"/>
      <c r="Q143" s="421"/>
      <c r="R143" s="421"/>
      <c r="S143" s="421"/>
      <c r="T143" s="421"/>
      <c r="U143" s="421"/>
      <c r="V143" s="421"/>
      <c r="W143" s="421"/>
      <c r="X143" s="421"/>
      <c r="Y143" s="421"/>
      <c r="Z143" s="421"/>
      <c r="AA143" s="66"/>
      <c r="AB143" s="66"/>
      <c r="AC143" s="83"/>
    </row>
    <row r="144" spans="1:68" ht="27" customHeight="1" x14ac:dyDescent="0.25">
      <c r="A144" s="63" t="s">
        <v>264</v>
      </c>
      <c r="B144" s="63" t="s">
        <v>265</v>
      </c>
      <c r="C144" s="36">
        <v>4301135570</v>
      </c>
      <c r="D144" s="422">
        <v>4607111035806</v>
      </c>
      <c r="E144" s="422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97</v>
      </c>
      <c r="L144" s="37" t="s">
        <v>88</v>
      </c>
      <c r="M144" s="38" t="s">
        <v>86</v>
      </c>
      <c r="N144" s="38"/>
      <c r="O144" s="37">
        <v>180</v>
      </c>
      <c r="P144" s="483" t="s">
        <v>266</v>
      </c>
      <c r="Q144" s="424"/>
      <c r="R144" s="424"/>
      <c r="S144" s="424"/>
      <c r="T144" s="425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5" t="s">
        <v>267</v>
      </c>
      <c r="AG144" s="81"/>
      <c r="AJ144" s="87" t="s">
        <v>89</v>
      </c>
      <c r="AK144" s="87">
        <v>1</v>
      </c>
      <c r="BB144" s="196" t="s">
        <v>96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29"/>
      <c r="B145" s="429"/>
      <c r="C145" s="429"/>
      <c r="D145" s="429"/>
      <c r="E145" s="429"/>
      <c r="F145" s="429"/>
      <c r="G145" s="429"/>
      <c r="H145" s="429"/>
      <c r="I145" s="429"/>
      <c r="J145" s="429"/>
      <c r="K145" s="429"/>
      <c r="L145" s="429"/>
      <c r="M145" s="429"/>
      <c r="N145" s="429"/>
      <c r="O145" s="430"/>
      <c r="P145" s="426" t="s">
        <v>40</v>
      </c>
      <c r="Q145" s="427"/>
      <c r="R145" s="427"/>
      <c r="S145" s="427"/>
      <c r="T145" s="427"/>
      <c r="U145" s="427"/>
      <c r="V145" s="428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29"/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30"/>
      <c r="P146" s="426" t="s">
        <v>40</v>
      </c>
      <c r="Q146" s="427"/>
      <c r="R146" s="427"/>
      <c r="S146" s="427"/>
      <c r="T146" s="427"/>
      <c r="U146" s="427"/>
      <c r="V146" s="428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420" t="s">
        <v>268</v>
      </c>
      <c r="B147" s="420"/>
      <c r="C147" s="420"/>
      <c r="D147" s="420"/>
      <c r="E147" s="420"/>
      <c r="F147" s="420"/>
      <c r="G147" s="420"/>
      <c r="H147" s="420"/>
      <c r="I147" s="420"/>
      <c r="J147" s="420"/>
      <c r="K147" s="420"/>
      <c r="L147" s="420"/>
      <c r="M147" s="420"/>
      <c r="N147" s="420"/>
      <c r="O147" s="420"/>
      <c r="P147" s="420"/>
      <c r="Q147" s="420"/>
      <c r="R147" s="420"/>
      <c r="S147" s="420"/>
      <c r="T147" s="420"/>
      <c r="U147" s="420"/>
      <c r="V147" s="420"/>
      <c r="W147" s="420"/>
      <c r="X147" s="420"/>
      <c r="Y147" s="420"/>
      <c r="Z147" s="420"/>
      <c r="AA147" s="65"/>
      <c r="AB147" s="65"/>
      <c r="AC147" s="82"/>
    </row>
    <row r="148" spans="1:68" ht="14.25" customHeight="1" x14ac:dyDescent="0.25">
      <c r="A148" s="421" t="s">
        <v>167</v>
      </c>
      <c r="B148" s="421"/>
      <c r="C148" s="421"/>
      <c r="D148" s="421"/>
      <c r="E148" s="421"/>
      <c r="F148" s="421"/>
      <c r="G148" s="421"/>
      <c r="H148" s="421"/>
      <c r="I148" s="421"/>
      <c r="J148" s="421"/>
      <c r="K148" s="421"/>
      <c r="L148" s="421"/>
      <c r="M148" s="421"/>
      <c r="N148" s="421"/>
      <c r="O148" s="421"/>
      <c r="P148" s="421"/>
      <c r="Q148" s="421"/>
      <c r="R148" s="421"/>
      <c r="S148" s="421"/>
      <c r="T148" s="421"/>
      <c r="U148" s="421"/>
      <c r="V148" s="421"/>
      <c r="W148" s="421"/>
      <c r="X148" s="421"/>
      <c r="Y148" s="421"/>
      <c r="Z148" s="421"/>
      <c r="AA148" s="66"/>
      <c r="AB148" s="66"/>
      <c r="AC148" s="83"/>
    </row>
    <row r="149" spans="1:68" ht="16.5" customHeight="1" x14ac:dyDescent="0.25">
      <c r="A149" s="63" t="s">
        <v>269</v>
      </c>
      <c r="B149" s="63" t="s">
        <v>270</v>
      </c>
      <c r="C149" s="36">
        <v>4301135596</v>
      </c>
      <c r="D149" s="422">
        <v>4607111039613</v>
      </c>
      <c r="E149" s="422"/>
      <c r="F149" s="62">
        <v>0.09</v>
      </c>
      <c r="G149" s="37">
        <v>30</v>
      </c>
      <c r="H149" s="62">
        <v>2.7</v>
      </c>
      <c r="I149" s="62">
        <v>3.09</v>
      </c>
      <c r="J149" s="37">
        <v>126</v>
      </c>
      <c r="K149" s="37" t="s">
        <v>97</v>
      </c>
      <c r="L149" s="37" t="s">
        <v>88</v>
      </c>
      <c r="M149" s="38" t="s">
        <v>86</v>
      </c>
      <c r="N149" s="38"/>
      <c r="O149" s="37">
        <v>180</v>
      </c>
      <c r="P149" s="48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24"/>
      <c r="R149" s="424"/>
      <c r="S149" s="424"/>
      <c r="T149" s="42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IFERROR(IF(X149="","",X149*0.00936),"")</f>
        <v>0</v>
      </c>
      <c r="AA149" s="68" t="s">
        <v>46</v>
      </c>
      <c r="AB149" s="69" t="s">
        <v>46</v>
      </c>
      <c r="AC149" s="197" t="s">
        <v>253</v>
      </c>
      <c r="AG149" s="81"/>
      <c r="AJ149" s="87" t="s">
        <v>89</v>
      </c>
      <c r="AK149" s="87">
        <v>1</v>
      </c>
      <c r="BB149" s="198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29"/>
      <c r="B150" s="429"/>
      <c r="C150" s="429"/>
      <c r="D150" s="429"/>
      <c r="E150" s="429"/>
      <c r="F150" s="429"/>
      <c r="G150" s="429"/>
      <c r="H150" s="429"/>
      <c r="I150" s="429"/>
      <c r="J150" s="429"/>
      <c r="K150" s="429"/>
      <c r="L150" s="429"/>
      <c r="M150" s="429"/>
      <c r="N150" s="429"/>
      <c r="O150" s="430"/>
      <c r="P150" s="426" t="s">
        <v>40</v>
      </c>
      <c r="Q150" s="427"/>
      <c r="R150" s="427"/>
      <c r="S150" s="427"/>
      <c r="T150" s="427"/>
      <c r="U150" s="427"/>
      <c r="V150" s="428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29"/>
      <c r="B151" s="429"/>
      <c r="C151" s="429"/>
      <c r="D151" s="429"/>
      <c r="E151" s="429"/>
      <c r="F151" s="429"/>
      <c r="G151" s="429"/>
      <c r="H151" s="429"/>
      <c r="I151" s="429"/>
      <c r="J151" s="429"/>
      <c r="K151" s="429"/>
      <c r="L151" s="429"/>
      <c r="M151" s="429"/>
      <c r="N151" s="429"/>
      <c r="O151" s="430"/>
      <c r="P151" s="426" t="s">
        <v>40</v>
      </c>
      <c r="Q151" s="427"/>
      <c r="R151" s="427"/>
      <c r="S151" s="427"/>
      <c r="T151" s="427"/>
      <c r="U151" s="427"/>
      <c r="V151" s="428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20" t="s">
        <v>271</v>
      </c>
      <c r="B152" s="420"/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0"/>
      <c r="N152" s="420"/>
      <c r="O152" s="420"/>
      <c r="P152" s="420"/>
      <c r="Q152" s="420"/>
      <c r="R152" s="420"/>
      <c r="S152" s="420"/>
      <c r="T152" s="420"/>
      <c r="U152" s="420"/>
      <c r="V152" s="420"/>
      <c r="W152" s="420"/>
      <c r="X152" s="420"/>
      <c r="Y152" s="420"/>
      <c r="Z152" s="420"/>
      <c r="AA152" s="65"/>
      <c r="AB152" s="65"/>
      <c r="AC152" s="82"/>
    </row>
    <row r="153" spans="1:68" ht="14.25" customHeight="1" x14ac:dyDescent="0.25">
      <c r="A153" s="421" t="s">
        <v>272</v>
      </c>
      <c r="B153" s="421"/>
      <c r="C153" s="421"/>
      <c r="D153" s="421"/>
      <c r="E153" s="421"/>
      <c r="F153" s="421"/>
      <c r="G153" s="421"/>
      <c r="H153" s="421"/>
      <c r="I153" s="421"/>
      <c r="J153" s="421"/>
      <c r="K153" s="421"/>
      <c r="L153" s="421"/>
      <c r="M153" s="421"/>
      <c r="N153" s="421"/>
      <c r="O153" s="421"/>
      <c r="P153" s="421"/>
      <c r="Q153" s="421"/>
      <c r="R153" s="421"/>
      <c r="S153" s="421"/>
      <c r="T153" s="421"/>
      <c r="U153" s="421"/>
      <c r="V153" s="421"/>
      <c r="W153" s="421"/>
      <c r="X153" s="421"/>
      <c r="Y153" s="421"/>
      <c r="Z153" s="421"/>
      <c r="AA153" s="66"/>
      <c r="AB153" s="66"/>
      <c r="AC153" s="83"/>
    </row>
    <row r="154" spans="1:68" ht="27" customHeight="1" x14ac:dyDescent="0.25">
      <c r="A154" s="63" t="s">
        <v>273</v>
      </c>
      <c r="B154" s="63" t="s">
        <v>274</v>
      </c>
      <c r="C154" s="36">
        <v>4301071054</v>
      </c>
      <c r="D154" s="422">
        <v>4607111035639</v>
      </c>
      <c r="E154" s="422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276</v>
      </c>
      <c r="L154" s="37" t="s">
        <v>88</v>
      </c>
      <c r="M154" s="38" t="s">
        <v>86</v>
      </c>
      <c r="N154" s="38"/>
      <c r="O154" s="37">
        <v>180</v>
      </c>
      <c r="P154" s="48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24"/>
      <c r="R154" s="424"/>
      <c r="S154" s="424"/>
      <c r="T154" s="42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9" t="s">
        <v>275</v>
      </c>
      <c r="AG154" s="81"/>
      <c r="AJ154" s="87" t="s">
        <v>89</v>
      </c>
      <c r="AK154" s="87">
        <v>1</v>
      </c>
      <c r="BB154" s="200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277</v>
      </c>
      <c r="B155" s="63" t="s">
        <v>278</v>
      </c>
      <c r="C155" s="36">
        <v>4301135540</v>
      </c>
      <c r="D155" s="422">
        <v>4607111035646</v>
      </c>
      <c r="E155" s="422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276</v>
      </c>
      <c r="L155" s="37" t="s">
        <v>88</v>
      </c>
      <c r="M155" s="38" t="s">
        <v>86</v>
      </c>
      <c r="N155" s="38"/>
      <c r="O155" s="37">
        <v>180</v>
      </c>
      <c r="P155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24"/>
      <c r="R155" s="424"/>
      <c r="S155" s="424"/>
      <c r="T155" s="42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201" t="s">
        <v>275</v>
      </c>
      <c r="AG155" s="81"/>
      <c r="AJ155" s="87" t="s">
        <v>89</v>
      </c>
      <c r="AK155" s="87">
        <v>1</v>
      </c>
      <c r="BB155" s="202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29"/>
      <c r="B156" s="429"/>
      <c r="C156" s="429"/>
      <c r="D156" s="429"/>
      <c r="E156" s="429"/>
      <c r="F156" s="429"/>
      <c r="G156" s="429"/>
      <c r="H156" s="429"/>
      <c r="I156" s="429"/>
      <c r="J156" s="429"/>
      <c r="K156" s="429"/>
      <c r="L156" s="429"/>
      <c r="M156" s="429"/>
      <c r="N156" s="429"/>
      <c r="O156" s="430"/>
      <c r="P156" s="426" t="s">
        <v>40</v>
      </c>
      <c r="Q156" s="427"/>
      <c r="R156" s="427"/>
      <c r="S156" s="427"/>
      <c r="T156" s="427"/>
      <c r="U156" s="427"/>
      <c r="V156" s="428"/>
      <c r="W156" s="42" t="s">
        <v>39</v>
      </c>
      <c r="X156" s="43">
        <f>IFERROR(SUM(X154:X155),"0")</f>
        <v>0</v>
      </c>
      <c r="Y156" s="43">
        <f>IFERROR(SUM(Y154:Y155),"0")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429"/>
      <c r="B157" s="429"/>
      <c r="C157" s="429"/>
      <c r="D157" s="429"/>
      <c r="E157" s="429"/>
      <c r="F157" s="429"/>
      <c r="G157" s="429"/>
      <c r="H157" s="429"/>
      <c r="I157" s="429"/>
      <c r="J157" s="429"/>
      <c r="K157" s="429"/>
      <c r="L157" s="429"/>
      <c r="M157" s="429"/>
      <c r="N157" s="429"/>
      <c r="O157" s="430"/>
      <c r="P157" s="426" t="s">
        <v>40</v>
      </c>
      <c r="Q157" s="427"/>
      <c r="R157" s="427"/>
      <c r="S157" s="427"/>
      <c r="T157" s="427"/>
      <c r="U157" s="427"/>
      <c r="V157" s="428"/>
      <c r="W157" s="42" t="s">
        <v>0</v>
      </c>
      <c r="X157" s="43">
        <f>IFERROR(SUMPRODUCT(X154:X155*H154:H155),"0")</f>
        <v>0</v>
      </c>
      <c r="Y157" s="43">
        <f>IFERROR(SUMPRODUCT(Y154:Y155*H154:H155),"0")</f>
        <v>0</v>
      </c>
      <c r="Z157" s="42"/>
      <c r="AA157" s="67"/>
      <c r="AB157" s="67"/>
      <c r="AC157" s="67"/>
    </row>
    <row r="158" spans="1:68" ht="16.5" customHeight="1" x14ac:dyDescent="0.25">
      <c r="A158" s="420" t="s">
        <v>279</v>
      </c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0"/>
      <c r="N158" s="420"/>
      <c r="O158" s="420"/>
      <c r="P158" s="420"/>
      <c r="Q158" s="420"/>
      <c r="R158" s="420"/>
      <c r="S158" s="420"/>
      <c r="T158" s="420"/>
      <c r="U158" s="420"/>
      <c r="V158" s="420"/>
      <c r="W158" s="420"/>
      <c r="X158" s="420"/>
      <c r="Y158" s="420"/>
      <c r="Z158" s="420"/>
      <c r="AA158" s="65"/>
      <c r="AB158" s="65"/>
      <c r="AC158" s="82"/>
    </row>
    <row r="159" spans="1:68" ht="14.25" customHeight="1" x14ac:dyDescent="0.25">
      <c r="A159" s="421" t="s">
        <v>167</v>
      </c>
      <c r="B159" s="421"/>
      <c r="C159" s="421"/>
      <c r="D159" s="421"/>
      <c r="E159" s="421"/>
      <c r="F159" s="421"/>
      <c r="G159" s="421"/>
      <c r="H159" s="421"/>
      <c r="I159" s="421"/>
      <c r="J159" s="421"/>
      <c r="K159" s="421"/>
      <c r="L159" s="421"/>
      <c r="M159" s="421"/>
      <c r="N159" s="421"/>
      <c r="O159" s="421"/>
      <c r="P159" s="421"/>
      <c r="Q159" s="421"/>
      <c r="R159" s="421"/>
      <c r="S159" s="421"/>
      <c r="T159" s="421"/>
      <c r="U159" s="421"/>
      <c r="V159" s="421"/>
      <c r="W159" s="421"/>
      <c r="X159" s="421"/>
      <c r="Y159" s="421"/>
      <c r="Z159" s="421"/>
      <c r="AA159" s="66"/>
      <c r="AB159" s="66"/>
      <c r="AC159" s="83"/>
    </row>
    <row r="160" spans="1:68" ht="27" customHeight="1" x14ac:dyDescent="0.25">
      <c r="A160" s="63" t="s">
        <v>280</v>
      </c>
      <c r="B160" s="63" t="s">
        <v>281</v>
      </c>
      <c r="C160" s="36">
        <v>4301135281</v>
      </c>
      <c r="D160" s="422">
        <v>4607111036568</v>
      </c>
      <c r="E160" s="422"/>
      <c r="F160" s="62">
        <v>0.28000000000000003</v>
      </c>
      <c r="G160" s="37">
        <v>6</v>
      </c>
      <c r="H160" s="62">
        <v>1.68</v>
      </c>
      <c r="I160" s="62">
        <v>2.1017999999999999</v>
      </c>
      <c r="J160" s="37">
        <v>140</v>
      </c>
      <c r="K160" s="37" t="s">
        <v>97</v>
      </c>
      <c r="L160" s="37" t="s">
        <v>88</v>
      </c>
      <c r="M160" s="38" t="s">
        <v>86</v>
      </c>
      <c r="N160" s="38"/>
      <c r="O160" s="37">
        <v>180</v>
      </c>
      <c r="P160" s="4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424"/>
      <c r="R160" s="424"/>
      <c r="S160" s="424"/>
      <c r="T160" s="42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IFERROR(IF(X160="","",X160*0.00941),"")</f>
        <v>0</v>
      </c>
      <c r="AA160" s="68" t="s">
        <v>46</v>
      </c>
      <c r="AB160" s="69" t="s">
        <v>46</v>
      </c>
      <c r="AC160" s="203" t="s">
        <v>282</v>
      </c>
      <c r="AG160" s="81"/>
      <c r="AJ160" s="87" t="s">
        <v>89</v>
      </c>
      <c r="AK160" s="87">
        <v>1</v>
      </c>
      <c r="BB160" s="204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29"/>
      <c r="B161" s="429"/>
      <c r="C161" s="429"/>
      <c r="D161" s="429"/>
      <c r="E161" s="429"/>
      <c r="F161" s="429"/>
      <c r="G161" s="429"/>
      <c r="H161" s="429"/>
      <c r="I161" s="429"/>
      <c r="J161" s="429"/>
      <c r="K161" s="429"/>
      <c r="L161" s="429"/>
      <c r="M161" s="429"/>
      <c r="N161" s="429"/>
      <c r="O161" s="430"/>
      <c r="P161" s="426" t="s">
        <v>40</v>
      </c>
      <c r="Q161" s="427"/>
      <c r="R161" s="427"/>
      <c r="S161" s="427"/>
      <c r="T161" s="427"/>
      <c r="U161" s="427"/>
      <c r="V161" s="428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29"/>
      <c r="B162" s="429"/>
      <c r="C162" s="429"/>
      <c r="D162" s="429"/>
      <c r="E162" s="429"/>
      <c r="F162" s="429"/>
      <c r="G162" s="429"/>
      <c r="H162" s="429"/>
      <c r="I162" s="429"/>
      <c r="J162" s="429"/>
      <c r="K162" s="429"/>
      <c r="L162" s="429"/>
      <c r="M162" s="429"/>
      <c r="N162" s="429"/>
      <c r="O162" s="430"/>
      <c r="P162" s="426" t="s">
        <v>40</v>
      </c>
      <c r="Q162" s="427"/>
      <c r="R162" s="427"/>
      <c r="S162" s="427"/>
      <c r="T162" s="427"/>
      <c r="U162" s="427"/>
      <c r="V162" s="428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27.75" customHeight="1" x14ac:dyDescent="0.2">
      <c r="A163" s="419" t="s">
        <v>283</v>
      </c>
      <c r="B163" s="419"/>
      <c r="C163" s="419"/>
      <c r="D163" s="419"/>
      <c r="E163" s="419"/>
      <c r="F163" s="419"/>
      <c r="G163" s="419"/>
      <c r="H163" s="419"/>
      <c r="I163" s="419"/>
      <c r="J163" s="419"/>
      <c r="K163" s="419"/>
      <c r="L163" s="419"/>
      <c r="M163" s="419"/>
      <c r="N163" s="419"/>
      <c r="O163" s="419"/>
      <c r="P163" s="419"/>
      <c r="Q163" s="419"/>
      <c r="R163" s="419"/>
      <c r="S163" s="419"/>
      <c r="T163" s="419"/>
      <c r="U163" s="419"/>
      <c r="V163" s="419"/>
      <c r="W163" s="419"/>
      <c r="X163" s="419"/>
      <c r="Y163" s="419"/>
      <c r="Z163" s="419"/>
      <c r="AA163" s="54"/>
      <c r="AB163" s="54"/>
      <c r="AC163" s="54"/>
    </row>
    <row r="164" spans="1:68" ht="16.5" customHeight="1" x14ac:dyDescent="0.25">
      <c r="A164" s="420" t="s">
        <v>284</v>
      </c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20"/>
      <c r="O164" s="420"/>
      <c r="P164" s="420"/>
      <c r="Q164" s="420"/>
      <c r="R164" s="420"/>
      <c r="S164" s="420"/>
      <c r="T164" s="420"/>
      <c r="U164" s="420"/>
      <c r="V164" s="420"/>
      <c r="W164" s="420"/>
      <c r="X164" s="420"/>
      <c r="Y164" s="420"/>
      <c r="Z164" s="420"/>
      <c r="AA164" s="65"/>
      <c r="AB164" s="65"/>
      <c r="AC164" s="82"/>
    </row>
    <row r="165" spans="1:68" ht="14.25" customHeight="1" x14ac:dyDescent="0.25">
      <c r="A165" s="421" t="s">
        <v>167</v>
      </c>
      <c r="B165" s="421"/>
      <c r="C165" s="421"/>
      <c r="D165" s="421"/>
      <c r="E165" s="421"/>
      <c r="F165" s="421"/>
      <c r="G165" s="421"/>
      <c r="H165" s="421"/>
      <c r="I165" s="421"/>
      <c r="J165" s="421"/>
      <c r="K165" s="421"/>
      <c r="L165" s="421"/>
      <c r="M165" s="421"/>
      <c r="N165" s="421"/>
      <c r="O165" s="421"/>
      <c r="P165" s="421"/>
      <c r="Q165" s="421"/>
      <c r="R165" s="421"/>
      <c r="S165" s="421"/>
      <c r="T165" s="421"/>
      <c r="U165" s="421"/>
      <c r="V165" s="421"/>
      <c r="W165" s="421"/>
      <c r="X165" s="421"/>
      <c r="Y165" s="421"/>
      <c r="Z165" s="421"/>
      <c r="AA165" s="66"/>
      <c r="AB165" s="66"/>
      <c r="AC165" s="83"/>
    </row>
    <row r="166" spans="1:68" ht="27" customHeight="1" x14ac:dyDescent="0.25">
      <c r="A166" s="63" t="s">
        <v>285</v>
      </c>
      <c r="B166" s="63" t="s">
        <v>286</v>
      </c>
      <c r="C166" s="36">
        <v>4301135317</v>
      </c>
      <c r="D166" s="422">
        <v>4607111039057</v>
      </c>
      <c r="E166" s="422"/>
      <c r="F166" s="62">
        <v>1.8</v>
      </c>
      <c r="G166" s="37">
        <v>1</v>
      </c>
      <c r="H166" s="62">
        <v>1.8</v>
      </c>
      <c r="I166" s="62">
        <v>1.9</v>
      </c>
      <c r="J166" s="37">
        <v>234</v>
      </c>
      <c r="K166" s="37" t="s">
        <v>186</v>
      </c>
      <c r="L166" s="37" t="s">
        <v>124</v>
      </c>
      <c r="M166" s="38" t="s">
        <v>86</v>
      </c>
      <c r="N166" s="38"/>
      <c r="O166" s="37">
        <v>180</v>
      </c>
      <c r="P166" s="488" t="s">
        <v>287</v>
      </c>
      <c r="Q166" s="424"/>
      <c r="R166" s="424"/>
      <c r="S166" s="424"/>
      <c r="T166" s="42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IFERROR(IF(X166="","",X166*0.00502),"")</f>
        <v>0</v>
      </c>
      <c r="AA166" s="68" t="s">
        <v>46</v>
      </c>
      <c r="AB166" s="69" t="s">
        <v>46</v>
      </c>
      <c r="AC166" s="205" t="s">
        <v>253</v>
      </c>
      <c r="AG166" s="81"/>
      <c r="AJ166" s="87" t="s">
        <v>125</v>
      </c>
      <c r="AK166" s="87">
        <v>18</v>
      </c>
      <c r="BB166" s="206" t="s">
        <v>96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30"/>
      <c r="P167" s="426" t="s">
        <v>40</v>
      </c>
      <c r="Q167" s="427"/>
      <c r="R167" s="427"/>
      <c r="S167" s="427"/>
      <c r="T167" s="427"/>
      <c r="U167" s="427"/>
      <c r="V167" s="428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30"/>
      <c r="P168" s="426" t="s">
        <v>40</v>
      </c>
      <c r="Q168" s="427"/>
      <c r="R168" s="427"/>
      <c r="S168" s="427"/>
      <c r="T168" s="427"/>
      <c r="U168" s="427"/>
      <c r="V168" s="428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16.5" customHeight="1" x14ac:dyDescent="0.25">
      <c r="A169" s="420" t="s">
        <v>288</v>
      </c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0"/>
      <c r="N169" s="420"/>
      <c r="O169" s="420"/>
      <c r="P169" s="420"/>
      <c r="Q169" s="420"/>
      <c r="R169" s="420"/>
      <c r="S169" s="420"/>
      <c r="T169" s="420"/>
      <c r="U169" s="420"/>
      <c r="V169" s="420"/>
      <c r="W169" s="420"/>
      <c r="X169" s="420"/>
      <c r="Y169" s="420"/>
      <c r="Z169" s="420"/>
      <c r="AA169" s="65"/>
      <c r="AB169" s="65"/>
      <c r="AC169" s="82"/>
    </row>
    <row r="170" spans="1:68" ht="14.25" customHeight="1" x14ac:dyDescent="0.25">
      <c r="A170" s="421" t="s">
        <v>82</v>
      </c>
      <c r="B170" s="421"/>
      <c r="C170" s="421"/>
      <c r="D170" s="421"/>
      <c r="E170" s="421"/>
      <c r="F170" s="421"/>
      <c r="G170" s="421"/>
      <c r="H170" s="421"/>
      <c r="I170" s="421"/>
      <c r="J170" s="421"/>
      <c r="K170" s="421"/>
      <c r="L170" s="421"/>
      <c r="M170" s="421"/>
      <c r="N170" s="421"/>
      <c r="O170" s="421"/>
      <c r="P170" s="421"/>
      <c r="Q170" s="421"/>
      <c r="R170" s="421"/>
      <c r="S170" s="421"/>
      <c r="T170" s="421"/>
      <c r="U170" s="421"/>
      <c r="V170" s="421"/>
      <c r="W170" s="421"/>
      <c r="X170" s="421"/>
      <c r="Y170" s="421"/>
      <c r="Z170" s="421"/>
      <c r="AA170" s="66"/>
      <c r="AB170" s="66"/>
      <c r="AC170" s="83"/>
    </row>
    <row r="171" spans="1:68" ht="16.5" customHeight="1" x14ac:dyDescent="0.25">
      <c r="A171" s="63" t="s">
        <v>289</v>
      </c>
      <c r="B171" s="63" t="s">
        <v>290</v>
      </c>
      <c r="C171" s="36">
        <v>4301071062</v>
      </c>
      <c r="D171" s="422">
        <v>4607111036384</v>
      </c>
      <c r="E171" s="422"/>
      <c r="F171" s="62">
        <v>5</v>
      </c>
      <c r="G171" s="37">
        <v>1</v>
      </c>
      <c r="H171" s="62">
        <v>5</v>
      </c>
      <c r="I171" s="62">
        <v>5.2106000000000003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89" t="s">
        <v>291</v>
      </c>
      <c r="Q171" s="424"/>
      <c r="R171" s="424"/>
      <c r="S171" s="424"/>
      <c r="T171" s="42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7" t="s">
        <v>292</v>
      </c>
      <c r="AG171" s="81"/>
      <c r="AJ171" s="87" t="s">
        <v>89</v>
      </c>
      <c r="AK171" s="87">
        <v>1</v>
      </c>
      <c r="BB171" s="208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16.5" customHeight="1" x14ac:dyDescent="0.25">
      <c r="A172" s="63" t="s">
        <v>293</v>
      </c>
      <c r="B172" s="63" t="s">
        <v>294</v>
      </c>
      <c r="C172" s="36">
        <v>4301071056</v>
      </c>
      <c r="D172" s="422">
        <v>4640242180250</v>
      </c>
      <c r="E172" s="422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87</v>
      </c>
      <c r="L172" s="37" t="s">
        <v>124</v>
      </c>
      <c r="M172" s="38" t="s">
        <v>86</v>
      </c>
      <c r="N172" s="38"/>
      <c r="O172" s="37">
        <v>180</v>
      </c>
      <c r="P172" s="490" t="s">
        <v>295</v>
      </c>
      <c r="Q172" s="424"/>
      <c r="R172" s="424"/>
      <c r="S172" s="424"/>
      <c r="T172" s="425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9" t="s">
        <v>296</v>
      </c>
      <c r="AG172" s="81"/>
      <c r="AJ172" s="87" t="s">
        <v>125</v>
      </c>
      <c r="AK172" s="87">
        <v>12</v>
      </c>
      <c r="BB172" s="210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297</v>
      </c>
      <c r="B173" s="63" t="s">
        <v>298</v>
      </c>
      <c r="C173" s="36">
        <v>4301071050</v>
      </c>
      <c r="D173" s="422">
        <v>4607111036216</v>
      </c>
      <c r="E173" s="422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87</v>
      </c>
      <c r="L173" s="37" t="s">
        <v>124</v>
      </c>
      <c r="M173" s="38" t="s">
        <v>86</v>
      </c>
      <c r="N173" s="38"/>
      <c r="O173" s="37">
        <v>180</v>
      </c>
      <c r="P173" s="4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24"/>
      <c r="R173" s="424"/>
      <c r="S173" s="424"/>
      <c r="T173" s="425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11" t="s">
        <v>299</v>
      </c>
      <c r="AG173" s="81"/>
      <c r="AJ173" s="87" t="s">
        <v>125</v>
      </c>
      <c r="AK173" s="87">
        <v>12</v>
      </c>
      <c r="BB173" s="212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300</v>
      </c>
      <c r="B174" s="63" t="s">
        <v>301</v>
      </c>
      <c r="C174" s="36">
        <v>4301071061</v>
      </c>
      <c r="D174" s="422">
        <v>4607111036278</v>
      </c>
      <c r="E174" s="422"/>
      <c r="F174" s="62">
        <v>5</v>
      </c>
      <c r="G174" s="37">
        <v>1</v>
      </c>
      <c r="H174" s="62">
        <v>5</v>
      </c>
      <c r="I174" s="62">
        <v>5.2405999999999997</v>
      </c>
      <c r="J174" s="37">
        <v>84</v>
      </c>
      <c r="K174" s="37" t="s">
        <v>87</v>
      </c>
      <c r="L174" s="37" t="s">
        <v>88</v>
      </c>
      <c r="M174" s="38" t="s">
        <v>86</v>
      </c>
      <c r="N174" s="38"/>
      <c r="O174" s="37">
        <v>180</v>
      </c>
      <c r="P174" s="49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24"/>
      <c r="R174" s="424"/>
      <c r="S174" s="424"/>
      <c r="T174" s="42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IFERROR(IF(X174="","",X174*0.0155),"")</f>
        <v>0</v>
      </c>
      <c r="AA174" s="68" t="s">
        <v>46</v>
      </c>
      <c r="AB174" s="69" t="s">
        <v>46</v>
      </c>
      <c r="AC174" s="213" t="s">
        <v>302</v>
      </c>
      <c r="AG174" s="81"/>
      <c r="AJ174" s="87" t="s">
        <v>89</v>
      </c>
      <c r="AK174" s="87">
        <v>1</v>
      </c>
      <c r="BB174" s="214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30"/>
      <c r="P175" s="426" t="s">
        <v>40</v>
      </c>
      <c r="Q175" s="427"/>
      <c r="R175" s="427"/>
      <c r="S175" s="427"/>
      <c r="T175" s="427"/>
      <c r="U175" s="427"/>
      <c r="V175" s="428"/>
      <c r="W175" s="42" t="s">
        <v>39</v>
      </c>
      <c r="X175" s="43">
        <f>IFERROR(SUM(X171:X174),"0")</f>
        <v>0</v>
      </c>
      <c r="Y175" s="43">
        <f>IFERROR(SUM(Y171:Y174),"0")</f>
        <v>0</v>
      </c>
      <c r="Z175" s="43">
        <f>IFERROR(IF(Z171="",0,Z171),"0")+IFERROR(IF(Z172="",0,Z172),"0")+IFERROR(IF(Z173="",0,Z173),"0")+IFERROR(IF(Z174="",0,Z174),"0")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30"/>
      <c r="P176" s="426" t="s">
        <v>40</v>
      </c>
      <c r="Q176" s="427"/>
      <c r="R176" s="427"/>
      <c r="S176" s="427"/>
      <c r="T176" s="427"/>
      <c r="U176" s="427"/>
      <c r="V176" s="428"/>
      <c r="W176" s="42" t="s">
        <v>0</v>
      </c>
      <c r="X176" s="43">
        <f>IFERROR(SUMPRODUCT(X171:X174*H171:H174),"0")</f>
        <v>0</v>
      </c>
      <c r="Y176" s="43">
        <f>IFERROR(SUMPRODUCT(Y171:Y174*H171:H174),"0")</f>
        <v>0</v>
      </c>
      <c r="Z176" s="42"/>
      <c r="AA176" s="67"/>
      <c r="AB176" s="67"/>
      <c r="AC176" s="67"/>
    </row>
    <row r="177" spans="1:68" ht="14.25" customHeight="1" x14ac:dyDescent="0.25">
      <c r="A177" s="421" t="s">
        <v>303</v>
      </c>
      <c r="B177" s="421"/>
      <c r="C177" s="421"/>
      <c r="D177" s="421"/>
      <c r="E177" s="421"/>
      <c r="F177" s="421"/>
      <c r="G177" s="421"/>
      <c r="H177" s="421"/>
      <c r="I177" s="421"/>
      <c r="J177" s="421"/>
      <c r="K177" s="421"/>
      <c r="L177" s="421"/>
      <c r="M177" s="421"/>
      <c r="N177" s="421"/>
      <c r="O177" s="421"/>
      <c r="P177" s="421"/>
      <c r="Q177" s="421"/>
      <c r="R177" s="421"/>
      <c r="S177" s="421"/>
      <c r="T177" s="421"/>
      <c r="U177" s="421"/>
      <c r="V177" s="421"/>
      <c r="W177" s="421"/>
      <c r="X177" s="421"/>
      <c r="Y177" s="421"/>
      <c r="Z177" s="421"/>
      <c r="AA177" s="66"/>
      <c r="AB177" s="66"/>
      <c r="AC177" s="83"/>
    </row>
    <row r="178" spans="1:68" ht="27" customHeight="1" x14ac:dyDescent="0.25">
      <c r="A178" s="63" t="s">
        <v>304</v>
      </c>
      <c r="B178" s="63" t="s">
        <v>305</v>
      </c>
      <c r="C178" s="36">
        <v>4301080153</v>
      </c>
      <c r="D178" s="422">
        <v>4607111036827</v>
      </c>
      <c r="E178" s="422"/>
      <c r="F178" s="62">
        <v>1</v>
      </c>
      <c r="G178" s="37">
        <v>5</v>
      </c>
      <c r="H178" s="62">
        <v>5</v>
      </c>
      <c r="I178" s="62">
        <v>5.2</v>
      </c>
      <c r="J178" s="37">
        <v>144</v>
      </c>
      <c r="K178" s="37" t="s">
        <v>87</v>
      </c>
      <c r="L178" s="37" t="s">
        <v>88</v>
      </c>
      <c r="M178" s="38" t="s">
        <v>86</v>
      </c>
      <c r="N178" s="38"/>
      <c r="O178" s="37">
        <v>90</v>
      </c>
      <c r="P178" s="4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24"/>
      <c r="R178" s="424"/>
      <c r="S178" s="424"/>
      <c r="T178" s="425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15" t="s">
        <v>306</v>
      </c>
      <c r="AG178" s="81"/>
      <c r="AJ178" s="87" t="s">
        <v>89</v>
      </c>
      <c r="AK178" s="87">
        <v>1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307</v>
      </c>
      <c r="B179" s="63" t="s">
        <v>308</v>
      </c>
      <c r="C179" s="36">
        <v>4301080154</v>
      </c>
      <c r="D179" s="422">
        <v>4607111036834</v>
      </c>
      <c r="E179" s="422"/>
      <c r="F179" s="62">
        <v>1</v>
      </c>
      <c r="G179" s="37">
        <v>5</v>
      </c>
      <c r="H179" s="62">
        <v>5</v>
      </c>
      <c r="I179" s="62">
        <v>5.2530000000000001</v>
      </c>
      <c r="J179" s="37">
        <v>144</v>
      </c>
      <c r="K179" s="37" t="s">
        <v>87</v>
      </c>
      <c r="L179" s="37" t="s">
        <v>88</v>
      </c>
      <c r="M179" s="38" t="s">
        <v>86</v>
      </c>
      <c r="N179" s="38"/>
      <c r="O179" s="37">
        <v>90</v>
      </c>
      <c r="P179" s="49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24"/>
      <c r="R179" s="424"/>
      <c r="S179" s="424"/>
      <c r="T179" s="42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7" t="s">
        <v>306</v>
      </c>
      <c r="AG179" s="81"/>
      <c r="AJ179" s="87" t="s">
        <v>89</v>
      </c>
      <c r="AK179" s="87">
        <v>1</v>
      </c>
      <c r="BB179" s="218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29"/>
      <c r="B180" s="429"/>
      <c r="C180" s="429"/>
      <c r="D180" s="429"/>
      <c r="E180" s="429"/>
      <c r="F180" s="429"/>
      <c r="G180" s="429"/>
      <c r="H180" s="429"/>
      <c r="I180" s="429"/>
      <c r="J180" s="429"/>
      <c r="K180" s="429"/>
      <c r="L180" s="429"/>
      <c r="M180" s="429"/>
      <c r="N180" s="429"/>
      <c r="O180" s="430"/>
      <c r="P180" s="426" t="s">
        <v>40</v>
      </c>
      <c r="Q180" s="427"/>
      <c r="R180" s="427"/>
      <c r="S180" s="427"/>
      <c r="T180" s="427"/>
      <c r="U180" s="427"/>
      <c r="V180" s="428"/>
      <c r="W180" s="42" t="s">
        <v>39</v>
      </c>
      <c r="X180" s="43">
        <f>IFERROR(SUM(X178:X179),"0")</f>
        <v>0</v>
      </c>
      <c r="Y180" s="43">
        <f>IFERROR(SUM(Y178:Y179),"0")</f>
        <v>0</v>
      </c>
      <c r="Z180" s="43">
        <f>IFERROR(IF(Z178="",0,Z178),"0")+IFERROR(IF(Z179="",0,Z179),"0")</f>
        <v>0</v>
      </c>
      <c r="AA180" s="67"/>
      <c r="AB180" s="67"/>
      <c r="AC180" s="67"/>
    </row>
    <row r="181" spans="1:68" x14ac:dyDescent="0.2">
      <c r="A181" s="429"/>
      <c r="B181" s="429"/>
      <c r="C181" s="429"/>
      <c r="D181" s="429"/>
      <c r="E181" s="429"/>
      <c r="F181" s="429"/>
      <c r="G181" s="429"/>
      <c r="H181" s="429"/>
      <c r="I181" s="429"/>
      <c r="J181" s="429"/>
      <c r="K181" s="429"/>
      <c r="L181" s="429"/>
      <c r="M181" s="429"/>
      <c r="N181" s="429"/>
      <c r="O181" s="430"/>
      <c r="P181" s="426" t="s">
        <v>40</v>
      </c>
      <c r="Q181" s="427"/>
      <c r="R181" s="427"/>
      <c r="S181" s="427"/>
      <c r="T181" s="427"/>
      <c r="U181" s="427"/>
      <c r="V181" s="428"/>
      <c r="W181" s="42" t="s">
        <v>0</v>
      </c>
      <c r="X181" s="43">
        <f>IFERROR(SUMPRODUCT(X178:X179*H178:H179),"0")</f>
        <v>0</v>
      </c>
      <c r="Y181" s="43">
        <f>IFERROR(SUMPRODUCT(Y178:Y179*H178:H179),"0")</f>
        <v>0</v>
      </c>
      <c r="Z181" s="42"/>
      <c r="AA181" s="67"/>
      <c r="AB181" s="67"/>
      <c r="AC181" s="67"/>
    </row>
    <row r="182" spans="1:68" ht="27.75" customHeight="1" x14ac:dyDescent="0.2">
      <c r="A182" s="419" t="s">
        <v>309</v>
      </c>
      <c r="B182" s="419"/>
      <c r="C182" s="419"/>
      <c r="D182" s="419"/>
      <c r="E182" s="419"/>
      <c r="F182" s="419"/>
      <c r="G182" s="419"/>
      <c r="H182" s="419"/>
      <c r="I182" s="419"/>
      <c r="J182" s="419"/>
      <c r="K182" s="419"/>
      <c r="L182" s="419"/>
      <c r="M182" s="419"/>
      <c r="N182" s="419"/>
      <c r="O182" s="419"/>
      <c r="P182" s="419"/>
      <c r="Q182" s="419"/>
      <c r="R182" s="419"/>
      <c r="S182" s="419"/>
      <c r="T182" s="419"/>
      <c r="U182" s="419"/>
      <c r="V182" s="419"/>
      <c r="W182" s="419"/>
      <c r="X182" s="419"/>
      <c r="Y182" s="419"/>
      <c r="Z182" s="419"/>
      <c r="AA182" s="54"/>
      <c r="AB182" s="54"/>
      <c r="AC182" s="54"/>
    </row>
    <row r="183" spans="1:68" ht="16.5" customHeight="1" x14ac:dyDescent="0.25">
      <c r="A183" s="420" t="s">
        <v>310</v>
      </c>
      <c r="B183" s="420"/>
      <c r="C183" s="420"/>
      <c r="D183" s="420"/>
      <c r="E183" s="420"/>
      <c r="F183" s="420"/>
      <c r="G183" s="420"/>
      <c r="H183" s="420"/>
      <c r="I183" s="420"/>
      <c r="J183" s="420"/>
      <c r="K183" s="420"/>
      <c r="L183" s="420"/>
      <c r="M183" s="420"/>
      <c r="N183" s="420"/>
      <c r="O183" s="420"/>
      <c r="P183" s="420"/>
      <c r="Q183" s="420"/>
      <c r="R183" s="420"/>
      <c r="S183" s="420"/>
      <c r="T183" s="420"/>
      <c r="U183" s="420"/>
      <c r="V183" s="420"/>
      <c r="W183" s="420"/>
      <c r="X183" s="420"/>
      <c r="Y183" s="420"/>
      <c r="Z183" s="420"/>
      <c r="AA183" s="65"/>
      <c r="AB183" s="65"/>
      <c r="AC183" s="82"/>
    </row>
    <row r="184" spans="1:68" ht="14.25" customHeight="1" x14ac:dyDescent="0.25">
      <c r="A184" s="421" t="s">
        <v>91</v>
      </c>
      <c r="B184" s="421"/>
      <c r="C184" s="421"/>
      <c r="D184" s="421"/>
      <c r="E184" s="421"/>
      <c r="F184" s="421"/>
      <c r="G184" s="421"/>
      <c r="H184" s="421"/>
      <c r="I184" s="421"/>
      <c r="J184" s="421"/>
      <c r="K184" s="421"/>
      <c r="L184" s="421"/>
      <c r="M184" s="421"/>
      <c r="N184" s="421"/>
      <c r="O184" s="421"/>
      <c r="P184" s="421"/>
      <c r="Q184" s="421"/>
      <c r="R184" s="421"/>
      <c r="S184" s="421"/>
      <c r="T184" s="421"/>
      <c r="U184" s="421"/>
      <c r="V184" s="421"/>
      <c r="W184" s="421"/>
      <c r="X184" s="421"/>
      <c r="Y184" s="421"/>
      <c r="Z184" s="421"/>
      <c r="AA184" s="66"/>
      <c r="AB184" s="66"/>
      <c r="AC184" s="83"/>
    </row>
    <row r="185" spans="1:68" ht="27" customHeight="1" x14ac:dyDescent="0.25">
      <c r="A185" s="63" t="s">
        <v>311</v>
      </c>
      <c r="B185" s="63" t="s">
        <v>312</v>
      </c>
      <c r="C185" s="36">
        <v>4301132097</v>
      </c>
      <c r="D185" s="422">
        <v>4607111035721</v>
      </c>
      <c r="E185" s="422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97</v>
      </c>
      <c r="L185" s="37" t="s">
        <v>128</v>
      </c>
      <c r="M185" s="38" t="s">
        <v>86</v>
      </c>
      <c r="N185" s="38"/>
      <c r="O185" s="37">
        <v>365</v>
      </c>
      <c r="P185" s="49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5" s="424"/>
      <c r="R185" s="424"/>
      <c r="S185" s="424"/>
      <c r="T185" s="42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313</v>
      </c>
      <c r="AG185" s="81"/>
      <c r="AJ185" s="87" t="s">
        <v>129</v>
      </c>
      <c r="AK185" s="87">
        <v>70</v>
      </c>
      <c r="BB185" s="220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314</v>
      </c>
      <c r="B186" s="63" t="s">
        <v>315</v>
      </c>
      <c r="C186" s="36">
        <v>4301132100</v>
      </c>
      <c r="D186" s="422">
        <v>4607111035691</v>
      </c>
      <c r="E186" s="422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97</v>
      </c>
      <c r="L186" s="37" t="s">
        <v>128</v>
      </c>
      <c r="M186" s="38" t="s">
        <v>86</v>
      </c>
      <c r="N186" s="38"/>
      <c r="O186" s="37">
        <v>365</v>
      </c>
      <c r="P186" s="49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6" s="424"/>
      <c r="R186" s="424"/>
      <c r="S186" s="424"/>
      <c r="T186" s="42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316</v>
      </c>
      <c r="AG186" s="81"/>
      <c r="AJ186" s="87" t="s">
        <v>129</v>
      </c>
      <c r="AK186" s="87">
        <v>70</v>
      </c>
      <c r="BB186" s="222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317</v>
      </c>
      <c r="B187" s="63" t="s">
        <v>318</v>
      </c>
      <c r="C187" s="36">
        <v>4301132170</v>
      </c>
      <c r="D187" s="422">
        <v>4607111038487</v>
      </c>
      <c r="E187" s="422"/>
      <c r="F187" s="62">
        <v>0.25</v>
      </c>
      <c r="G187" s="37">
        <v>12</v>
      </c>
      <c r="H187" s="62">
        <v>3</v>
      </c>
      <c r="I187" s="62">
        <v>3.7360000000000002</v>
      </c>
      <c r="J187" s="37">
        <v>70</v>
      </c>
      <c r="K187" s="37" t="s">
        <v>97</v>
      </c>
      <c r="L187" s="37" t="s">
        <v>88</v>
      </c>
      <c r="M187" s="38" t="s">
        <v>86</v>
      </c>
      <c r="N187" s="38"/>
      <c r="O187" s="37">
        <v>180</v>
      </c>
      <c r="P187" s="49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24"/>
      <c r="R187" s="424"/>
      <c r="S187" s="424"/>
      <c r="T187" s="42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319</v>
      </c>
      <c r="AG187" s="81"/>
      <c r="AJ187" s="87" t="s">
        <v>89</v>
      </c>
      <c r="AK187" s="87">
        <v>1</v>
      </c>
      <c r="BB187" s="224" t="s">
        <v>96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29"/>
      <c r="B188" s="429"/>
      <c r="C188" s="429"/>
      <c r="D188" s="429"/>
      <c r="E188" s="429"/>
      <c r="F188" s="429"/>
      <c r="G188" s="429"/>
      <c r="H188" s="429"/>
      <c r="I188" s="429"/>
      <c r="J188" s="429"/>
      <c r="K188" s="429"/>
      <c r="L188" s="429"/>
      <c r="M188" s="429"/>
      <c r="N188" s="429"/>
      <c r="O188" s="430"/>
      <c r="P188" s="426" t="s">
        <v>40</v>
      </c>
      <c r="Q188" s="427"/>
      <c r="R188" s="427"/>
      <c r="S188" s="427"/>
      <c r="T188" s="427"/>
      <c r="U188" s="427"/>
      <c r="V188" s="428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29"/>
      <c r="B189" s="429"/>
      <c r="C189" s="429"/>
      <c r="D189" s="429"/>
      <c r="E189" s="429"/>
      <c r="F189" s="429"/>
      <c r="G189" s="429"/>
      <c r="H189" s="429"/>
      <c r="I189" s="429"/>
      <c r="J189" s="429"/>
      <c r="K189" s="429"/>
      <c r="L189" s="429"/>
      <c r="M189" s="429"/>
      <c r="N189" s="429"/>
      <c r="O189" s="430"/>
      <c r="P189" s="426" t="s">
        <v>40</v>
      </c>
      <c r="Q189" s="427"/>
      <c r="R189" s="427"/>
      <c r="S189" s="427"/>
      <c r="T189" s="427"/>
      <c r="U189" s="427"/>
      <c r="V189" s="428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4.25" customHeight="1" x14ac:dyDescent="0.25">
      <c r="A190" s="421" t="s">
        <v>320</v>
      </c>
      <c r="B190" s="421"/>
      <c r="C190" s="421"/>
      <c r="D190" s="421"/>
      <c r="E190" s="421"/>
      <c r="F190" s="421"/>
      <c r="G190" s="421"/>
      <c r="H190" s="421"/>
      <c r="I190" s="421"/>
      <c r="J190" s="421"/>
      <c r="K190" s="421"/>
      <c r="L190" s="421"/>
      <c r="M190" s="421"/>
      <c r="N190" s="421"/>
      <c r="O190" s="421"/>
      <c r="P190" s="421"/>
      <c r="Q190" s="421"/>
      <c r="R190" s="421"/>
      <c r="S190" s="421"/>
      <c r="T190" s="421"/>
      <c r="U190" s="421"/>
      <c r="V190" s="421"/>
      <c r="W190" s="421"/>
      <c r="X190" s="421"/>
      <c r="Y190" s="421"/>
      <c r="Z190" s="421"/>
      <c r="AA190" s="66"/>
      <c r="AB190" s="66"/>
      <c r="AC190" s="83"/>
    </row>
    <row r="191" spans="1:68" ht="27" customHeight="1" x14ac:dyDescent="0.25">
      <c r="A191" s="63" t="s">
        <v>321</v>
      </c>
      <c r="B191" s="63" t="s">
        <v>322</v>
      </c>
      <c r="C191" s="36">
        <v>4301051855</v>
      </c>
      <c r="D191" s="422">
        <v>4680115885875</v>
      </c>
      <c r="E191" s="422"/>
      <c r="F191" s="62">
        <v>1</v>
      </c>
      <c r="G191" s="37">
        <v>9</v>
      </c>
      <c r="H191" s="62">
        <v>9</v>
      </c>
      <c r="I191" s="62">
        <v>9.4350000000000005</v>
      </c>
      <c r="J191" s="37">
        <v>64</v>
      </c>
      <c r="K191" s="37" t="s">
        <v>327</v>
      </c>
      <c r="L191" s="37" t="s">
        <v>88</v>
      </c>
      <c r="M191" s="38" t="s">
        <v>326</v>
      </c>
      <c r="N191" s="38"/>
      <c r="O191" s="37">
        <v>365</v>
      </c>
      <c r="P191" s="498" t="s">
        <v>323</v>
      </c>
      <c r="Q191" s="424"/>
      <c r="R191" s="424"/>
      <c r="S191" s="424"/>
      <c r="T191" s="42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IFERROR(IF(X191="","",X191*0.01898),"")</f>
        <v>0</v>
      </c>
      <c r="AA191" s="68" t="s">
        <v>46</v>
      </c>
      <c r="AB191" s="69" t="s">
        <v>46</v>
      </c>
      <c r="AC191" s="225" t="s">
        <v>324</v>
      </c>
      <c r="AG191" s="81"/>
      <c r="AJ191" s="87" t="s">
        <v>89</v>
      </c>
      <c r="AK191" s="87">
        <v>1</v>
      </c>
      <c r="BB191" s="226" t="s">
        <v>325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29"/>
      <c r="B192" s="429"/>
      <c r="C192" s="429"/>
      <c r="D192" s="429"/>
      <c r="E192" s="429"/>
      <c r="F192" s="429"/>
      <c r="G192" s="429"/>
      <c r="H192" s="429"/>
      <c r="I192" s="429"/>
      <c r="J192" s="429"/>
      <c r="K192" s="429"/>
      <c r="L192" s="429"/>
      <c r="M192" s="429"/>
      <c r="N192" s="429"/>
      <c r="O192" s="430"/>
      <c r="P192" s="426" t="s">
        <v>40</v>
      </c>
      <c r="Q192" s="427"/>
      <c r="R192" s="427"/>
      <c r="S192" s="427"/>
      <c r="T192" s="427"/>
      <c r="U192" s="427"/>
      <c r="V192" s="428"/>
      <c r="W192" s="42" t="s">
        <v>39</v>
      </c>
      <c r="X192" s="43">
        <f>IFERROR(SUM(X191:X191),"0")</f>
        <v>0</v>
      </c>
      <c r="Y192" s="43">
        <f>IFERROR(SUM(Y191:Y191),"0")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29"/>
      <c r="B193" s="429"/>
      <c r="C193" s="429"/>
      <c r="D193" s="429"/>
      <c r="E193" s="429"/>
      <c r="F193" s="429"/>
      <c r="G193" s="429"/>
      <c r="H193" s="429"/>
      <c r="I193" s="429"/>
      <c r="J193" s="429"/>
      <c r="K193" s="429"/>
      <c r="L193" s="429"/>
      <c r="M193" s="429"/>
      <c r="N193" s="429"/>
      <c r="O193" s="430"/>
      <c r="P193" s="426" t="s">
        <v>40</v>
      </c>
      <c r="Q193" s="427"/>
      <c r="R193" s="427"/>
      <c r="S193" s="427"/>
      <c r="T193" s="427"/>
      <c r="U193" s="427"/>
      <c r="V193" s="428"/>
      <c r="W193" s="42" t="s">
        <v>0</v>
      </c>
      <c r="X193" s="43">
        <f>IFERROR(SUMPRODUCT(X191:X191*H191:H191),"0")</f>
        <v>0</v>
      </c>
      <c r="Y193" s="43">
        <f>IFERROR(SUMPRODUCT(Y191:Y191*H191:H191),"0")</f>
        <v>0</v>
      </c>
      <c r="Z193" s="42"/>
      <c r="AA193" s="67"/>
      <c r="AB193" s="67"/>
      <c r="AC193" s="67"/>
    </row>
    <row r="194" spans="1:68" ht="16.5" customHeight="1" x14ac:dyDescent="0.25">
      <c r="A194" s="420" t="s">
        <v>328</v>
      </c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0"/>
      <c r="N194" s="420"/>
      <c r="O194" s="420"/>
      <c r="P194" s="420"/>
      <c r="Q194" s="420"/>
      <c r="R194" s="420"/>
      <c r="S194" s="420"/>
      <c r="T194" s="420"/>
      <c r="U194" s="420"/>
      <c r="V194" s="420"/>
      <c r="W194" s="420"/>
      <c r="X194" s="420"/>
      <c r="Y194" s="420"/>
      <c r="Z194" s="420"/>
      <c r="AA194" s="65"/>
      <c r="AB194" s="65"/>
      <c r="AC194" s="82"/>
    </row>
    <row r="195" spans="1:68" ht="14.25" customHeight="1" x14ac:dyDescent="0.25">
      <c r="A195" s="421" t="s">
        <v>328</v>
      </c>
      <c r="B195" s="421"/>
      <c r="C195" s="421"/>
      <c r="D195" s="421"/>
      <c r="E195" s="421"/>
      <c r="F195" s="421"/>
      <c r="G195" s="421"/>
      <c r="H195" s="421"/>
      <c r="I195" s="421"/>
      <c r="J195" s="421"/>
      <c r="K195" s="421"/>
      <c r="L195" s="421"/>
      <c r="M195" s="421"/>
      <c r="N195" s="421"/>
      <c r="O195" s="421"/>
      <c r="P195" s="421"/>
      <c r="Q195" s="421"/>
      <c r="R195" s="421"/>
      <c r="S195" s="421"/>
      <c r="T195" s="421"/>
      <c r="U195" s="421"/>
      <c r="V195" s="421"/>
      <c r="W195" s="421"/>
      <c r="X195" s="421"/>
      <c r="Y195" s="421"/>
      <c r="Z195" s="421"/>
      <c r="AA195" s="66"/>
      <c r="AB195" s="66"/>
      <c r="AC195" s="83"/>
    </row>
    <row r="196" spans="1:68" ht="27" customHeight="1" x14ac:dyDescent="0.25">
      <c r="A196" s="63" t="s">
        <v>329</v>
      </c>
      <c r="B196" s="63" t="s">
        <v>330</v>
      </c>
      <c r="C196" s="36">
        <v>4301133002</v>
      </c>
      <c r="D196" s="422">
        <v>4607111035783</v>
      </c>
      <c r="E196" s="422"/>
      <c r="F196" s="62">
        <v>0.2</v>
      </c>
      <c r="G196" s="37">
        <v>8</v>
      </c>
      <c r="H196" s="62">
        <v>1.6</v>
      </c>
      <c r="I196" s="62">
        <v>2.12</v>
      </c>
      <c r="J196" s="37">
        <v>72</v>
      </c>
      <c r="K196" s="37" t="s">
        <v>276</v>
      </c>
      <c r="L196" s="37" t="s">
        <v>88</v>
      </c>
      <c r="M196" s="38" t="s">
        <v>86</v>
      </c>
      <c r="N196" s="38"/>
      <c r="O196" s="37">
        <v>180</v>
      </c>
      <c r="P196" s="4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6" s="424"/>
      <c r="R196" s="424"/>
      <c r="S196" s="424"/>
      <c r="T196" s="425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IFERROR(IF(X196="","",X196*0.01157),"")</f>
        <v>0</v>
      </c>
      <c r="AA196" s="68" t="s">
        <v>46</v>
      </c>
      <c r="AB196" s="69" t="s">
        <v>46</v>
      </c>
      <c r="AC196" s="227" t="s">
        <v>331</v>
      </c>
      <c r="AG196" s="81"/>
      <c r="AJ196" s="87" t="s">
        <v>89</v>
      </c>
      <c r="AK196" s="87">
        <v>1</v>
      </c>
      <c r="BB196" s="228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429"/>
      <c r="B197" s="429"/>
      <c r="C197" s="429"/>
      <c r="D197" s="429"/>
      <c r="E197" s="429"/>
      <c r="F197" s="429"/>
      <c r="G197" s="429"/>
      <c r="H197" s="429"/>
      <c r="I197" s="429"/>
      <c r="J197" s="429"/>
      <c r="K197" s="429"/>
      <c r="L197" s="429"/>
      <c r="M197" s="429"/>
      <c r="N197" s="429"/>
      <c r="O197" s="430"/>
      <c r="P197" s="426" t="s">
        <v>40</v>
      </c>
      <c r="Q197" s="427"/>
      <c r="R197" s="427"/>
      <c r="S197" s="427"/>
      <c r="T197" s="427"/>
      <c r="U197" s="427"/>
      <c r="V197" s="428"/>
      <c r="W197" s="42" t="s">
        <v>39</v>
      </c>
      <c r="X197" s="43">
        <f>IFERROR(SUM(X196:X196),"0")</f>
        <v>0</v>
      </c>
      <c r="Y197" s="43">
        <f>IFERROR(SUM(Y196:Y196),"0")</f>
        <v>0</v>
      </c>
      <c r="Z197" s="43">
        <f>IFERROR(IF(Z196="",0,Z196),"0")</f>
        <v>0</v>
      </c>
      <c r="AA197" s="67"/>
      <c r="AB197" s="67"/>
      <c r="AC197" s="67"/>
    </row>
    <row r="198" spans="1:68" x14ac:dyDescent="0.2">
      <c r="A198" s="429"/>
      <c r="B198" s="429"/>
      <c r="C198" s="429"/>
      <c r="D198" s="429"/>
      <c r="E198" s="429"/>
      <c r="F198" s="429"/>
      <c r="G198" s="429"/>
      <c r="H198" s="429"/>
      <c r="I198" s="429"/>
      <c r="J198" s="429"/>
      <c r="K198" s="429"/>
      <c r="L198" s="429"/>
      <c r="M198" s="429"/>
      <c r="N198" s="429"/>
      <c r="O198" s="430"/>
      <c r="P198" s="426" t="s">
        <v>40</v>
      </c>
      <c r="Q198" s="427"/>
      <c r="R198" s="427"/>
      <c r="S198" s="427"/>
      <c r="T198" s="427"/>
      <c r="U198" s="427"/>
      <c r="V198" s="428"/>
      <c r="W198" s="42" t="s">
        <v>0</v>
      </c>
      <c r="X198" s="43">
        <f>IFERROR(SUMPRODUCT(X196:X196*H196:H196),"0")</f>
        <v>0</v>
      </c>
      <c r="Y198" s="43">
        <f>IFERROR(SUMPRODUCT(Y196:Y196*H196:H196),"0")</f>
        <v>0</v>
      </c>
      <c r="Z198" s="42"/>
      <c r="AA198" s="67"/>
      <c r="AB198" s="67"/>
      <c r="AC198" s="67"/>
    </row>
    <row r="199" spans="1:68" ht="27.75" customHeight="1" x14ac:dyDescent="0.2">
      <c r="A199" s="419" t="s">
        <v>332</v>
      </c>
      <c r="B199" s="419"/>
      <c r="C199" s="419"/>
      <c r="D199" s="419"/>
      <c r="E199" s="419"/>
      <c r="F199" s="419"/>
      <c r="G199" s="419"/>
      <c r="H199" s="419"/>
      <c r="I199" s="419"/>
      <c r="J199" s="419"/>
      <c r="K199" s="419"/>
      <c r="L199" s="419"/>
      <c r="M199" s="419"/>
      <c r="N199" s="419"/>
      <c r="O199" s="419"/>
      <c r="P199" s="419"/>
      <c r="Q199" s="419"/>
      <c r="R199" s="419"/>
      <c r="S199" s="419"/>
      <c r="T199" s="419"/>
      <c r="U199" s="419"/>
      <c r="V199" s="419"/>
      <c r="W199" s="419"/>
      <c r="X199" s="419"/>
      <c r="Y199" s="419"/>
      <c r="Z199" s="419"/>
      <c r="AA199" s="54"/>
      <c r="AB199" s="54"/>
      <c r="AC199" s="54"/>
    </row>
    <row r="200" spans="1:68" ht="16.5" customHeight="1" x14ac:dyDescent="0.25">
      <c r="A200" s="420" t="s">
        <v>333</v>
      </c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0"/>
      <c r="N200" s="420"/>
      <c r="O200" s="420"/>
      <c r="P200" s="420"/>
      <c r="Q200" s="420"/>
      <c r="R200" s="420"/>
      <c r="S200" s="420"/>
      <c r="T200" s="420"/>
      <c r="U200" s="420"/>
      <c r="V200" s="420"/>
      <c r="W200" s="420"/>
      <c r="X200" s="420"/>
      <c r="Y200" s="420"/>
      <c r="Z200" s="420"/>
      <c r="AA200" s="65"/>
      <c r="AB200" s="65"/>
      <c r="AC200" s="82"/>
    </row>
    <row r="201" spans="1:68" ht="14.25" customHeight="1" x14ac:dyDescent="0.25">
      <c r="A201" s="421" t="s">
        <v>167</v>
      </c>
      <c r="B201" s="421"/>
      <c r="C201" s="421"/>
      <c r="D201" s="421"/>
      <c r="E201" s="421"/>
      <c r="F201" s="421"/>
      <c r="G201" s="421"/>
      <c r="H201" s="421"/>
      <c r="I201" s="421"/>
      <c r="J201" s="421"/>
      <c r="K201" s="421"/>
      <c r="L201" s="421"/>
      <c r="M201" s="421"/>
      <c r="N201" s="421"/>
      <c r="O201" s="421"/>
      <c r="P201" s="421"/>
      <c r="Q201" s="421"/>
      <c r="R201" s="421"/>
      <c r="S201" s="421"/>
      <c r="T201" s="421"/>
      <c r="U201" s="421"/>
      <c r="V201" s="421"/>
      <c r="W201" s="421"/>
      <c r="X201" s="421"/>
      <c r="Y201" s="421"/>
      <c r="Z201" s="421"/>
      <c r="AA201" s="66"/>
      <c r="AB201" s="66"/>
      <c r="AC201" s="83"/>
    </row>
    <row r="202" spans="1:68" ht="27" customHeight="1" x14ac:dyDescent="0.25">
      <c r="A202" s="63" t="s">
        <v>334</v>
      </c>
      <c r="B202" s="63" t="s">
        <v>335</v>
      </c>
      <c r="C202" s="36">
        <v>4301135707</v>
      </c>
      <c r="D202" s="422">
        <v>4620207490198</v>
      </c>
      <c r="E202" s="422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97</v>
      </c>
      <c r="L202" s="37" t="s">
        <v>124</v>
      </c>
      <c r="M202" s="38" t="s">
        <v>86</v>
      </c>
      <c r="N202" s="38"/>
      <c r="O202" s="37">
        <v>180</v>
      </c>
      <c r="P202" s="50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424"/>
      <c r="R202" s="424"/>
      <c r="S202" s="424"/>
      <c r="T202" s="425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9" t="s">
        <v>336</v>
      </c>
      <c r="AG202" s="81"/>
      <c r="AJ202" s="87" t="s">
        <v>125</v>
      </c>
      <c r="AK202" s="87">
        <v>14</v>
      </c>
      <c r="BB202" s="230" t="s">
        <v>96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4301135719</v>
      </c>
      <c r="D203" s="422">
        <v>4620207490235</v>
      </c>
      <c r="E203" s="422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97</v>
      </c>
      <c r="L203" s="37" t="s">
        <v>124</v>
      </c>
      <c r="M203" s="38" t="s">
        <v>86</v>
      </c>
      <c r="N203" s="38"/>
      <c r="O203" s="37">
        <v>180</v>
      </c>
      <c r="P203" s="50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424"/>
      <c r="R203" s="424"/>
      <c r="S203" s="424"/>
      <c r="T203" s="42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31" t="s">
        <v>339</v>
      </c>
      <c r="AG203" s="81"/>
      <c r="AJ203" s="87" t="s">
        <v>125</v>
      </c>
      <c r="AK203" s="87">
        <v>14</v>
      </c>
      <c r="BB203" s="232" t="s">
        <v>96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340</v>
      </c>
      <c r="B204" s="63" t="s">
        <v>341</v>
      </c>
      <c r="C204" s="36">
        <v>4301135697</v>
      </c>
      <c r="D204" s="422">
        <v>4620207490259</v>
      </c>
      <c r="E204" s="422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97</v>
      </c>
      <c r="L204" s="37" t="s">
        <v>124</v>
      </c>
      <c r="M204" s="38" t="s">
        <v>86</v>
      </c>
      <c r="N204" s="38"/>
      <c r="O204" s="37">
        <v>180</v>
      </c>
      <c r="P204" s="50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424"/>
      <c r="R204" s="424"/>
      <c r="S204" s="424"/>
      <c r="T204" s="425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3" t="s">
        <v>336</v>
      </c>
      <c r="AG204" s="81"/>
      <c r="AJ204" s="87" t="s">
        <v>125</v>
      </c>
      <c r="AK204" s="87">
        <v>14</v>
      </c>
      <c r="BB204" s="234" t="s">
        <v>96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4301135681</v>
      </c>
      <c r="D205" s="422">
        <v>4620207490143</v>
      </c>
      <c r="E205" s="422"/>
      <c r="F205" s="62">
        <v>0.22</v>
      </c>
      <c r="G205" s="37">
        <v>12</v>
      </c>
      <c r="H205" s="62">
        <v>2.64</v>
      </c>
      <c r="I205" s="62">
        <v>3.3435999999999999</v>
      </c>
      <c r="J205" s="37">
        <v>70</v>
      </c>
      <c r="K205" s="37" t="s">
        <v>97</v>
      </c>
      <c r="L205" s="37" t="s">
        <v>88</v>
      </c>
      <c r="M205" s="38" t="s">
        <v>86</v>
      </c>
      <c r="N205" s="38"/>
      <c r="O205" s="37">
        <v>180</v>
      </c>
      <c r="P205" s="50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424"/>
      <c r="R205" s="424"/>
      <c r="S205" s="424"/>
      <c r="T205" s="42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5" t="s">
        <v>344</v>
      </c>
      <c r="AG205" s="81"/>
      <c r="AJ205" s="87" t="s">
        <v>89</v>
      </c>
      <c r="AK205" s="87">
        <v>1</v>
      </c>
      <c r="BB205" s="236" t="s">
        <v>96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429"/>
      <c r="B206" s="429"/>
      <c r="C206" s="429"/>
      <c r="D206" s="429"/>
      <c r="E206" s="429"/>
      <c r="F206" s="429"/>
      <c r="G206" s="429"/>
      <c r="H206" s="429"/>
      <c r="I206" s="429"/>
      <c r="J206" s="429"/>
      <c r="K206" s="429"/>
      <c r="L206" s="429"/>
      <c r="M206" s="429"/>
      <c r="N206" s="429"/>
      <c r="O206" s="430"/>
      <c r="P206" s="426" t="s">
        <v>40</v>
      </c>
      <c r="Q206" s="427"/>
      <c r="R206" s="427"/>
      <c r="S206" s="427"/>
      <c r="T206" s="427"/>
      <c r="U206" s="427"/>
      <c r="V206" s="428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29"/>
      <c r="B207" s="429"/>
      <c r="C207" s="429"/>
      <c r="D207" s="429"/>
      <c r="E207" s="429"/>
      <c r="F207" s="429"/>
      <c r="G207" s="429"/>
      <c r="H207" s="429"/>
      <c r="I207" s="429"/>
      <c r="J207" s="429"/>
      <c r="K207" s="429"/>
      <c r="L207" s="429"/>
      <c r="M207" s="429"/>
      <c r="N207" s="429"/>
      <c r="O207" s="430"/>
      <c r="P207" s="426" t="s">
        <v>40</v>
      </c>
      <c r="Q207" s="427"/>
      <c r="R207" s="427"/>
      <c r="S207" s="427"/>
      <c r="T207" s="427"/>
      <c r="U207" s="427"/>
      <c r="V207" s="428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420" t="s">
        <v>345</v>
      </c>
      <c r="B208" s="420"/>
      <c r="C208" s="420"/>
      <c r="D208" s="420"/>
      <c r="E208" s="420"/>
      <c r="F208" s="420"/>
      <c r="G208" s="420"/>
      <c r="H208" s="420"/>
      <c r="I208" s="420"/>
      <c r="J208" s="420"/>
      <c r="K208" s="420"/>
      <c r="L208" s="420"/>
      <c r="M208" s="420"/>
      <c r="N208" s="420"/>
      <c r="O208" s="420"/>
      <c r="P208" s="420"/>
      <c r="Q208" s="420"/>
      <c r="R208" s="420"/>
      <c r="S208" s="420"/>
      <c r="T208" s="420"/>
      <c r="U208" s="420"/>
      <c r="V208" s="420"/>
      <c r="W208" s="420"/>
      <c r="X208" s="420"/>
      <c r="Y208" s="420"/>
      <c r="Z208" s="420"/>
      <c r="AA208" s="65"/>
      <c r="AB208" s="65"/>
      <c r="AC208" s="82"/>
    </row>
    <row r="209" spans="1:68" ht="14.25" customHeight="1" x14ac:dyDescent="0.25">
      <c r="A209" s="421" t="s">
        <v>82</v>
      </c>
      <c r="B209" s="421"/>
      <c r="C209" s="421"/>
      <c r="D209" s="421"/>
      <c r="E209" s="421"/>
      <c r="F209" s="421"/>
      <c r="G209" s="421"/>
      <c r="H209" s="421"/>
      <c r="I209" s="421"/>
      <c r="J209" s="421"/>
      <c r="K209" s="421"/>
      <c r="L209" s="421"/>
      <c r="M209" s="421"/>
      <c r="N209" s="421"/>
      <c r="O209" s="421"/>
      <c r="P209" s="421"/>
      <c r="Q209" s="421"/>
      <c r="R209" s="421"/>
      <c r="S209" s="421"/>
      <c r="T209" s="421"/>
      <c r="U209" s="421"/>
      <c r="V209" s="421"/>
      <c r="W209" s="421"/>
      <c r="X209" s="421"/>
      <c r="Y209" s="421"/>
      <c r="Z209" s="421"/>
      <c r="AA209" s="66"/>
      <c r="AB209" s="66"/>
      <c r="AC209" s="83"/>
    </row>
    <row r="210" spans="1:68" ht="16.5" customHeight="1" x14ac:dyDescent="0.25">
      <c r="A210" s="63" t="s">
        <v>346</v>
      </c>
      <c r="B210" s="63" t="s">
        <v>347</v>
      </c>
      <c r="C210" s="36">
        <v>4301070948</v>
      </c>
      <c r="D210" s="422">
        <v>4607111037022</v>
      </c>
      <c r="E210" s="422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87</v>
      </c>
      <c r="L210" s="37" t="s">
        <v>128</v>
      </c>
      <c r="M210" s="38" t="s">
        <v>86</v>
      </c>
      <c r="N210" s="38"/>
      <c r="O210" s="37">
        <v>180</v>
      </c>
      <c r="P210" s="5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424"/>
      <c r="R210" s="424"/>
      <c r="S210" s="424"/>
      <c r="T210" s="425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7" t="s">
        <v>348</v>
      </c>
      <c r="AG210" s="81"/>
      <c r="AJ210" s="87" t="s">
        <v>129</v>
      </c>
      <c r="AK210" s="87">
        <v>84</v>
      </c>
      <c r="BB210" s="238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349</v>
      </c>
      <c r="B211" s="63" t="s">
        <v>350</v>
      </c>
      <c r="C211" s="36">
        <v>4301070990</v>
      </c>
      <c r="D211" s="422">
        <v>4607111038494</v>
      </c>
      <c r="E211" s="422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50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424"/>
      <c r="R211" s="424"/>
      <c r="S211" s="424"/>
      <c r="T211" s="425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9" t="s">
        <v>351</v>
      </c>
      <c r="AG211" s="81"/>
      <c r="AJ211" s="87" t="s">
        <v>89</v>
      </c>
      <c r="AK211" s="87">
        <v>1</v>
      </c>
      <c r="BB211" s="240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4301070966</v>
      </c>
      <c r="D212" s="422">
        <v>4607111038135</v>
      </c>
      <c r="E212" s="422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87</v>
      </c>
      <c r="L212" s="37" t="s">
        <v>124</v>
      </c>
      <c r="M212" s="38" t="s">
        <v>86</v>
      </c>
      <c r="N212" s="38"/>
      <c r="O212" s="37">
        <v>180</v>
      </c>
      <c r="P212" s="50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424"/>
      <c r="R212" s="424"/>
      <c r="S212" s="424"/>
      <c r="T212" s="425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1" t="s">
        <v>354</v>
      </c>
      <c r="AG212" s="81"/>
      <c r="AJ212" s="87" t="s">
        <v>125</v>
      </c>
      <c r="AK212" s="87">
        <v>12</v>
      </c>
      <c r="BB212" s="242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429"/>
      <c r="B213" s="429"/>
      <c r="C213" s="429"/>
      <c r="D213" s="429"/>
      <c r="E213" s="429"/>
      <c r="F213" s="429"/>
      <c r="G213" s="429"/>
      <c r="H213" s="429"/>
      <c r="I213" s="429"/>
      <c r="J213" s="429"/>
      <c r="K213" s="429"/>
      <c r="L213" s="429"/>
      <c r="M213" s="429"/>
      <c r="N213" s="429"/>
      <c r="O213" s="430"/>
      <c r="P213" s="426" t="s">
        <v>40</v>
      </c>
      <c r="Q213" s="427"/>
      <c r="R213" s="427"/>
      <c r="S213" s="427"/>
      <c r="T213" s="427"/>
      <c r="U213" s="427"/>
      <c r="V213" s="428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429"/>
      <c r="B214" s="429"/>
      <c r="C214" s="429"/>
      <c r="D214" s="429"/>
      <c r="E214" s="429"/>
      <c r="F214" s="429"/>
      <c r="G214" s="429"/>
      <c r="H214" s="429"/>
      <c r="I214" s="429"/>
      <c r="J214" s="429"/>
      <c r="K214" s="429"/>
      <c r="L214" s="429"/>
      <c r="M214" s="429"/>
      <c r="N214" s="429"/>
      <c r="O214" s="430"/>
      <c r="P214" s="426" t="s">
        <v>40</v>
      </c>
      <c r="Q214" s="427"/>
      <c r="R214" s="427"/>
      <c r="S214" s="427"/>
      <c r="T214" s="427"/>
      <c r="U214" s="427"/>
      <c r="V214" s="428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420" t="s">
        <v>355</v>
      </c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0"/>
      <c r="N215" s="420"/>
      <c r="O215" s="420"/>
      <c r="P215" s="420"/>
      <c r="Q215" s="420"/>
      <c r="R215" s="420"/>
      <c r="S215" s="420"/>
      <c r="T215" s="420"/>
      <c r="U215" s="420"/>
      <c r="V215" s="420"/>
      <c r="W215" s="420"/>
      <c r="X215" s="420"/>
      <c r="Y215" s="420"/>
      <c r="Z215" s="420"/>
      <c r="AA215" s="65"/>
      <c r="AB215" s="65"/>
      <c r="AC215" s="82"/>
    </row>
    <row r="216" spans="1:68" ht="14.25" customHeight="1" x14ac:dyDescent="0.25">
      <c r="A216" s="421" t="s">
        <v>82</v>
      </c>
      <c r="B216" s="421"/>
      <c r="C216" s="421"/>
      <c r="D216" s="421"/>
      <c r="E216" s="421"/>
      <c r="F216" s="421"/>
      <c r="G216" s="421"/>
      <c r="H216" s="421"/>
      <c r="I216" s="421"/>
      <c r="J216" s="421"/>
      <c r="K216" s="421"/>
      <c r="L216" s="421"/>
      <c r="M216" s="421"/>
      <c r="N216" s="421"/>
      <c r="O216" s="421"/>
      <c r="P216" s="421"/>
      <c r="Q216" s="421"/>
      <c r="R216" s="421"/>
      <c r="S216" s="421"/>
      <c r="T216" s="421"/>
      <c r="U216" s="421"/>
      <c r="V216" s="421"/>
      <c r="W216" s="421"/>
      <c r="X216" s="421"/>
      <c r="Y216" s="421"/>
      <c r="Z216" s="421"/>
      <c r="AA216" s="66"/>
      <c r="AB216" s="66"/>
      <c r="AC216" s="83"/>
    </row>
    <row r="217" spans="1:68" ht="27" customHeight="1" x14ac:dyDescent="0.25">
      <c r="A217" s="63" t="s">
        <v>356</v>
      </c>
      <c r="B217" s="63" t="s">
        <v>357</v>
      </c>
      <c r="C217" s="36">
        <v>4301070996</v>
      </c>
      <c r="D217" s="422">
        <v>4607111038654</v>
      </c>
      <c r="E217" s="422"/>
      <c r="F217" s="62">
        <v>0.4</v>
      </c>
      <c r="G217" s="37">
        <v>16</v>
      </c>
      <c r="H217" s="62">
        <v>6.4</v>
      </c>
      <c r="I217" s="62">
        <v>6.63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50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424"/>
      <c r="R217" s="424"/>
      <c r="S217" s="424"/>
      <c r="T217" s="425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ref="Y217:Y222" si="18">IFERROR(IF(X217="","",X217),"")</f>
        <v>0</v>
      </c>
      <c r="Z217" s="41">
        <f t="shared" ref="Z217:Z222" si="19">IFERROR(IF(X217="","",X217*0.0155),"")</f>
        <v>0</v>
      </c>
      <c r="AA217" s="68" t="s">
        <v>46</v>
      </c>
      <c r="AB217" s="69" t="s">
        <v>46</v>
      </c>
      <c r="AC217" s="243" t="s">
        <v>358</v>
      </c>
      <c r="AG217" s="81"/>
      <c r="AJ217" s="87" t="s">
        <v>89</v>
      </c>
      <c r="AK217" s="87">
        <v>1</v>
      </c>
      <c r="BB217" s="244" t="s">
        <v>70</v>
      </c>
      <c r="BM217" s="81">
        <f t="shared" ref="BM217:BM222" si="20">IFERROR(X217*I217,"0")</f>
        <v>0</v>
      </c>
      <c r="BN217" s="81">
        <f t="shared" ref="BN217:BN222" si="21">IFERROR(Y217*I217,"0")</f>
        <v>0</v>
      </c>
      <c r="BO217" s="81">
        <f t="shared" ref="BO217:BO222" si="22">IFERROR(X217/J217,"0")</f>
        <v>0</v>
      </c>
      <c r="BP217" s="81">
        <f t="shared" ref="BP217:BP222" si="23">IFERROR(Y217/J217,"0")</f>
        <v>0</v>
      </c>
    </row>
    <row r="218" spans="1:68" ht="27" customHeight="1" x14ac:dyDescent="0.25">
      <c r="A218" s="63" t="s">
        <v>359</v>
      </c>
      <c r="B218" s="63" t="s">
        <v>360</v>
      </c>
      <c r="C218" s="36">
        <v>4301070997</v>
      </c>
      <c r="D218" s="422">
        <v>4607111038586</v>
      </c>
      <c r="E218" s="422"/>
      <c r="F218" s="62">
        <v>0.7</v>
      </c>
      <c r="G218" s="37">
        <v>8</v>
      </c>
      <c r="H218" s="62">
        <v>5.6</v>
      </c>
      <c r="I218" s="62">
        <v>5.83</v>
      </c>
      <c r="J218" s="37">
        <v>84</v>
      </c>
      <c r="K218" s="37" t="s">
        <v>87</v>
      </c>
      <c r="L218" s="37" t="s">
        <v>124</v>
      </c>
      <c r="M218" s="38" t="s">
        <v>86</v>
      </c>
      <c r="N218" s="38"/>
      <c r="O218" s="37">
        <v>180</v>
      </c>
      <c r="P218" s="50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424"/>
      <c r="R218" s="424"/>
      <c r="S218" s="424"/>
      <c r="T218" s="425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5" t="s">
        <v>358</v>
      </c>
      <c r="AG218" s="81"/>
      <c r="AJ218" s="87" t="s">
        <v>125</v>
      </c>
      <c r="AK218" s="87">
        <v>12</v>
      </c>
      <c r="BB218" s="246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361</v>
      </c>
      <c r="B219" s="63" t="s">
        <v>362</v>
      </c>
      <c r="C219" s="36">
        <v>4301070962</v>
      </c>
      <c r="D219" s="422">
        <v>4607111038609</v>
      </c>
      <c r="E219" s="422"/>
      <c r="F219" s="62">
        <v>0.4</v>
      </c>
      <c r="G219" s="37">
        <v>16</v>
      </c>
      <c r="H219" s="62">
        <v>6.4</v>
      </c>
      <c r="I219" s="62">
        <v>6.71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5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424"/>
      <c r="R219" s="424"/>
      <c r="S219" s="424"/>
      <c r="T219" s="425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7" t="s">
        <v>363</v>
      </c>
      <c r="AG219" s="81"/>
      <c r="AJ219" s="87" t="s">
        <v>89</v>
      </c>
      <c r="AK219" s="87">
        <v>1</v>
      </c>
      <c r="BB219" s="248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364</v>
      </c>
      <c r="B220" s="63" t="s">
        <v>365</v>
      </c>
      <c r="C220" s="36">
        <v>4301070963</v>
      </c>
      <c r="D220" s="422">
        <v>4607111038630</v>
      </c>
      <c r="E220" s="422"/>
      <c r="F220" s="62">
        <v>0.7</v>
      </c>
      <c r="G220" s="37">
        <v>8</v>
      </c>
      <c r="H220" s="62">
        <v>5.6</v>
      </c>
      <c r="I220" s="62">
        <v>5.87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0" s="424"/>
      <c r="R220" s="424"/>
      <c r="S220" s="424"/>
      <c r="T220" s="425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9" t="s">
        <v>363</v>
      </c>
      <c r="AG220" s="81"/>
      <c r="AJ220" s="87" t="s">
        <v>89</v>
      </c>
      <c r="AK220" s="87">
        <v>1</v>
      </c>
      <c r="BB220" s="250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366</v>
      </c>
      <c r="B221" s="63" t="s">
        <v>367</v>
      </c>
      <c r="C221" s="36">
        <v>4301070959</v>
      </c>
      <c r="D221" s="422">
        <v>4607111038616</v>
      </c>
      <c r="E221" s="422"/>
      <c r="F221" s="62">
        <v>0.4</v>
      </c>
      <c r="G221" s="37">
        <v>16</v>
      </c>
      <c r="H221" s="62">
        <v>6.4</v>
      </c>
      <c r="I221" s="62">
        <v>6.71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5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424"/>
      <c r="R221" s="424"/>
      <c r="S221" s="424"/>
      <c r="T221" s="425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51" t="s">
        <v>358</v>
      </c>
      <c r="AG221" s="81"/>
      <c r="AJ221" s="87" t="s">
        <v>89</v>
      </c>
      <c r="AK221" s="87">
        <v>1</v>
      </c>
      <c r="BB221" s="252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customHeight="1" x14ac:dyDescent="0.25">
      <c r="A222" s="63" t="s">
        <v>368</v>
      </c>
      <c r="B222" s="63" t="s">
        <v>369</v>
      </c>
      <c r="C222" s="36">
        <v>4301070960</v>
      </c>
      <c r="D222" s="422">
        <v>4607111038623</v>
      </c>
      <c r="E222" s="422"/>
      <c r="F222" s="62">
        <v>0.7</v>
      </c>
      <c r="G222" s="37">
        <v>8</v>
      </c>
      <c r="H222" s="62">
        <v>5.6</v>
      </c>
      <c r="I222" s="62">
        <v>5.87</v>
      </c>
      <c r="J222" s="37">
        <v>84</v>
      </c>
      <c r="K222" s="37" t="s">
        <v>87</v>
      </c>
      <c r="L222" s="37" t="s">
        <v>124</v>
      </c>
      <c r="M222" s="38" t="s">
        <v>86</v>
      </c>
      <c r="N222" s="38"/>
      <c r="O222" s="37">
        <v>180</v>
      </c>
      <c r="P222" s="5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424"/>
      <c r="R222" s="424"/>
      <c r="S222" s="424"/>
      <c r="T222" s="425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53" t="s">
        <v>358</v>
      </c>
      <c r="AG222" s="81"/>
      <c r="AJ222" s="87" t="s">
        <v>125</v>
      </c>
      <c r="AK222" s="87">
        <v>12</v>
      </c>
      <c r="BB222" s="254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x14ac:dyDescent="0.2">
      <c r="A223" s="429"/>
      <c r="B223" s="429"/>
      <c r="C223" s="429"/>
      <c r="D223" s="429"/>
      <c r="E223" s="429"/>
      <c r="F223" s="429"/>
      <c r="G223" s="429"/>
      <c r="H223" s="429"/>
      <c r="I223" s="429"/>
      <c r="J223" s="429"/>
      <c r="K223" s="429"/>
      <c r="L223" s="429"/>
      <c r="M223" s="429"/>
      <c r="N223" s="429"/>
      <c r="O223" s="430"/>
      <c r="P223" s="426" t="s">
        <v>40</v>
      </c>
      <c r="Q223" s="427"/>
      <c r="R223" s="427"/>
      <c r="S223" s="427"/>
      <c r="T223" s="427"/>
      <c r="U223" s="427"/>
      <c r="V223" s="428"/>
      <c r="W223" s="42" t="s">
        <v>39</v>
      </c>
      <c r="X223" s="43">
        <f>IFERROR(SUM(X217:X222),"0")</f>
        <v>0</v>
      </c>
      <c r="Y223" s="43">
        <f>IFERROR(SUM(Y217:Y222),"0")</f>
        <v>0</v>
      </c>
      <c r="Z223" s="43">
        <f>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429"/>
      <c r="B224" s="429"/>
      <c r="C224" s="429"/>
      <c r="D224" s="429"/>
      <c r="E224" s="429"/>
      <c r="F224" s="429"/>
      <c r="G224" s="429"/>
      <c r="H224" s="429"/>
      <c r="I224" s="429"/>
      <c r="J224" s="429"/>
      <c r="K224" s="429"/>
      <c r="L224" s="429"/>
      <c r="M224" s="429"/>
      <c r="N224" s="429"/>
      <c r="O224" s="430"/>
      <c r="P224" s="426" t="s">
        <v>40</v>
      </c>
      <c r="Q224" s="427"/>
      <c r="R224" s="427"/>
      <c r="S224" s="427"/>
      <c r="T224" s="427"/>
      <c r="U224" s="427"/>
      <c r="V224" s="428"/>
      <c r="W224" s="42" t="s">
        <v>0</v>
      </c>
      <c r="X224" s="43">
        <f>IFERROR(SUMPRODUCT(X217:X222*H217:H222),"0")</f>
        <v>0</v>
      </c>
      <c r="Y224" s="43">
        <f>IFERROR(SUMPRODUCT(Y217:Y222*H217:H222),"0")</f>
        <v>0</v>
      </c>
      <c r="Z224" s="42"/>
      <c r="AA224" s="67"/>
      <c r="AB224" s="67"/>
      <c r="AC224" s="67"/>
    </row>
    <row r="225" spans="1:68" ht="16.5" customHeight="1" x14ac:dyDescent="0.25">
      <c r="A225" s="420" t="s">
        <v>370</v>
      </c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0"/>
      <c r="N225" s="420"/>
      <c r="O225" s="420"/>
      <c r="P225" s="420"/>
      <c r="Q225" s="420"/>
      <c r="R225" s="420"/>
      <c r="S225" s="420"/>
      <c r="T225" s="420"/>
      <c r="U225" s="420"/>
      <c r="V225" s="420"/>
      <c r="W225" s="420"/>
      <c r="X225" s="420"/>
      <c r="Y225" s="420"/>
      <c r="Z225" s="420"/>
      <c r="AA225" s="65"/>
      <c r="AB225" s="65"/>
      <c r="AC225" s="82"/>
    </row>
    <row r="226" spans="1:68" ht="14.25" customHeight="1" x14ac:dyDescent="0.25">
      <c r="A226" s="421" t="s">
        <v>82</v>
      </c>
      <c r="B226" s="421"/>
      <c r="C226" s="421"/>
      <c r="D226" s="421"/>
      <c r="E226" s="421"/>
      <c r="F226" s="421"/>
      <c r="G226" s="421"/>
      <c r="H226" s="421"/>
      <c r="I226" s="421"/>
      <c r="J226" s="421"/>
      <c r="K226" s="421"/>
      <c r="L226" s="421"/>
      <c r="M226" s="421"/>
      <c r="N226" s="421"/>
      <c r="O226" s="421"/>
      <c r="P226" s="421"/>
      <c r="Q226" s="421"/>
      <c r="R226" s="421"/>
      <c r="S226" s="421"/>
      <c r="T226" s="421"/>
      <c r="U226" s="421"/>
      <c r="V226" s="421"/>
      <c r="W226" s="421"/>
      <c r="X226" s="421"/>
      <c r="Y226" s="421"/>
      <c r="Z226" s="421"/>
      <c r="AA226" s="66"/>
      <c r="AB226" s="66"/>
      <c r="AC226" s="83"/>
    </row>
    <row r="227" spans="1:68" ht="27" customHeight="1" x14ac:dyDescent="0.25">
      <c r="A227" s="63" t="s">
        <v>371</v>
      </c>
      <c r="B227" s="63" t="s">
        <v>372</v>
      </c>
      <c r="C227" s="36">
        <v>4301070917</v>
      </c>
      <c r="D227" s="422">
        <v>4607111035912</v>
      </c>
      <c r="E227" s="422"/>
      <c r="F227" s="62">
        <v>0.43</v>
      </c>
      <c r="G227" s="37">
        <v>16</v>
      </c>
      <c r="H227" s="62">
        <v>6.88</v>
      </c>
      <c r="I227" s="62">
        <v>7.19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5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424"/>
      <c r="R227" s="424"/>
      <c r="S227" s="424"/>
      <c r="T227" s="425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5" t="s">
        <v>373</v>
      </c>
      <c r="AG227" s="81"/>
      <c r="AJ227" s="87" t="s">
        <v>89</v>
      </c>
      <c r="AK227" s="87">
        <v>1</v>
      </c>
      <c r="BB227" s="256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374</v>
      </c>
      <c r="B228" s="63" t="s">
        <v>375</v>
      </c>
      <c r="C228" s="36">
        <v>4301070920</v>
      </c>
      <c r="D228" s="422">
        <v>4607111035929</v>
      </c>
      <c r="E228" s="422"/>
      <c r="F228" s="62">
        <v>0.9</v>
      </c>
      <c r="G228" s="37">
        <v>8</v>
      </c>
      <c r="H228" s="62">
        <v>7.2</v>
      </c>
      <c r="I228" s="62">
        <v>7.47</v>
      </c>
      <c r="J228" s="37">
        <v>84</v>
      </c>
      <c r="K228" s="37" t="s">
        <v>87</v>
      </c>
      <c r="L228" s="37" t="s">
        <v>124</v>
      </c>
      <c r="M228" s="38" t="s">
        <v>86</v>
      </c>
      <c r="N228" s="38"/>
      <c r="O228" s="37">
        <v>180</v>
      </c>
      <c r="P228" s="5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424"/>
      <c r="R228" s="424"/>
      <c r="S228" s="424"/>
      <c r="T228" s="425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7" t="s">
        <v>373</v>
      </c>
      <c r="AG228" s="81"/>
      <c r="AJ228" s="87" t="s">
        <v>125</v>
      </c>
      <c r="AK228" s="87">
        <v>12</v>
      </c>
      <c r="BB228" s="258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376</v>
      </c>
      <c r="B229" s="63" t="s">
        <v>377</v>
      </c>
      <c r="C229" s="36">
        <v>4301070915</v>
      </c>
      <c r="D229" s="422">
        <v>4607111035882</v>
      </c>
      <c r="E229" s="422"/>
      <c r="F229" s="62">
        <v>0.43</v>
      </c>
      <c r="G229" s="37">
        <v>16</v>
      </c>
      <c r="H229" s="62">
        <v>6.88</v>
      </c>
      <c r="I229" s="62">
        <v>7.19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1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424"/>
      <c r="R229" s="424"/>
      <c r="S229" s="424"/>
      <c r="T229" s="425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378</v>
      </c>
      <c r="AG229" s="81"/>
      <c r="AJ229" s="87" t="s">
        <v>89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379</v>
      </c>
      <c r="B230" s="63" t="s">
        <v>380</v>
      </c>
      <c r="C230" s="36">
        <v>4301070921</v>
      </c>
      <c r="D230" s="422">
        <v>4607111035905</v>
      </c>
      <c r="E230" s="422"/>
      <c r="F230" s="62">
        <v>0.9</v>
      </c>
      <c r="G230" s="37">
        <v>8</v>
      </c>
      <c r="H230" s="62">
        <v>7.2</v>
      </c>
      <c r="I230" s="62">
        <v>7.47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5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424"/>
      <c r="R230" s="424"/>
      <c r="S230" s="424"/>
      <c r="T230" s="42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1" t="s">
        <v>378</v>
      </c>
      <c r="AG230" s="81"/>
      <c r="AJ230" s="87" t="s">
        <v>89</v>
      </c>
      <c r="AK230" s="87">
        <v>1</v>
      </c>
      <c r="BB230" s="26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29"/>
      <c r="B231" s="429"/>
      <c r="C231" s="429"/>
      <c r="D231" s="429"/>
      <c r="E231" s="429"/>
      <c r="F231" s="429"/>
      <c r="G231" s="429"/>
      <c r="H231" s="429"/>
      <c r="I231" s="429"/>
      <c r="J231" s="429"/>
      <c r="K231" s="429"/>
      <c r="L231" s="429"/>
      <c r="M231" s="429"/>
      <c r="N231" s="429"/>
      <c r="O231" s="430"/>
      <c r="P231" s="426" t="s">
        <v>40</v>
      </c>
      <c r="Q231" s="427"/>
      <c r="R231" s="427"/>
      <c r="S231" s="427"/>
      <c r="T231" s="427"/>
      <c r="U231" s="427"/>
      <c r="V231" s="428"/>
      <c r="W231" s="42" t="s">
        <v>39</v>
      </c>
      <c r="X231" s="43">
        <f>IFERROR(SUM(X227:X230),"0")</f>
        <v>0</v>
      </c>
      <c r="Y231" s="43">
        <f>IFERROR(SUM(Y227:Y230),"0")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429"/>
      <c r="B232" s="429"/>
      <c r="C232" s="429"/>
      <c r="D232" s="429"/>
      <c r="E232" s="429"/>
      <c r="F232" s="429"/>
      <c r="G232" s="429"/>
      <c r="H232" s="429"/>
      <c r="I232" s="429"/>
      <c r="J232" s="429"/>
      <c r="K232" s="429"/>
      <c r="L232" s="429"/>
      <c r="M232" s="429"/>
      <c r="N232" s="429"/>
      <c r="O232" s="430"/>
      <c r="P232" s="426" t="s">
        <v>40</v>
      </c>
      <c r="Q232" s="427"/>
      <c r="R232" s="427"/>
      <c r="S232" s="427"/>
      <c r="T232" s="427"/>
      <c r="U232" s="427"/>
      <c r="V232" s="428"/>
      <c r="W232" s="42" t="s">
        <v>0</v>
      </c>
      <c r="X232" s="43">
        <f>IFERROR(SUMPRODUCT(X227:X230*H227:H230),"0")</f>
        <v>0</v>
      </c>
      <c r="Y232" s="43">
        <f>IFERROR(SUMPRODUCT(Y227:Y230*H227:H230),"0")</f>
        <v>0</v>
      </c>
      <c r="Z232" s="42"/>
      <c r="AA232" s="67"/>
      <c r="AB232" s="67"/>
      <c r="AC232" s="67"/>
    </row>
    <row r="233" spans="1:68" ht="16.5" customHeight="1" x14ac:dyDescent="0.25">
      <c r="A233" s="420" t="s">
        <v>381</v>
      </c>
      <c r="B233" s="420"/>
      <c r="C233" s="420"/>
      <c r="D233" s="420"/>
      <c r="E233" s="420"/>
      <c r="F233" s="420"/>
      <c r="G233" s="420"/>
      <c r="H233" s="420"/>
      <c r="I233" s="420"/>
      <c r="J233" s="420"/>
      <c r="K233" s="420"/>
      <c r="L233" s="420"/>
      <c r="M233" s="420"/>
      <c r="N233" s="420"/>
      <c r="O233" s="420"/>
      <c r="P233" s="420"/>
      <c r="Q233" s="420"/>
      <c r="R233" s="420"/>
      <c r="S233" s="420"/>
      <c r="T233" s="420"/>
      <c r="U233" s="420"/>
      <c r="V233" s="420"/>
      <c r="W233" s="420"/>
      <c r="X233" s="420"/>
      <c r="Y233" s="420"/>
      <c r="Z233" s="420"/>
      <c r="AA233" s="65"/>
      <c r="AB233" s="65"/>
      <c r="AC233" s="82"/>
    </row>
    <row r="234" spans="1:68" ht="14.25" customHeight="1" x14ac:dyDescent="0.25">
      <c r="A234" s="421" t="s">
        <v>82</v>
      </c>
      <c r="B234" s="421"/>
      <c r="C234" s="421"/>
      <c r="D234" s="421"/>
      <c r="E234" s="421"/>
      <c r="F234" s="421"/>
      <c r="G234" s="421"/>
      <c r="H234" s="421"/>
      <c r="I234" s="421"/>
      <c r="J234" s="421"/>
      <c r="K234" s="421"/>
      <c r="L234" s="421"/>
      <c r="M234" s="421"/>
      <c r="N234" s="421"/>
      <c r="O234" s="421"/>
      <c r="P234" s="421"/>
      <c r="Q234" s="421"/>
      <c r="R234" s="421"/>
      <c r="S234" s="421"/>
      <c r="T234" s="421"/>
      <c r="U234" s="421"/>
      <c r="V234" s="421"/>
      <c r="W234" s="421"/>
      <c r="X234" s="421"/>
      <c r="Y234" s="421"/>
      <c r="Z234" s="421"/>
      <c r="AA234" s="66"/>
      <c r="AB234" s="66"/>
      <c r="AC234" s="83"/>
    </row>
    <row r="235" spans="1:68" ht="16.5" customHeight="1" x14ac:dyDescent="0.25">
      <c r="A235" s="63" t="s">
        <v>382</v>
      </c>
      <c r="B235" s="63" t="s">
        <v>383</v>
      </c>
      <c r="C235" s="36">
        <v>4301070912</v>
      </c>
      <c r="D235" s="422">
        <v>4607111037213</v>
      </c>
      <c r="E235" s="422"/>
      <c r="F235" s="62">
        <v>0.4</v>
      </c>
      <c r="G235" s="37">
        <v>8</v>
      </c>
      <c r="H235" s="62">
        <v>3.2</v>
      </c>
      <c r="I235" s="62">
        <v>3.44</v>
      </c>
      <c r="J235" s="37">
        <v>144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51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5" s="424"/>
      <c r="R235" s="424"/>
      <c r="S235" s="424"/>
      <c r="T235" s="42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IFERROR(IF(X235="","",X235*0.00866),"")</f>
        <v>0</v>
      </c>
      <c r="AA235" s="68" t="s">
        <v>46</v>
      </c>
      <c r="AB235" s="69" t="s">
        <v>46</v>
      </c>
      <c r="AC235" s="263" t="s">
        <v>384</v>
      </c>
      <c r="AG235" s="81"/>
      <c r="AJ235" s="87" t="s">
        <v>89</v>
      </c>
      <c r="AK235" s="87">
        <v>1</v>
      </c>
      <c r="BB235" s="264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29"/>
      <c r="B236" s="429"/>
      <c r="C236" s="429"/>
      <c r="D236" s="429"/>
      <c r="E236" s="429"/>
      <c r="F236" s="429"/>
      <c r="G236" s="429"/>
      <c r="H236" s="429"/>
      <c r="I236" s="429"/>
      <c r="J236" s="429"/>
      <c r="K236" s="429"/>
      <c r="L236" s="429"/>
      <c r="M236" s="429"/>
      <c r="N236" s="429"/>
      <c r="O236" s="430"/>
      <c r="P236" s="426" t="s">
        <v>40</v>
      </c>
      <c r="Q236" s="427"/>
      <c r="R236" s="427"/>
      <c r="S236" s="427"/>
      <c r="T236" s="427"/>
      <c r="U236" s="427"/>
      <c r="V236" s="428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29"/>
      <c r="B237" s="429"/>
      <c r="C237" s="429"/>
      <c r="D237" s="429"/>
      <c r="E237" s="429"/>
      <c r="F237" s="429"/>
      <c r="G237" s="429"/>
      <c r="H237" s="429"/>
      <c r="I237" s="429"/>
      <c r="J237" s="429"/>
      <c r="K237" s="429"/>
      <c r="L237" s="429"/>
      <c r="M237" s="429"/>
      <c r="N237" s="429"/>
      <c r="O237" s="430"/>
      <c r="P237" s="426" t="s">
        <v>40</v>
      </c>
      <c r="Q237" s="427"/>
      <c r="R237" s="427"/>
      <c r="S237" s="427"/>
      <c r="T237" s="427"/>
      <c r="U237" s="427"/>
      <c r="V237" s="428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6.5" customHeight="1" x14ac:dyDescent="0.25">
      <c r="A238" s="420" t="s">
        <v>385</v>
      </c>
      <c r="B238" s="420"/>
      <c r="C238" s="420"/>
      <c r="D238" s="420"/>
      <c r="E238" s="420"/>
      <c r="F238" s="420"/>
      <c r="G238" s="420"/>
      <c r="H238" s="420"/>
      <c r="I238" s="420"/>
      <c r="J238" s="420"/>
      <c r="K238" s="420"/>
      <c r="L238" s="420"/>
      <c r="M238" s="420"/>
      <c r="N238" s="420"/>
      <c r="O238" s="420"/>
      <c r="P238" s="420"/>
      <c r="Q238" s="420"/>
      <c r="R238" s="420"/>
      <c r="S238" s="420"/>
      <c r="T238" s="420"/>
      <c r="U238" s="420"/>
      <c r="V238" s="420"/>
      <c r="W238" s="420"/>
      <c r="X238" s="420"/>
      <c r="Y238" s="420"/>
      <c r="Z238" s="420"/>
      <c r="AA238" s="65"/>
      <c r="AB238" s="65"/>
      <c r="AC238" s="82"/>
    </row>
    <row r="239" spans="1:68" ht="14.25" customHeight="1" x14ac:dyDescent="0.25">
      <c r="A239" s="421" t="s">
        <v>82</v>
      </c>
      <c r="B239" s="421"/>
      <c r="C239" s="421"/>
      <c r="D239" s="421"/>
      <c r="E239" s="421"/>
      <c r="F239" s="421"/>
      <c r="G239" s="421"/>
      <c r="H239" s="421"/>
      <c r="I239" s="421"/>
      <c r="J239" s="421"/>
      <c r="K239" s="421"/>
      <c r="L239" s="421"/>
      <c r="M239" s="421"/>
      <c r="N239" s="421"/>
      <c r="O239" s="421"/>
      <c r="P239" s="421"/>
      <c r="Q239" s="421"/>
      <c r="R239" s="421"/>
      <c r="S239" s="421"/>
      <c r="T239" s="421"/>
      <c r="U239" s="421"/>
      <c r="V239" s="421"/>
      <c r="W239" s="421"/>
      <c r="X239" s="421"/>
      <c r="Y239" s="421"/>
      <c r="Z239" s="421"/>
      <c r="AA239" s="66"/>
      <c r="AB239" s="66"/>
      <c r="AC239" s="83"/>
    </row>
    <row r="240" spans="1:68" ht="27" customHeight="1" x14ac:dyDescent="0.25">
      <c r="A240" s="63" t="s">
        <v>386</v>
      </c>
      <c r="B240" s="63" t="s">
        <v>387</v>
      </c>
      <c r="C240" s="36">
        <v>4301071093</v>
      </c>
      <c r="D240" s="422">
        <v>4620207490709</v>
      </c>
      <c r="E240" s="422"/>
      <c r="F240" s="62">
        <v>0.65</v>
      </c>
      <c r="G240" s="37">
        <v>8</v>
      </c>
      <c r="H240" s="62">
        <v>5.2</v>
      </c>
      <c r="I240" s="62">
        <v>5.47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180</v>
      </c>
      <c r="P240" s="518" t="s">
        <v>388</v>
      </c>
      <c r="Q240" s="424"/>
      <c r="R240" s="424"/>
      <c r="S240" s="424"/>
      <c r="T240" s="425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148</v>
      </c>
      <c r="AC240" s="265" t="s">
        <v>389</v>
      </c>
      <c r="AG240" s="81"/>
      <c r="AJ240" s="87" t="s">
        <v>89</v>
      </c>
      <c r="AK240" s="87">
        <v>1</v>
      </c>
      <c r="BB240" s="266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29"/>
      <c r="B241" s="429"/>
      <c r="C241" s="429"/>
      <c r="D241" s="429"/>
      <c r="E241" s="429"/>
      <c r="F241" s="429"/>
      <c r="G241" s="429"/>
      <c r="H241" s="429"/>
      <c r="I241" s="429"/>
      <c r="J241" s="429"/>
      <c r="K241" s="429"/>
      <c r="L241" s="429"/>
      <c r="M241" s="429"/>
      <c r="N241" s="429"/>
      <c r="O241" s="430"/>
      <c r="P241" s="426" t="s">
        <v>40</v>
      </c>
      <c r="Q241" s="427"/>
      <c r="R241" s="427"/>
      <c r="S241" s="427"/>
      <c r="T241" s="427"/>
      <c r="U241" s="427"/>
      <c r="V241" s="428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29"/>
      <c r="B242" s="429"/>
      <c r="C242" s="429"/>
      <c r="D242" s="429"/>
      <c r="E242" s="429"/>
      <c r="F242" s="429"/>
      <c r="G242" s="429"/>
      <c r="H242" s="429"/>
      <c r="I242" s="429"/>
      <c r="J242" s="429"/>
      <c r="K242" s="429"/>
      <c r="L242" s="429"/>
      <c r="M242" s="429"/>
      <c r="N242" s="429"/>
      <c r="O242" s="430"/>
      <c r="P242" s="426" t="s">
        <v>40</v>
      </c>
      <c r="Q242" s="427"/>
      <c r="R242" s="427"/>
      <c r="S242" s="427"/>
      <c r="T242" s="427"/>
      <c r="U242" s="427"/>
      <c r="V242" s="428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4.25" customHeight="1" x14ac:dyDescent="0.25">
      <c r="A243" s="421" t="s">
        <v>167</v>
      </c>
      <c r="B243" s="421"/>
      <c r="C243" s="421"/>
      <c r="D243" s="421"/>
      <c r="E243" s="421"/>
      <c r="F243" s="421"/>
      <c r="G243" s="421"/>
      <c r="H243" s="421"/>
      <c r="I243" s="421"/>
      <c r="J243" s="421"/>
      <c r="K243" s="421"/>
      <c r="L243" s="421"/>
      <c r="M243" s="421"/>
      <c r="N243" s="421"/>
      <c r="O243" s="421"/>
      <c r="P243" s="421"/>
      <c r="Q243" s="421"/>
      <c r="R243" s="421"/>
      <c r="S243" s="421"/>
      <c r="T243" s="421"/>
      <c r="U243" s="421"/>
      <c r="V243" s="421"/>
      <c r="W243" s="421"/>
      <c r="X243" s="421"/>
      <c r="Y243" s="421"/>
      <c r="Z243" s="421"/>
      <c r="AA243" s="66"/>
      <c r="AB243" s="66"/>
      <c r="AC243" s="83"/>
    </row>
    <row r="244" spans="1:68" ht="27" customHeight="1" x14ac:dyDescent="0.25">
      <c r="A244" s="63" t="s">
        <v>390</v>
      </c>
      <c r="B244" s="63" t="s">
        <v>391</v>
      </c>
      <c r="C244" s="36">
        <v>4301135692</v>
      </c>
      <c r="D244" s="422">
        <v>4620207490570</v>
      </c>
      <c r="E244" s="422"/>
      <c r="F244" s="62">
        <v>0.2</v>
      </c>
      <c r="G244" s="37">
        <v>12</v>
      </c>
      <c r="H244" s="62">
        <v>2.4</v>
      </c>
      <c r="I244" s="62">
        <v>3.1036000000000001</v>
      </c>
      <c r="J244" s="37">
        <v>70</v>
      </c>
      <c r="K244" s="37" t="s">
        <v>97</v>
      </c>
      <c r="L244" s="37" t="s">
        <v>88</v>
      </c>
      <c r="M244" s="38" t="s">
        <v>86</v>
      </c>
      <c r="N244" s="38"/>
      <c r="O244" s="37">
        <v>180</v>
      </c>
      <c r="P244" s="519" t="s">
        <v>392</v>
      </c>
      <c r="Q244" s="424"/>
      <c r="R244" s="424"/>
      <c r="S244" s="424"/>
      <c r="T244" s="425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67" t="s">
        <v>393</v>
      </c>
      <c r="AG244" s="81"/>
      <c r="AJ244" s="87" t="s">
        <v>89</v>
      </c>
      <c r="AK244" s="87">
        <v>1</v>
      </c>
      <c r="BB244" s="268" t="s">
        <v>96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394</v>
      </c>
      <c r="B245" s="63" t="s">
        <v>395</v>
      </c>
      <c r="C245" s="36">
        <v>4301135691</v>
      </c>
      <c r="D245" s="422">
        <v>4620207490549</v>
      </c>
      <c r="E245" s="422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97</v>
      </c>
      <c r="L245" s="37" t="s">
        <v>88</v>
      </c>
      <c r="M245" s="38" t="s">
        <v>86</v>
      </c>
      <c r="N245" s="38"/>
      <c r="O245" s="37">
        <v>180</v>
      </c>
      <c r="P245" s="520" t="s">
        <v>396</v>
      </c>
      <c r="Q245" s="424"/>
      <c r="R245" s="424"/>
      <c r="S245" s="424"/>
      <c r="T245" s="425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9" t="s">
        <v>393</v>
      </c>
      <c r="AG245" s="81"/>
      <c r="AJ245" s="87" t="s">
        <v>89</v>
      </c>
      <c r="AK245" s="87">
        <v>1</v>
      </c>
      <c r="BB245" s="270" t="s">
        <v>96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397</v>
      </c>
      <c r="B246" s="63" t="s">
        <v>398</v>
      </c>
      <c r="C246" s="36">
        <v>4301135694</v>
      </c>
      <c r="D246" s="422">
        <v>4620207490501</v>
      </c>
      <c r="E246" s="422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97</v>
      </c>
      <c r="L246" s="37" t="s">
        <v>88</v>
      </c>
      <c r="M246" s="38" t="s">
        <v>86</v>
      </c>
      <c r="N246" s="38"/>
      <c r="O246" s="37">
        <v>180</v>
      </c>
      <c r="P246" s="521" t="s">
        <v>399</v>
      </c>
      <c r="Q246" s="424"/>
      <c r="R246" s="424"/>
      <c r="S246" s="424"/>
      <c r="T246" s="42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71" t="s">
        <v>393</v>
      </c>
      <c r="AG246" s="81"/>
      <c r="AJ246" s="87" t="s">
        <v>89</v>
      </c>
      <c r="AK246" s="87">
        <v>1</v>
      </c>
      <c r="BB246" s="272" t="s">
        <v>96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29"/>
      <c r="B247" s="429"/>
      <c r="C247" s="429"/>
      <c r="D247" s="429"/>
      <c r="E247" s="429"/>
      <c r="F247" s="429"/>
      <c r="G247" s="429"/>
      <c r="H247" s="429"/>
      <c r="I247" s="429"/>
      <c r="J247" s="429"/>
      <c r="K247" s="429"/>
      <c r="L247" s="429"/>
      <c r="M247" s="429"/>
      <c r="N247" s="429"/>
      <c r="O247" s="430"/>
      <c r="P247" s="426" t="s">
        <v>40</v>
      </c>
      <c r="Q247" s="427"/>
      <c r="R247" s="427"/>
      <c r="S247" s="427"/>
      <c r="T247" s="427"/>
      <c r="U247" s="427"/>
      <c r="V247" s="428"/>
      <c r="W247" s="42" t="s">
        <v>39</v>
      </c>
      <c r="X247" s="43">
        <f>IFERROR(SUM(X244:X246),"0")</f>
        <v>0</v>
      </c>
      <c r="Y247" s="43">
        <f>IFERROR(SUM(Y244:Y246),"0")</f>
        <v>0</v>
      </c>
      <c r="Z247" s="43">
        <f>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429"/>
      <c r="B248" s="429"/>
      <c r="C248" s="429"/>
      <c r="D248" s="429"/>
      <c r="E248" s="429"/>
      <c r="F248" s="429"/>
      <c r="G248" s="429"/>
      <c r="H248" s="429"/>
      <c r="I248" s="429"/>
      <c r="J248" s="429"/>
      <c r="K248" s="429"/>
      <c r="L248" s="429"/>
      <c r="M248" s="429"/>
      <c r="N248" s="429"/>
      <c r="O248" s="430"/>
      <c r="P248" s="426" t="s">
        <v>40</v>
      </c>
      <c r="Q248" s="427"/>
      <c r="R248" s="427"/>
      <c r="S248" s="427"/>
      <c r="T248" s="427"/>
      <c r="U248" s="427"/>
      <c r="V248" s="428"/>
      <c r="W248" s="42" t="s">
        <v>0</v>
      </c>
      <c r="X248" s="43">
        <f>IFERROR(SUMPRODUCT(X244:X246*H244:H246),"0")</f>
        <v>0</v>
      </c>
      <c r="Y248" s="43">
        <f>IFERROR(SUMPRODUCT(Y244:Y246*H244:H246),"0")</f>
        <v>0</v>
      </c>
      <c r="Z248" s="42"/>
      <c r="AA248" s="67"/>
      <c r="AB248" s="67"/>
      <c r="AC248" s="67"/>
    </row>
    <row r="249" spans="1:68" ht="16.5" customHeight="1" x14ac:dyDescent="0.25">
      <c r="A249" s="420" t="s">
        <v>400</v>
      </c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0"/>
      <c r="N249" s="420"/>
      <c r="O249" s="420"/>
      <c r="P249" s="420"/>
      <c r="Q249" s="420"/>
      <c r="R249" s="420"/>
      <c r="S249" s="420"/>
      <c r="T249" s="420"/>
      <c r="U249" s="420"/>
      <c r="V249" s="420"/>
      <c r="W249" s="420"/>
      <c r="X249" s="420"/>
      <c r="Y249" s="420"/>
      <c r="Z249" s="420"/>
      <c r="AA249" s="65"/>
      <c r="AB249" s="65"/>
      <c r="AC249" s="82"/>
    </row>
    <row r="250" spans="1:68" ht="14.25" customHeight="1" x14ac:dyDescent="0.25">
      <c r="A250" s="421" t="s">
        <v>320</v>
      </c>
      <c r="B250" s="421"/>
      <c r="C250" s="421"/>
      <c r="D250" s="421"/>
      <c r="E250" s="421"/>
      <c r="F250" s="421"/>
      <c r="G250" s="421"/>
      <c r="H250" s="421"/>
      <c r="I250" s="421"/>
      <c r="J250" s="421"/>
      <c r="K250" s="421"/>
      <c r="L250" s="421"/>
      <c r="M250" s="421"/>
      <c r="N250" s="421"/>
      <c r="O250" s="421"/>
      <c r="P250" s="421"/>
      <c r="Q250" s="421"/>
      <c r="R250" s="421"/>
      <c r="S250" s="421"/>
      <c r="T250" s="421"/>
      <c r="U250" s="421"/>
      <c r="V250" s="421"/>
      <c r="W250" s="421"/>
      <c r="X250" s="421"/>
      <c r="Y250" s="421"/>
      <c r="Z250" s="421"/>
      <c r="AA250" s="66"/>
      <c r="AB250" s="66"/>
      <c r="AC250" s="83"/>
    </row>
    <row r="251" spans="1:68" ht="27" customHeight="1" x14ac:dyDescent="0.25">
      <c r="A251" s="63" t="s">
        <v>401</v>
      </c>
      <c r="B251" s="63" t="s">
        <v>402</v>
      </c>
      <c r="C251" s="36">
        <v>4301051320</v>
      </c>
      <c r="D251" s="422">
        <v>4680115881334</v>
      </c>
      <c r="E251" s="422"/>
      <c r="F251" s="62">
        <v>0.33</v>
      </c>
      <c r="G251" s="37">
        <v>6</v>
      </c>
      <c r="H251" s="62">
        <v>1.98</v>
      </c>
      <c r="I251" s="62">
        <v>2.25</v>
      </c>
      <c r="J251" s="37">
        <v>182</v>
      </c>
      <c r="K251" s="37" t="s">
        <v>97</v>
      </c>
      <c r="L251" s="37" t="s">
        <v>88</v>
      </c>
      <c r="M251" s="38" t="s">
        <v>326</v>
      </c>
      <c r="N251" s="38"/>
      <c r="O251" s="37">
        <v>365</v>
      </c>
      <c r="P251" s="5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1" s="424"/>
      <c r="R251" s="424"/>
      <c r="S251" s="424"/>
      <c r="T251" s="425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IFERROR(IF(X251="","",X251*0.00651),"")</f>
        <v>0</v>
      </c>
      <c r="AA251" s="68" t="s">
        <v>46</v>
      </c>
      <c r="AB251" s="69" t="s">
        <v>46</v>
      </c>
      <c r="AC251" s="273" t="s">
        <v>403</v>
      </c>
      <c r="AG251" s="81"/>
      <c r="AJ251" s="87" t="s">
        <v>89</v>
      </c>
      <c r="AK251" s="87">
        <v>1</v>
      </c>
      <c r="BB251" s="274" t="s">
        <v>325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29"/>
      <c r="B252" s="429"/>
      <c r="C252" s="429"/>
      <c r="D252" s="429"/>
      <c r="E252" s="429"/>
      <c r="F252" s="429"/>
      <c r="G252" s="429"/>
      <c r="H252" s="429"/>
      <c r="I252" s="429"/>
      <c r="J252" s="429"/>
      <c r="K252" s="429"/>
      <c r="L252" s="429"/>
      <c r="M252" s="429"/>
      <c r="N252" s="429"/>
      <c r="O252" s="430"/>
      <c r="P252" s="426" t="s">
        <v>40</v>
      </c>
      <c r="Q252" s="427"/>
      <c r="R252" s="427"/>
      <c r="S252" s="427"/>
      <c r="T252" s="427"/>
      <c r="U252" s="427"/>
      <c r="V252" s="428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29"/>
      <c r="B253" s="429"/>
      <c r="C253" s="429"/>
      <c r="D253" s="429"/>
      <c r="E253" s="429"/>
      <c r="F253" s="429"/>
      <c r="G253" s="429"/>
      <c r="H253" s="429"/>
      <c r="I253" s="429"/>
      <c r="J253" s="429"/>
      <c r="K253" s="429"/>
      <c r="L253" s="429"/>
      <c r="M253" s="429"/>
      <c r="N253" s="429"/>
      <c r="O253" s="430"/>
      <c r="P253" s="426" t="s">
        <v>40</v>
      </c>
      <c r="Q253" s="427"/>
      <c r="R253" s="427"/>
      <c r="S253" s="427"/>
      <c r="T253" s="427"/>
      <c r="U253" s="427"/>
      <c r="V253" s="428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6.5" customHeight="1" x14ac:dyDescent="0.25">
      <c r="A254" s="420" t="s">
        <v>404</v>
      </c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0"/>
      <c r="O254" s="420"/>
      <c r="P254" s="420"/>
      <c r="Q254" s="420"/>
      <c r="R254" s="420"/>
      <c r="S254" s="420"/>
      <c r="T254" s="420"/>
      <c r="U254" s="420"/>
      <c r="V254" s="420"/>
      <c r="W254" s="420"/>
      <c r="X254" s="420"/>
      <c r="Y254" s="420"/>
      <c r="Z254" s="420"/>
      <c r="AA254" s="65"/>
      <c r="AB254" s="65"/>
      <c r="AC254" s="82"/>
    </row>
    <row r="255" spans="1:68" ht="14.25" customHeight="1" x14ac:dyDescent="0.25">
      <c r="A255" s="421" t="s">
        <v>82</v>
      </c>
      <c r="B255" s="421"/>
      <c r="C255" s="421"/>
      <c r="D255" s="421"/>
      <c r="E255" s="421"/>
      <c r="F255" s="421"/>
      <c r="G255" s="421"/>
      <c r="H255" s="421"/>
      <c r="I255" s="421"/>
      <c r="J255" s="421"/>
      <c r="K255" s="421"/>
      <c r="L255" s="421"/>
      <c r="M255" s="421"/>
      <c r="N255" s="421"/>
      <c r="O255" s="421"/>
      <c r="P255" s="421"/>
      <c r="Q255" s="421"/>
      <c r="R255" s="421"/>
      <c r="S255" s="421"/>
      <c r="T255" s="421"/>
      <c r="U255" s="421"/>
      <c r="V255" s="421"/>
      <c r="W255" s="421"/>
      <c r="X255" s="421"/>
      <c r="Y255" s="421"/>
      <c r="Z255" s="421"/>
      <c r="AA255" s="66"/>
      <c r="AB255" s="66"/>
      <c r="AC255" s="83"/>
    </row>
    <row r="256" spans="1:68" ht="16.5" customHeight="1" x14ac:dyDescent="0.25">
      <c r="A256" s="63" t="s">
        <v>405</v>
      </c>
      <c r="B256" s="63" t="s">
        <v>406</v>
      </c>
      <c r="C256" s="36">
        <v>4301071063</v>
      </c>
      <c r="D256" s="422">
        <v>4607111039019</v>
      </c>
      <c r="E256" s="422"/>
      <c r="F256" s="62">
        <v>0.43</v>
      </c>
      <c r="G256" s="37">
        <v>16</v>
      </c>
      <c r="H256" s="62">
        <v>6.88</v>
      </c>
      <c r="I256" s="62">
        <v>7.2060000000000004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5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424"/>
      <c r="R256" s="424"/>
      <c r="S256" s="424"/>
      <c r="T256" s="425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75" t="s">
        <v>407</v>
      </c>
      <c r="AG256" s="81"/>
      <c r="AJ256" s="87" t="s">
        <v>89</v>
      </c>
      <c r="AK256" s="87">
        <v>1</v>
      </c>
      <c r="BB256" s="276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16.5" customHeight="1" x14ac:dyDescent="0.25">
      <c r="A257" s="63" t="s">
        <v>408</v>
      </c>
      <c r="B257" s="63" t="s">
        <v>409</v>
      </c>
      <c r="C257" s="36">
        <v>4301071000</v>
      </c>
      <c r="D257" s="422">
        <v>4607111038708</v>
      </c>
      <c r="E257" s="422"/>
      <c r="F257" s="62">
        <v>0.8</v>
      </c>
      <c r="G257" s="37">
        <v>8</v>
      </c>
      <c r="H257" s="62">
        <v>6.4</v>
      </c>
      <c r="I257" s="62">
        <v>6.67</v>
      </c>
      <c r="J257" s="37">
        <v>84</v>
      </c>
      <c r="K257" s="37" t="s">
        <v>87</v>
      </c>
      <c r="L257" s="37" t="s">
        <v>124</v>
      </c>
      <c r="M257" s="38" t="s">
        <v>86</v>
      </c>
      <c r="N257" s="38"/>
      <c r="O257" s="37">
        <v>180</v>
      </c>
      <c r="P257" s="5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424"/>
      <c r="R257" s="424"/>
      <c r="S257" s="424"/>
      <c r="T257" s="425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77" t="s">
        <v>407</v>
      </c>
      <c r="AG257" s="81"/>
      <c r="AJ257" s="87" t="s">
        <v>125</v>
      </c>
      <c r="AK257" s="87">
        <v>12</v>
      </c>
      <c r="BB257" s="278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29"/>
      <c r="B258" s="429"/>
      <c r="C258" s="429"/>
      <c r="D258" s="429"/>
      <c r="E258" s="429"/>
      <c r="F258" s="429"/>
      <c r="G258" s="429"/>
      <c r="H258" s="429"/>
      <c r="I258" s="429"/>
      <c r="J258" s="429"/>
      <c r="K258" s="429"/>
      <c r="L258" s="429"/>
      <c r="M258" s="429"/>
      <c r="N258" s="429"/>
      <c r="O258" s="430"/>
      <c r="P258" s="426" t="s">
        <v>40</v>
      </c>
      <c r="Q258" s="427"/>
      <c r="R258" s="427"/>
      <c r="S258" s="427"/>
      <c r="T258" s="427"/>
      <c r="U258" s="427"/>
      <c r="V258" s="428"/>
      <c r="W258" s="42" t="s">
        <v>39</v>
      </c>
      <c r="X258" s="43">
        <f>IFERROR(SUM(X256:X257),"0")</f>
        <v>0</v>
      </c>
      <c r="Y258" s="43">
        <f>IFERROR(SUM(Y256:Y257),"0")</f>
        <v>0</v>
      </c>
      <c r="Z258" s="43">
        <f>IFERROR(IF(Z256="",0,Z256),"0")+IFERROR(IF(Z257="",0,Z257),"0")</f>
        <v>0</v>
      </c>
      <c r="AA258" s="67"/>
      <c r="AB258" s="67"/>
      <c r="AC258" s="67"/>
    </row>
    <row r="259" spans="1:68" x14ac:dyDescent="0.2">
      <c r="A259" s="429"/>
      <c r="B259" s="429"/>
      <c r="C259" s="429"/>
      <c r="D259" s="429"/>
      <c r="E259" s="429"/>
      <c r="F259" s="429"/>
      <c r="G259" s="429"/>
      <c r="H259" s="429"/>
      <c r="I259" s="429"/>
      <c r="J259" s="429"/>
      <c r="K259" s="429"/>
      <c r="L259" s="429"/>
      <c r="M259" s="429"/>
      <c r="N259" s="429"/>
      <c r="O259" s="430"/>
      <c r="P259" s="426" t="s">
        <v>40</v>
      </c>
      <c r="Q259" s="427"/>
      <c r="R259" s="427"/>
      <c r="S259" s="427"/>
      <c r="T259" s="427"/>
      <c r="U259" s="427"/>
      <c r="V259" s="428"/>
      <c r="W259" s="42" t="s">
        <v>0</v>
      </c>
      <c r="X259" s="43">
        <f>IFERROR(SUMPRODUCT(X256:X257*H256:H257),"0")</f>
        <v>0</v>
      </c>
      <c r="Y259" s="43">
        <f>IFERROR(SUMPRODUCT(Y256:Y257*H256:H257),"0")</f>
        <v>0</v>
      </c>
      <c r="Z259" s="42"/>
      <c r="AA259" s="67"/>
      <c r="AB259" s="67"/>
      <c r="AC259" s="67"/>
    </row>
    <row r="260" spans="1:68" ht="27.75" customHeight="1" x14ac:dyDescent="0.2">
      <c r="A260" s="419" t="s">
        <v>410</v>
      </c>
      <c r="B260" s="419"/>
      <c r="C260" s="419"/>
      <c r="D260" s="419"/>
      <c r="E260" s="419"/>
      <c r="F260" s="419"/>
      <c r="G260" s="419"/>
      <c r="H260" s="419"/>
      <c r="I260" s="419"/>
      <c r="J260" s="419"/>
      <c r="K260" s="419"/>
      <c r="L260" s="419"/>
      <c r="M260" s="419"/>
      <c r="N260" s="419"/>
      <c r="O260" s="419"/>
      <c r="P260" s="419"/>
      <c r="Q260" s="419"/>
      <c r="R260" s="419"/>
      <c r="S260" s="419"/>
      <c r="T260" s="419"/>
      <c r="U260" s="419"/>
      <c r="V260" s="419"/>
      <c r="W260" s="419"/>
      <c r="X260" s="419"/>
      <c r="Y260" s="419"/>
      <c r="Z260" s="419"/>
      <c r="AA260" s="54"/>
      <c r="AB260" s="54"/>
      <c r="AC260" s="54"/>
    </row>
    <row r="261" spans="1:68" ht="16.5" customHeight="1" x14ac:dyDescent="0.25">
      <c r="A261" s="420" t="s">
        <v>411</v>
      </c>
      <c r="B261" s="420"/>
      <c r="C261" s="420"/>
      <c r="D261" s="420"/>
      <c r="E261" s="420"/>
      <c r="F261" s="420"/>
      <c r="G261" s="420"/>
      <c r="H261" s="420"/>
      <c r="I261" s="420"/>
      <c r="J261" s="420"/>
      <c r="K261" s="420"/>
      <c r="L261" s="420"/>
      <c r="M261" s="420"/>
      <c r="N261" s="420"/>
      <c r="O261" s="420"/>
      <c r="P261" s="420"/>
      <c r="Q261" s="420"/>
      <c r="R261" s="420"/>
      <c r="S261" s="420"/>
      <c r="T261" s="420"/>
      <c r="U261" s="420"/>
      <c r="V261" s="420"/>
      <c r="W261" s="420"/>
      <c r="X261" s="420"/>
      <c r="Y261" s="420"/>
      <c r="Z261" s="420"/>
      <c r="AA261" s="65"/>
      <c r="AB261" s="65"/>
      <c r="AC261" s="82"/>
    </row>
    <row r="262" spans="1:68" ht="14.25" customHeight="1" x14ac:dyDescent="0.25">
      <c r="A262" s="421" t="s">
        <v>82</v>
      </c>
      <c r="B262" s="421"/>
      <c r="C262" s="421"/>
      <c r="D262" s="421"/>
      <c r="E262" s="421"/>
      <c r="F262" s="421"/>
      <c r="G262" s="421"/>
      <c r="H262" s="421"/>
      <c r="I262" s="421"/>
      <c r="J262" s="421"/>
      <c r="K262" s="421"/>
      <c r="L262" s="421"/>
      <c r="M262" s="421"/>
      <c r="N262" s="421"/>
      <c r="O262" s="421"/>
      <c r="P262" s="421"/>
      <c r="Q262" s="421"/>
      <c r="R262" s="421"/>
      <c r="S262" s="421"/>
      <c r="T262" s="421"/>
      <c r="U262" s="421"/>
      <c r="V262" s="421"/>
      <c r="W262" s="421"/>
      <c r="X262" s="421"/>
      <c r="Y262" s="421"/>
      <c r="Z262" s="421"/>
      <c r="AA262" s="66"/>
      <c r="AB262" s="66"/>
      <c r="AC262" s="83"/>
    </row>
    <row r="263" spans="1:68" ht="27" customHeight="1" x14ac:dyDescent="0.25">
      <c r="A263" s="63" t="s">
        <v>412</v>
      </c>
      <c r="B263" s="63" t="s">
        <v>413</v>
      </c>
      <c r="C263" s="36">
        <v>4301071036</v>
      </c>
      <c r="D263" s="422">
        <v>4607111036162</v>
      </c>
      <c r="E263" s="422"/>
      <c r="F263" s="62">
        <v>0.8</v>
      </c>
      <c r="G263" s="37">
        <v>8</v>
      </c>
      <c r="H263" s="62">
        <v>6.4</v>
      </c>
      <c r="I263" s="62">
        <v>6.6811999999999996</v>
      </c>
      <c r="J263" s="37">
        <v>84</v>
      </c>
      <c r="K263" s="37" t="s">
        <v>87</v>
      </c>
      <c r="L263" s="37" t="s">
        <v>88</v>
      </c>
      <c r="M263" s="38" t="s">
        <v>86</v>
      </c>
      <c r="N263" s="38"/>
      <c r="O263" s="37">
        <v>90</v>
      </c>
      <c r="P263" s="52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424"/>
      <c r="R263" s="424"/>
      <c r="S263" s="424"/>
      <c r="T263" s="425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9" t="s">
        <v>414</v>
      </c>
      <c r="AG263" s="81"/>
      <c r="AJ263" s="87" t="s">
        <v>89</v>
      </c>
      <c r="AK263" s="87">
        <v>1</v>
      </c>
      <c r="BB263" s="280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29"/>
      <c r="B264" s="429"/>
      <c r="C264" s="429"/>
      <c r="D264" s="429"/>
      <c r="E264" s="429"/>
      <c r="F264" s="429"/>
      <c r="G264" s="429"/>
      <c r="H264" s="429"/>
      <c r="I264" s="429"/>
      <c r="J264" s="429"/>
      <c r="K264" s="429"/>
      <c r="L264" s="429"/>
      <c r="M264" s="429"/>
      <c r="N264" s="429"/>
      <c r="O264" s="430"/>
      <c r="P264" s="426" t="s">
        <v>40</v>
      </c>
      <c r="Q264" s="427"/>
      <c r="R264" s="427"/>
      <c r="S264" s="427"/>
      <c r="T264" s="427"/>
      <c r="U264" s="427"/>
      <c r="V264" s="428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29"/>
      <c r="B265" s="429"/>
      <c r="C265" s="429"/>
      <c r="D265" s="429"/>
      <c r="E265" s="429"/>
      <c r="F265" s="429"/>
      <c r="G265" s="429"/>
      <c r="H265" s="429"/>
      <c r="I265" s="429"/>
      <c r="J265" s="429"/>
      <c r="K265" s="429"/>
      <c r="L265" s="429"/>
      <c r="M265" s="429"/>
      <c r="N265" s="429"/>
      <c r="O265" s="430"/>
      <c r="P265" s="426" t="s">
        <v>40</v>
      </c>
      <c r="Q265" s="427"/>
      <c r="R265" s="427"/>
      <c r="S265" s="427"/>
      <c r="T265" s="427"/>
      <c r="U265" s="427"/>
      <c r="V265" s="428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27.75" customHeight="1" x14ac:dyDescent="0.2">
      <c r="A266" s="419" t="s">
        <v>415</v>
      </c>
      <c r="B266" s="419"/>
      <c r="C266" s="419"/>
      <c r="D266" s="419"/>
      <c r="E266" s="419"/>
      <c r="F266" s="419"/>
      <c r="G266" s="419"/>
      <c r="H266" s="419"/>
      <c r="I266" s="419"/>
      <c r="J266" s="419"/>
      <c r="K266" s="419"/>
      <c r="L266" s="419"/>
      <c r="M266" s="419"/>
      <c r="N266" s="419"/>
      <c r="O266" s="419"/>
      <c r="P266" s="419"/>
      <c r="Q266" s="419"/>
      <c r="R266" s="419"/>
      <c r="S266" s="419"/>
      <c r="T266" s="419"/>
      <c r="U266" s="419"/>
      <c r="V266" s="419"/>
      <c r="W266" s="419"/>
      <c r="X266" s="419"/>
      <c r="Y266" s="419"/>
      <c r="Z266" s="419"/>
      <c r="AA266" s="54"/>
      <c r="AB266" s="54"/>
      <c r="AC266" s="54"/>
    </row>
    <row r="267" spans="1:68" ht="16.5" customHeight="1" x14ac:dyDescent="0.25">
      <c r="A267" s="420" t="s">
        <v>416</v>
      </c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0"/>
      <c r="N267" s="420"/>
      <c r="O267" s="420"/>
      <c r="P267" s="420"/>
      <c r="Q267" s="420"/>
      <c r="R267" s="420"/>
      <c r="S267" s="420"/>
      <c r="T267" s="420"/>
      <c r="U267" s="420"/>
      <c r="V267" s="420"/>
      <c r="W267" s="420"/>
      <c r="X267" s="420"/>
      <c r="Y267" s="420"/>
      <c r="Z267" s="420"/>
      <c r="AA267" s="65"/>
      <c r="AB267" s="65"/>
      <c r="AC267" s="82"/>
    </row>
    <row r="268" spans="1:68" ht="14.25" customHeight="1" x14ac:dyDescent="0.25">
      <c r="A268" s="421" t="s">
        <v>82</v>
      </c>
      <c r="B268" s="421"/>
      <c r="C268" s="421"/>
      <c r="D268" s="421"/>
      <c r="E268" s="421"/>
      <c r="F268" s="421"/>
      <c r="G268" s="421"/>
      <c r="H268" s="421"/>
      <c r="I268" s="421"/>
      <c r="J268" s="421"/>
      <c r="K268" s="421"/>
      <c r="L268" s="421"/>
      <c r="M268" s="421"/>
      <c r="N268" s="421"/>
      <c r="O268" s="421"/>
      <c r="P268" s="421"/>
      <c r="Q268" s="421"/>
      <c r="R268" s="421"/>
      <c r="S268" s="421"/>
      <c r="T268" s="421"/>
      <c r="U268" s="421"/>
      <c r="V268" s="421"/>
      <c r="W268" s="421"/>
      <c r="X268" s="421"/>
      <c r="Y268" s="421"/>
      <c r="Z268" s="421"/>
      <c r="AA268" s="66"/>
      <c r="AB268" s="66"/>
      <c r="AC268" s="83"/>
    </row>
    <row r="269" spans="1:68" ht="27" customHeight="1" x14ac:dyDescent="0.25">
      <c r="A269" s="63" t="s">
        <v>417</v>
      </c>
      <c r="B269" s="63" t="s">
        <v>418</v>
      </c>
      <c r="C269" s="36">
        <v>4301071029</v>
      </c>
      <c r="D269" s="422">
        <v>4607111035899</v>
      </c>
      <c r="E269" s="422"/>
      <c r="F269" s="62">
        <v>1</v>
      </c>
      <c r="G269" s="37">
        <v>5</v>
      </c>
      <c r="H269" s="62">
        <v>5</v>
      </c>
      <c r="I269" s="62">
        <v>5.2619999999999996</v>
      </c>
      <c r="J269" s="37">
        <v>84</v>
      </c>
      <c r="K269" s="37" t="s">
        <v>87</v>
      </c>
      <c r="L269" s="37" t="s">
        <v>128</v>
      </c>
      <c r="M269" s="38" t="s">
        <v>86</v>
      </c>
      <c r="N269" s="38"/>
      <c r="O269" s="37">
        <v>180</v>
      </c>
      <c r="P269" s="5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424"/>
      <c r="R269" s="424"/>
      <c r="S269" s="424"/>
      <c r="T269" s="425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1" t="s">
        <v>299</v>
      </c>
      <c r="AG269" s="81"/>
      <c r="AJ269" s="87" t="s">
        <v>129</v>
      </c>
      <c r="AK269" s="87">
        <v>84</v>
      </c>
      <c r="BB269" s="282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419</v>
      </c>
      <c r="B270" s="63" t="s">
        <v>420</v>
      </c>
      <c r="C270" s="36">
        <v>4301070991</v>
      </c>
      <c r="D270" s="422">
        <v>4607111038180</v>
      </c>
      <c r="E270" s="422"/>
      <c r="F270" s="62">
        <v>0.4</v>
      </c>
      <c r="G270" s="37">
        <v>16</v>
      </c>
      <c r="H270" s="62">
        <v>6.4</v>
      </c>
      <c r="I270" s="62">
        <v>6.71</v>
      </c>
      <c r="J270" s="37">
        <v>84</v>
      </c>
      <c r="K270" s="37" t="s">
        <v>87</v>
      </c>
      <c r="L270" s="37" t="s">
        <v>124</v>
      </c>
      <c r="M270" s="38" t="s">
        <v>86</v>
      </c>
      <c r="N270" s="38"/>
      <c r="O270" s="37">
        <v>180</v>
      </c>
      <c r="P270" s="5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424"/>
      <c r="R270" s="424"/>
      <c r="S270" s="424"/>
      <c r="T270" s="425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83" t="s">
        <v>421</v>
      </c>
      <c r="AG270" s="81"/>
      <c r="AJ270" s="87" t="s">
        <v>125</v>
      </c>
      <c r="AK270" s="87">
        <v>12</v>
      </c>
      <c r="BB270" s="284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29"/>
      <c r="B271" s="429"/>
      <c r="C271" s="429"/>
      <c r="D271" s="429"/>
      <c r="E271" s="429"/>
      <c r="F271" s="429"/>
      <c r="G271" s="429"/>
      <c r="H271" s="429"/>
      <c r="I271" s="429"/>
      <c r="J271" s="429"/>
      <c r="K271" s="429"/>
      <c r="L271" s="429"/>
      <c r="M271" s="429"/>
      <c r="N271" s="429"/>
      <c r="O271" s="430"/>
      <c r="P271" s="426" t="s">
        <v>40</v>
      </c>
      <c r="Q271" s="427"/>
      <c r="R271" s="427"/>
      <c r="S271" s="427"/>
      <c r="T271" s="427"/>
      <c r="U271" s="427"/>
      <c r="V271" s="428"/>
      <c r="W271" s="42" t="s">
        <v>39</v>
      </c>
      <c r="X271" s="43">
        <f>IFERROR(SUM(X269:X270),"0")</f>
        <v>0</v>
      </c>
      <c r="Y271" s="43">
        <f>IFERROR(SUM(Y269:Y270),"0")</f>
        <v>0</v>
      </c>
      <c r="Z271" s="43">
        <f>IFERROR(IF(Z269="",0,Z269),"0")+IFERROR(IF(Z270="",0,Z270),"0")</f>
        <v>0</v>
      </c>
      <c r="AA271" s="67"/>
      <c r="AB271" s="67"/>
      <c r="AC271" s="67"/>
    </row>
    <row r="272" spans="1:68" x14ac:dyDescent="0.2">
      <c r="A272" s="429"/>
      <c r="B272" s="429"/>
      <c r="C272" s="429"/>
      <c r="D272" s="429"/>
      <c r="E272" s="429"/>
      <c r="F272" s="429"/>
      <c r="G272" s="429"/>
      <c r="H272" s="429"/>
      <c r="I272" s="429"/>
      <c r="J272" s="429"/>
      <c r="K272" s="429"/>
      <c r="L272" s="429"/>
      <c r="M272" s="429"/>
      <c r="N272" s="429"/>
      <c r="O272" s="430"/>
      <c r="P272" s="426" t="s">
        <v>40</v>
      </c>
      <c r="Q272" s="427"/>
      <c r="R272" s="427"/>
      <c r="S272" s="427"/>
      <c r="T272" s="427"/>
      <c r="U272" s="427"/>
      <c r="V272" s="428"/>
      <c r="W272" s="42" t="s">
        <v>0</v>
      </c>
      <c r="X272" s="43">
        <f>IFERROR(SUMPRODUCT(X269:X270*H269:H270),"0")</f>
        <v>0</v>
      </c>
      <c r="Y272" s="43">
        <f>IFERROR(SUMPRODUCT(Y269:Y270*H269:H270),"0")</f>
        <v>0</v>
      </c>
      <c r="Z272" s="42"/>
      <c r="AA272" s="67"/>
      <c r="AB272" s="67"/>
      <c r="AC272" s="67"/>
    </row>
    <row r="273" spans="1:68" ht="27.75" customHeight="1" x14ac:dyDescent="0.2">
      <c r="A273" s="419" t="s">
        <v>422</v>
      </c>
      <c r="B273" s="419"/>
      <c r="C273" s="419"/>
      <c r="D273" s="419"/>
      <c r="E273" s="419"/>
      <c r="F273" s="419"/>
      <c r="G273" s="419"/>
      <c r="H273" s="419"/>
      <c r="I273" s="419"/>
      <c r="J273" s="419"/>
      <c r="K273" s="419"/>
      <c r="L273" s="419"/>
      <c r="M273" s="419"/>
      <c r="N273" s="419"/>
      <c r="O273" s="419"/>
      <c r="P273" s="419"/>
      <c r="Q273" s="419"/>
      <c r="R273" s="419"/>
      <c r="S273" s="419"/>
      <c r="T273" s="419"/>
      <c r="U273" s="419"/>
      <c r="V273" s="419"/>
      <c r="W273" s="419"/>
      <c r="X273" s="419"/>
      <c r="Y273" s="419"/>
      <c r="Z273" s="419"/>
      <c r="AA273" s="54"/>
      <c r="AB273" s="54"/>
      <c r="AC273" s="54"/>
    </row>
    <row r="274" spans="1:68" ht="16.5" customHeight="1" x14ac:dyDescent="0.25">
      <c r="A274" s="420" t="s">
        <v>423</v>
      </c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0"/>
      <c r="N274" s="420"/>
      <c r="O274" s="420"/>
      <c r="P274" s="420"/>
      <c r="Q274" s="420"/>
      <c r="R274" s="420"/>
      <c r="S274" s="420"/>
      <c r="T274" s="420"/>
      <c r="U274" s="420"/>
      <c r="V274" s="420"/>
      <c r="W274" s="420"/>
      <c r="X274" s="420"/>
      <c r="Y274" s="420"/>
      <c r="Z274" s="420"/>
      <c r="AA274" s="65"/>
      <c r="AB274" s="65"/>
      <c r="AC274" s="82"/>
    </row>
    <row r="275" spans="1:68" ht="14.25" customHeight="1" x14ac:dyDescent="0.25">
      <c r="A275" s="421" t="s">
        <v>328</v>
      </c>
      <c r="B275" s="421"/>
      <c r="C275" s="421"/>
      <c r="D275" s="421"/>
      <c r="E275" s="421"/>
      <c r="F275" s="421"/>
      <c r="G275" s="421"/>
      <c r="H275" s="421"/>
      <c r="I275" s="421"/>
      <c r="J275" s="421"/>
      <c r="K275" s="421"/>
      <c r="L275" s="421"/>
      <c r="M275" s="421"/>
      <c r="N275" s="421"/>
      <c r="O275" s="421"/>
      <c r="P275" s="421"/>
      <c r="Q275" s="421"/>
      <c r="R275" s="421"/>
      <c r="S275" s="421"/>
      <c r="T275" s="421"/>
      <c r="U275" s="421"/>
      <c r="V275" s="421"/>
      <c r="W275" s="421"/>
      <c r="X275" s="421"/>
      <c r="Y275" s="421"/>
      <c r="Z275" s="421"/>
      <c r="AA275" s="66"/>
      <c r="AB275" s="66"/>
      <c r="AC275" s="83"/>
    </row>
    <row r="276" spans="1:68" ht="27" customHeight="1" x14ac:dyDescent="0.25">
      <c r="A276" s="63" t="s">
        <v>424</v>
      </c>
      <c r="B276" s="63" t="s">
        <v>425</v>
      </c>
      <c r="C276" s="36">
        <v>4301133004</v>
      </c>
      <c r="D276" s="422">
        <v>4607111039774</v>
      </c>
      <c r="E276" s="422"/>
      <c r="F276" s="62">
        <v>0.25</v>
      </c>
      <c r="G276" s="37">
        <v>12</v>
      </c>
      <c r="H276" s="62">
        <v>3</v>
      </c>
      <c r="I276" s="62">
        <v>3.22</v>
      </c>
      <c r="J276" s="37">
        <v>70</v>
      </c>
      <c r="K276" s="37" t="s">
        <v>97</v>
      </c>
      <c r="L276" s="37" t="s">
        <v>88</v>
      </c>
      <c r="M276" s="38" t="s">
        <v>86</v>
      </c>
      <c r="N276" s="38"/>
      <c r="O276" s="37">
        <v>180</v>
      </c>
      <c r="P276" s="528" t="s">
        <v>426</v>
      </c>
      <c r="Q276" s="424"/>
      <c r="R276" s="424"/>
      <c r="S276" s="424"/>
      <c r="T276" s="42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IFERROR(IF(X276="","",X276*0.01788),"")</f>
        <v>0</v>
      </c>
      <c r="AA276" s="68" t="s">
        <v>46</v>
      </c>
      <c r="AB276" s="69" t="s">
        <v>46</v>
      </c>
      <c r="AC276" s="285" t="s">
        <v>427</v>
      </c>
      <c r="AG276" s="81"/>
      <c r="AJ276" s="87" t="s">
        <v>89</v>
      </c>
      <c r="AK276" s="87">
        <v>1</v>
      </c>
      <c r="BB276" s="286" t="s">
        <v>96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429"/>
      <c r="B277" s="429"/>
      <c r="C277" s="429"/>
      <c r="D277" s="429"/>
      <c r="E277" s="429"/>
      <c r="F277" s="429"/>
      <c r="G277" s="429"/>
      <c r="H277" s="429"/>
      <c r="I277" s="429"/>
      <c r="J277" s="429"/>
      <c r="K277" s="429"/>
      <c r="L277" s="429"/>
      <c r="M277" s="429"/>
      <c r="N277" s="429"/>
      <c r="O277" s="430"/>
      <c r="P277" s="426" t="s">
        <v>40</v>
      </c>
      <c r="Q277" s="427"/>
      <c r="R277" s="427"/>
      <c r="S277" s="427"/>
      <c r="T277" s="427"/>
      <c r="U277" s="427"/>
      <c r="V277" s="428"/>
      <c r="W277" s="42" t="s">
        <v>39</v>
      </c>
      <c r="X277" s="43">
        <f>IFERROR(SUM(X276:X276),"0")</f>
        <v>0</v>
      </c>
      <c r="Y277" s="43">
        <f>IFERROR(SUM(Y276:Y276),"0")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29"/>
      <c r="B278" s="429"/>
      <c r="C278" s="429"/>
      <c r="D278" s="429"/>
      <c r="E278" s="429"/>
      <c r="F278" s="429"/>
      <c r="G278" s="429"/>
      <c r="H278" s="429"/>
      <c r="I278" s="429"/>
      <c r="J278" s="429"/>
      <c r="K278" s="429"/>
      <c r="L278" s="429"/>
      <c r="M278" s="429"/>
      <c r="N278" s="429"/>
      <c r="O278" s="430"/>
      <c r="P278" s="426" t="s">
        <v>40</v>
      </c>
      <c r="Q278" s="427"/>
      <c r="R278" s="427"/>
      <c r="S278" s="427"/>
      <c r="T278" s="427"/>
      <c r="U278" s="427"/>
      <c r="V278" s="428"/>
      <c r="W278" s="42" t="s">
        <v>0</v>
      </c>
      <c r="X278" s="43">
        <f>IFERROR(SUMPRODUCT(X276:X276*H276:H276),"0")</f>
        <v>0</v>
      </c>
      <c r="Y278" s="43">
        <f>IFERROR(SUMPRODUCT(Y276:Y276*H276:H276),"0")</f>
        <v>0</v>
      </c>
      <c r="Z278" s="42"/>
      <c r="AA278" s="67"/>
      <c r="AB278" s="67"/>
      <c r="AC278" s="67"/>
    </row>
    <row r="279" spans="1:68" ht="14.25" customHeight="1" x14ac:dyDescent="0.25">
      <c r="A279" s="421" t="s">
        <v>167</v>
      </c>
      <c r="B279" s="421"/>
      <c r="C279" s="421"/>
      <c r="D279" s="421"/>
      <c r="E279" s="421"/>
      <c r="F279" s="421"/>
      <c r="G279" s="421"/>
      <c r="H279" s="421"/>
      <c r="I279" s="421"/>
      <c r="J279" s="421"/>
      <c r="K279" s="421"/>
      <c r="L279" s="421"/>
      <c r="M279" s="421"/>
      <c r="N279" s="421"/>
      <c r="O279" s="421"/>
      <c r="P279" s="421"/>
      <c r="Q279" s="421"/>
      <c r="R279" s="421"/>
      <c r="S279" s="421"/>
      <c r="T279" s="421"/>
      <c r="U279" s="421"/>
      <c r="V279" s="421"/>
      <c r="W279" s="421"/>
      <c r="X279" s="421"/>
      <c r="Y279" s="421"/>
      <c r="Z279" s="421"/>
      <c r="AA279" s="66"/>
      <c r="AB279" s="66"/>
      <c r="AC279" s="83"/>
    </row>
    <row r="280" spans="1:68" ht="37.5" customHeight="1" x14ac:dyDescent="0.25">
      <c r="A280" s="63" t="s">
        <v>428</v>
      </c>
      <c r="B280" s="63" t="s">
        <v>429</v>
      </c>
      <c r="C280" s="36">
        <v>4301135400</v>
      </c>
      <c r="D280" s="422">
        <v>4607111039361</v>
      </c>
      <c r="E280" s="422"/>
      <c r="F280" s="62">
        <v>0.25</v>
      </c>
      <c r="G280" s="37">
        <v>12</v>
      </c>
      <c r="H280" s="62">
        <v>3</v>
      </c>
      <c r="I280" s="62">
        <v>3.7035999999999998</v>
      </c>
      <c r="J280" s="37">
        <v>70</v>
      </c>
      <c r="K280" s="37" t="s">
        <v>97</v>
      </c>
      <c r="L280" s="37" t="s">
        <v>88</v>
      </c>
      <c r="M280" s="38" t="s">
        <v>86</v>
      </c>
      <c r="N280" s="38"/>
      <c r="O280" s="37">
        <v>180</v>
      </c>
      <c r="P280" s="5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424"/>
      <c r="R280" s="424"/>
      <c r="S280" s="424"/>
      <c r="T280" s="425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IFERROR(IF(X280="","",X280*0.01788),"")</f>
        <v>0</v>
      </c>
      <c r="AA280" s="68" t="s">
        <v>46</v>
      </c>
      <c r="AB280" s="69" t="s">
        <v>46</v>
      </c>
      <c r="AC280" s="287" t="s">
        <v>427</v>
      </c>
      <c r="AG280" s="81"/>
      <c r="AJ280" s="87" t="s">
        <v>89</v>
      </c>
      <c r="AK280" s="87">
        <v>1</v>
      </c>
      <c r="BB280" s="288" t="s">
        <v>96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29"/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30"/>
      <c r="P281" s="426" t="s">
        <v>40</v>
      </c>
      <c r="Q281" s="427"/>
      <c r="R281" s="427"/>
      <c r="S281" s="427"/>
      <c r="T281" s="427"/>
      <c r="U281" s="427"/>
      <c r="V281" s="428"/>
      <c r="W281" s="42" t="s">
        <v>39</v>
      </c>
      <c r="X281" s="43">
        <f>IFERROR(SUM(X280:X280),"0")</f>
        <v>0</v>
      </c>
      <c r="Y281" s="43">
        <f>IFERROR(SUM(Y280:Y280),"0")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429"/>
      <c r="B282" s="429"/>
      <c r="C282" s="429"/>
      <c r="D282" s="429"/>
      <c r="E282" s="429"/>
      <c r="F282" s="429"/>
      <c r="G282" s="429"/>
      <c r="H282" s="429"/>
      <c r="I282" s="429"/>
      <c r="J282" s="429"/>
      <c r="K282" s="429"/>
      <c r="L282" s="429"/>
      <c r="M282" s="429"/>
      <c r="N282" s="429"/>
      <c r="O282" s="430"/>
      <c r="P282" s="426" t="s">
        <v>40</v>
      </c>
      <c r="Q282" s="427"/>
      <c r="R282" s="427"/>
      <c r="S282" s="427"/>
      <c r="T282" s="427"/>
      <c r="U282" s="427"/>
      <c r="V282" s="428"/>
      <c r="W282" s="42" t="s">
        <v>0</v>
      </c>
      <c r="X282" s="43">
        <f>IFERROR(SUMPRODUCT(X280:X280*H280:H280),"0")</f>
        <v>0</v>
      </c>
      <c r="Y282" s="43">
        <f>IFERROR(SUMPRODUCT(Y280:Y280*H280:H280),"0")</f>
        <v>0</v>
      </c>
      <c r="Z282" s="42"/>
      <c r="AA282" s="67"/>
      <c r="AB282" s="67"/>
      <c r="AC282" s="67"/>
    </row>
    <row r="283" spans="1:68" ht="27.75" customHeight="1" x14ac:dyDescent="0.2">
      <c r="A283" s="419" t="s">
        <v>284</v>
      </c>
      <c r="B283" s="419"/>
      <c r="C283" s="419"/>
      <c r="D283" s="419"/>
      <c r="E283" s="419"/>
      <c r="F283" s="419"/>
      <c r="G283" s="419"/>
      <c r="H283" s="419"/>
      <c r="I283" s="419"/>
      <c r="J283" s="419"/>
      <c r="K283" s="419"/>
      <c r="L283" s="419"/>
      <c r="M283" s="419"/>
      <c r="N283" s="419"/>
      <c r="O283" s="419"/>
      <c r="P283" s="419"/>
      <c r="Q283" s="419"/>
      <c r="R283" s="419"/>
      <c r="S283" s="419"/>
      <c r="T283" s="419"/>
      <c r="U283" s="419"/>
      <c r="V283" s="419"/>
      <c r="W283" s="419"/>
      <c r="X283" s="419"/>
      <c r="Y283" s="419"/>
      <c r="Z283" s="419"/>
      <c r="AA283" s="54"/>
      <c r="AB283" s="54"/>
      <c r="AC283" s="54"/>
    </row>
    <row r="284" spans="1:68" ht="16.5" customHeight="1" x14ac:dyDescent="0.25">
      <c r="A284" s="420" t="s">
        <v>284</v>
      </c>
      <c r="B284" s="420"/>
      <c r="C284" s="420"/>
      <c r="D284" s="420"/>
      <c r="E284" s="420"/>
      <c r="F284" s="420"/>
      <c r="G284" s="420"/>
      <c r="H284" s="420"/>
      <c r="I284" s="420"/>
      <c r="J284" s="420"/>
      <c r="K284" s="420"/>
      <c r="L284" s="420"/>
      <c r="M284" s="420"/>
      <c r="N284" s="420"/>
      <c r="O284" s="420"/>
      <c r="P284" s="420"/>
      <c r="Q284" s="420"/>
      <c r="R284" s="420"/>
      <c r="S284" s="420"/>
      <c r="T284" s="420"/>
      <c r="U284" s="420"/>
      <c r="V284" s="420"/>
      <c r="W284" s="420"/>
      <c r="X284" s="420"/>
      <c r="Y284" s="420"/>
      <c r="Z284" s="420"/>
      <c r="AA284" s="65"/>
      <c r="AB284" s="65"/>
      <c r="AC284" s="82"/>
    </row>
    <row r="285" spans="1:68" ht="14.25" customHeight="1" x14ac:dyDescent="0.25">
      <c r="A285" s="421" t="s">
        <v>82</v>
      </c>
      <c r="B285" s="421"/>
      <c r="C285" s="421"/>
      <c r="D285" s="421"/>
      <c r="E285" s="421"/>
      <c r="F285" s="421"/>
      <c r="G285" s="421"/>
      <c r="H285" s="421"/>
      <c r="I285" s="421"/>
      <c r="J285" s="421"/>
      <c r="K285" s="421"/>
      <c r="L285" s="421"/>
      <c r="M285" s="421"/>
      <c r="N285" s="421"/>
      <c r="O285" s="421"/>
      <c r="P285" s="421"/>
      <c r="Q285" s="421"/>
      <c r="R285" s="421"/>
      <c r="S285" s="421"/>
      <c r="T285" s="421"/>
      <c r="U285" s="421"/>
      <c r="V285" s="421"/>
      <c r="W285" s="421"/>
      <c r="X285" s="421"/>
      <c r="Y285" s="421"/>
      <c r="Z285" s="421"/>
      <c r="AA285" s="66"/>
      <c r="AB285" s="66"/>
      <c r="AC285" s="83"/>
    </row>
    <row r="286" spans="1:68" ht="27" customHeight="1" x14ac:dyDescent="0.25">
      <c r="A286" s="63" t="s">
        <v>430</v>
      </c>
      <c r="B286" s="63" t="s">
        <v>431</v>
      </c>
      <c r="C286" s="36">
        <v>4301071014</v>
      </c>
      <c r="D286" s="422">
        <v>4640242181264</v>
      </c>
      <c r="E286" s="422"/>
      <c r="F286" s="62">
        <v>0.7</v>
      </c>
      <c r="G286" s="37">
        <v>10</v>
      </c>
      <c r="H286" s="62">
        <v>7</v>
      </c>
      <c r="I286" s="62">
        <v>7.28</v>
      </c>
      <c r="J286" s="37">
        <v>84</v>
      </c>
      <c r="K286" s="37" t="s">
        <v>87</v>
      </c>
      <c r="L286" s="37" t="s">
        <v>124</v>
      </c>
      <c r="M286" s="38" t="s">
        <v>86</v>
      </c>
      <c r="N286" s="38"/>
      <c r="O286" s="37">
        <v>180</v>
      </c>
      <c r="P286" s="530" t="s">
        <v>432</v>
      </c>
      <c r="Q286" s="424"/>
      <c r="R286" s="424"/>
      <c r="S286" s="424"/>
      <c r="T286" s="425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9" t="s">
        <v>433</v>
      </c>
      <c r="AG286" s="81"/>
      <c r="AJ286" s="87" t="s">
        <v>125</v>
      </c>
      <c r="AK286" s="87">
        <v>12</v>
      </c>
      <c r="BB286" s="290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434</v>
      </c>
      <c r="B287" s="63" t="s">
        <v>435</v>
      </c>
      <c r="C287" s="36">
        <v>4301071021</v>
      </c>
      <c r="D287" s="422">
        <v>4640242181325</v>
      </c>
      <c r="E287" s="422"/>
      <c r="F287" s="62">
        <v>0.7</v>
      </c>
      <c r="G287" s="37">
        <v>10</v>
      </c>
      <c r="H287" s="62">
        <v>7</v>
      </c>
      <c r="I287" s="62">
        <v>7.28</v>
      </c>
      <c r="J287" s="37">
        <v>84</v>
      </c>
      <c r="K287" s="37" t="s">
        <v>87</v>
      </c>
      <c r="L287" s="37" t="s">
        <v>124</v>
      </c>
      <c r="M287" s="38" t="s">
        <v>86</v>
      </c>
      <c r="N287" s="38"/>
      <c r="O287" s="37">
        <v>180</v>
      </c>
      <c r="P287" s="531" t="s">
        <v>436</v>
      </c>
      <c r="Q287" s="424"/>
      <c r="R287" s="424"/>
      <c r="S287" s="424"/>
      <c r="T287" s="42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1" t="s">
        <v>433</v>
      </c>
      <c r="AG287" s="81"/>
      <c r="AJ287" s="87" t="s">
        <v>125</v>
      </c>
      <c r="AK287" s="87">
        <v>12</v>
      </c>
      <c r="BB287" s="292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437</v>
      </c>
      <c r="B288" s="63" t="s">
        <v>438</v>
      </c>
      <c r="C288" s="36">
        <v>4301070993</v>
      </c>
      <c r="D288" s="422">
        <v>4640242180670</v>
      </c>
      <c r="E288" s="422"/>
      <c r="F288" s="62">
        <v>1</v>
      </c>
      <c r="G288" s="37">
        <v>6</v>
      </c>
      <c r="H288" s="62">
        <v>6</v>
      </c>
      <c r="I288" s="62">
        <v>6.23</v>
      </c>
      <c r="J288" s="37">
        <v>84</v>
      </c>
      <c r="K288" s="37" t="s">
        <v>87</v>
      </c>
      <c r="L288" s="37" t="s">
        <v>124</v>
      </c>
      <c r="M288" s="38" t="s">
        <v>86</v>
      </c>
      <c r="N288" s="38"/>
      <c r="O288" s="37">
        <v>180</v>
      </c>
      <c r="P288" s="532" t="s">
        <v>439</v>
      </c>
      <c r="Q288" s="424"/>
      <c r="R288" s="424"/>
      <c r="S288" s="424"/>
      <c r="T288" s="425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3" t="s">
        <v>440</v>
      </c>
      <c r="AG288" s="81"/>
      <c r="AJ288" s="87" t="s">
        <v>125</v>
      </c>
      <c r="AK288" s="87">
        <v>12</v>
      </c>
      <c r="BB288" s="294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29"/>
      <c r="B289" s="429"/>
      <c r="C289" s="429"/>
      <c r="D289" s="429"/>
      <c r="E289" s="429"/>
      <c r="F289" s="429"/>
      <c r="G289" s="429"/>
      <c r="H289" s="429"/>
      <c r="I289" s="429"/>
      <c r="J289" s="429"/>
      <c r="K289" s="429"/>
      <c r="L289" s="429"/>
      <c r="M289" s="429"/>
      <c r="N289" s="429"/>
      <c r="O289" s="430"/>
      <c r="P289" s="426" t="s">
        <v>40</v>
      </c>
      <c r="Q289" s="427"/>
      <c r="R289" s="427"/>
      <c r="S289" s="427"/>
      <c r="T289" s="427"/>
      <c r="U289" s="427"/>
      <c r="V289" s="428"/>
      <c r="W289" s="42" t="s">
        <v>39</v>
      </c>
      <c r="X289" s="43">
        <f>IFERROR(SUM(X286:X288),"0")</f>
        <v>0</v>
      </c>
      <c r="Y289" s="43">
        <f>IFERROR(SUM(Y286:Y288),"0")</f>
        <v>0</v>
      </c>
      <c r="Z289" s="43">
        <f>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429"/>
      <c r="B290" s="429"/>
      <c r="C290" s="429"/>
      <c r="D290" s="429"/>
      <c r="E290" s="429"/>
      <c r="F290" s="429"/>
      <c r="G290" s="429"/>
      <c r="H290" s="429"/>
      <c r="I290" s="429"/>
      <c r="J290" s="429"/>
      <c r="K290" s="429"/>
      <c r="L290" s="429"/>
      <c r="M290" s="429"/>
      <c r="N290" s="429"/>
      <c r="O290" s="430"/>
      <c r="P290" s="426" t="s">
        <v>40</v>
      </c>
      <c r="Q290" s="427"/>
      <c r="R290" s="427"/>
      <c r="S290" s="427"/>
      <c r="T290" s="427"/>
      <c r="U290" s="427"/>
      <c r="V290" s="428"/>
      <c r="W290" s="42" t="s">
        <v>0</v>
      </c>
      <c r="X290" s="43">
        <f>IFERROR(SUMPRODUCT(X286:X288*H286:H288),"0")</f>
        <v>0</v>
      </c>
      <c r="Y290" s="43">
        <f>IFERROR(SUMPRODUCT(Y286:Y288*H286:H288),"0")</f>
        <v>0</v>
      </c>
      <c r="Z290" s="42"/>
      <c r="AA290" s="67"/>
      <c r="AB290" s="67"/>
      <c r="AC290" s="67"/>
    </row>
    <row r="291" spans="1:68" ht="14.25" customHeight="1" x14ac:dyDescent="0.25">
      <c r="A291" s="421" t="s">
        <v>195</v>
      </c>
      <c r="B291" s="421"/>
      <c r="C291" s="421"/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421"/>
      <c r="T291" s="421"/>
      <c r="U291" s="421"/>
      <c r="V291" s="421"/>
      <c r="W291" s="421"/>
      <c r="X291" s="421"/>
      <c r="Y291" s="421"/>
      <c r="Z291" s="421"/>
      <c r="AA291" s="66"/>
      <c r="AB291" s="66"/>
      <c r="AC291" s="83"/>
    </row>
    <row r="292" spans="1:68" ht="27" customHeight="1" x14ac:dyDescent="0.25">
      <c r="A292" s="63" t="s">
        <v>441</v>
      </c>
      <c r="B292" s="63" t="s">
        <v>442</v>
      </c>
      <c r="C292" s="36">
        <v>4301131019</v>
      </c>
      <c r="D292" s="422">
        <v>4640242180427</v>
      </c>
      <c r="E292" s="422"/>
      <c r="F292" s="62">
        <v>1.8</v>
      </c>
      <c r="G292" s="37">
        <v>1</v>
      </c>
      <c r="H292" s="62">
        <v>1.8</v>
      </c>
      <c r="I292" s="62">
        <v>1.915</v>
      </c>
      <c r="J292" s="37">
        <v>234</v>
      </c>
      <c r="K292" s="37" t="s">
        <v>186</v>
      </c>
      <c r="L292" s="37" t="s">
        <v>124</v>
      </c>
      <c r="M292" s="38" t="s">
        <v>86</v>
      </c>
      <c r="N292" s="38"/>
      <c r="O292" s="37">
        <v>180</v>
      </c>
      <c r="P292" s="53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424"/>
      <c r="R292" s="424"/>
      <c r="S292" s="424"/>
      <c r="T292" s="42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5" t="s">
        <v>443</v>
      </c>
      <c r="AG292" s="81"/>
      <c r="AJ292" s="87" t="s">
        <v>125</v>
      </c>
      <c r="AK292" s="87">
        <v>18</v>
      </c>
      <c r="BB292" s="296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29"/>
      <c r="B293" s="429"/>
      <c r="C293" s="429"/>
      <c r="D293" s="429"/>
      <c r="E293" s="429"/>
      <c r="F293" s="429"/>
      <c r="G293" s="429"/>
      <c r="H293" s="429"/>
      <c r="I293" s="429"/>
      <c r="J293" s="429"/>
      <c r="K293" s="429"/>
      <c r="L293" s="429"/>
      <c r="M293" s="429"/>
      <c r="N293" s="429"/>
      <c r="O293" s="430"/>
      <c r="P293" s="426" t="s">
        <v>40</v>
      </c>
      <c r="Q293" s="427"/>
      <c r="R293" s="427"/>
      <c r="S293" s="427"/>
      <c r="T293" s="427"/>
      <c r="U293" s="427"/>
      <c r="V293" s="428"/>
      <c r="W293" s="42" t="s">
        <v>39</v>
      </c>
      <c r="X293" s="43">
        <f>IFERROR(SUM(X292:X292),"0")</f>
        <v>0</v>
      </c>
      <c r="Y293" s="43">
        <f>IFERROR(SUM(Y292:Y292),"0")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429"/>
      <c r="B294" s="429"/>
      <c r="C294" s="429"/>
      <c r="D294" s="429"/>
      <c r="E294" s="429"/>
      <c r="F294" s="429"/>
      <c r="G294" s="429"/>
      <c r="H294" s="429"/>
      <c r="I294" s="429"/>
      <c r="J294" s="429"/>
      <c r="K294" s="429"/>
      <c r="L294" s="429"/>
      <c r="M294" s="429"/>
      <c r="N294" s="429"/>
      <c r="O294" s="430"/>
      <c r="P294" s="426" t="s">
        <v>40</v>
      </c>
      <c r="Q294" s="427"/>
      <c r="R294" s="427"/>
      <c r="S294" s="427"/>
      <c r="T294" s="427"/>
      <c r="U294" s="427"/>
      <c r="V294" s="428"/>
      <c r="W294" s="42" t="s">
        <v>0</v>
      </c>
      <c r="X294" s="43">
        <f>IFERROR(SUMPRODUCT(X292:X292*H292:H292),"0")</f>
        <v>0</v>
      </c>
      <c r="Y294" s="43">
        <f>IFERROR(SUMPRODUCT(Y292:Y292*H292:H292),"0")</f>
        <v>0</v>
      </c>
      <c r="Z294" s="42"/>
      <c r="AA294" s="67"/>
      <c r="AB294" s="67"/>
      <c r="AC294" s="67"/>
    </row>
    <row r="295" spans="1:68" ht="14.25" customHeight="1" x14ac:dyDescent="0.25">
      <c r="A295" s="421" t="s">
        <v>91</v>
      </c>
      <c r="B295" s="421"/>
      <c r="C295" s="421"/>
      <c r="D295" s="421"/>
      <c r="E295" s="421"/>
      <c r="F295" s="421"/>
      <c r="G295" s="421"/>
      <c r="H295" s="421"/>
      <c r="I295" s="421"/>
      <c r="J295" s="421"/>
      <c r="K295" s="421"/>
      <c r="L295" s="421"/>
      <c r="M295" s="421"/>
      <c r="N295" s="421"/>
      <c r="O295" s="421"/>
      <c r="P295" s="421"/>
      <c r="Q295" s="421"/>
      <c r="R295" s="421"/>
      <c r="S295" s="421"/>
      <c r="T295" s="421"/>
      <c r="U295" s="421"/>
      <c r="V295" s="421"/>
      <c r="W295" s="421"/>
      <c r="X295" s="421"/>
      <c r="Y295" s="421"/>
      <c r="Z295" s="421"/>
      <c r="AA295" s="66"/>
      <c r="AB295" s="66"/>
      <c r="AC295" s="83"/>
    </row>
    <row r="296" spans="1:68" ht="27" customHeight="1" x14ac:dyDescent="0.25">
      <c r="A296" s="63" t="s">
        <v>444</v>
      </c>
      <c r="B296" s="63" t="s">
        <v>445</v>
      </c>
      <c r="C296" s="36">
        <v>4301132080</v>
      </c>
      <c r="D296" s="422">
        <v>4640242180397</v>
      </c>
      <c r="E296" s="422"/>
      <c r="F296" s="62">
        <v>1</v>
      </c>
      <c r="G296" s="37">
        <v>6</v>
      </c>
      <c r="H296" s="62">
        <v>6</v>
      </c>
      <c r="I296" s="62">
        <v>6.26</v>
      </c>
      <c r="J296" s="37">
        <v>84</v>
      </c>
      <c r="K296" s="37" t="s">
        <v>87</v>
      </c>
      <c r="L296" s="37" t="s">
        <v>128</v>
      </c>
      <c r="M296" s="38" t="s">
        <v>86</v>
      </c>
      <c r="N296" s="38"/>
      <c r="O296" s="37">
        <v>180</v>
      </c>
      <c r="P296" s="5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424"/>
      <c r="R296" s="424"/>
      <c r="S296" s="424"/>
      <c r="T296" s="425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297" t="s">
        <v>446</v>
      </c>
      <c r="AG296" s="81"/>
      <c r="AJ296" s="87" t="s">
        <v>129</v>
      </c>
      <c r="AK296" s="87">
        <v>84</v>
      </c>
      <c r="BB296" s="298" t="s">
        <v>96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447</v>
      </c>
      <c r="B297" s="63" t="s">
        <v>448</v>
      </c>
      <c r="C297" s="36">
        <v>4301132104</v>
      </c>
      <c r="D297" s="422">
        <v>4640242181219</v>
      </c>
      <c r="E297" s="422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186</v>
      </c>
      <c r="L297" s="37" t="s">
        <v>124</v>
      </c>
      <c r="M297" s="38" t="s">
        <v>86</v>
      </c>
      <c r="N297" s="38"/>
      <c r="O297" s="37">
        <v>180</v>
      </c>
      <c r="P297" s="535" t="s">
        <v>449</v>
      </c>
      <c r="Q297" s="424"/>
      <c r="R297" s="424"/>
      <c r="S297" s="424"/>
      <c r="T297" s="425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299" t="s">
        <v>446</v>
      </c>
      <c r="AG297" s="81"/>
      <c r="AJ297" s="87" t="s">
        <v>125</v>
      </c>
      <c r="AK297" s="87">
        <v>18</v>
      </c>
      <c r="BB297" s="300" t="s">
        <v>96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x14ac:dyDescent="0.2">
      <c r="A298" s="429"/>
      <c r="B298" s="429"/>
      <c r="C298" s="429"/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30"/>
      <c r="P298" s="426" t="s">
        <v>40</v>
      </c>
      <c r="Q298" s="427"/>
      <c r="R298" s="427"/>
      <c r="S298" s="427"/>
      <c r="T298" s="427"/>
      <c r="U298" s="427"/>
      <c r="V298" s="428"/>
      <c r="W298" s="42" t="s">
        <v>39</v>
      </c>
      <c r="X298" s="43">
        <f>IFERROR(SUM(X296:X297),"0")</f>
        <v>0</v>
      </c>
      <c r="Y298" s="43">
        <f>IFERROR(SUM(Y296:Y297),"0")</f>
        <v>0</v>
      </c>
      <c r="Z298" s="43">
        <f>IFERROR(IF(Z296="",0,Z296),"0")+IFERROR(IF(Z297="",0,Z297),"0")</f>
        <v>0</v>
      </c>
      <c r="AA298" s="67"/>
      <c r="AB298" s="67"/>
      <c r="AC298" s="67"/>
    </row>
    <row r="299" spans="1:68" x14ac:dyDescent="0.2">
      <c r="A299" s="429"/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30"/>
      <c r="P299" s="426" t="s">
        <v>40</v>
      </c>
      <c r="Q299" s="427"/>
      <c r="R299" s="427"/>
      <c r="S299" s="427"/>
      <c r="T299" s="427"/>
      <c r="U299" s="427"/>
      <c r="V299" s="428"/>
      <c r="W299" s="42" t="s">
        <v>0</v>
      </c>
      <c r="X299" s="43">
        <f>IFERROR(SUMPRODUCT(X296:X297*H296:H297),"0")</f>
        <v>0</v>
      </c>
      <c r="Y299" s="43">
        <f>IFERROR(SUMPRODUCT(Y296:Y297*H296:H297),"0")</f>
        <v>0</v>
      </c>
      <c r="Z299" s="42"/>
      <c r="AA299" s="67"/>
      <c r="AB299" s="67"/>
      <c r="AC299" s="67"/>
    </row>
    <row r="300" spans="1:68" ht="14.25" customHeight="1" x14ac:dyDescent="0.25">
      <c r="A300" s="421" t="s">
        <v>161</v>
      </c>
      <c r="B300" s="421"/>
      <c r="C300" s="421"/>
      <c r="D300" s="421"/>
      <c r="E300" s="421"/>
      <c r="F300" s="421"/>
      <c r="G300" s="421"/>
      <c r="H300" s="421"/>
      <c r="I300" s="421"/>
      <c r="J300" s="421"/>
      <c r="K300" s="421"/>
      <c r="L300" s="421"/>
      <c r="M300" s="421"/>
      <c r="N300" s="421"/>
      <c r="O300" s="421"/>
      <c r="P300" s="421"/>
      <c r="Q300" s="421"/>
      <c r="R300" s="421"/>
      <c r="S300" s="421"/>
      <c r="T300" s="421"/>
      <c r="U300" s="421"/>
      <c r="V300" s="421"/>
      <c r="W300" s="421"/>
      <c r="X300" s="421"/>
      <c r="Y300" s="421"/>
      <c r="Z300" s="421"/>
      <c r="AA300" s="66"/>
      <c r="AB300" s="66"/>
      <c r="AC300" s="83"/>
    </row>
    <row r="301" spans="1:68" ht="27" customHeight="1" x14ac:dyDescent="0.25">
      <c r="A301" s="63" t="s">
        <v>450</v>
      </c>
      <c r="B301" s="63" t="s">
        <v>451</v>
      </c>
      <c r="C301" s="36">
        <v>4301136028</v>
      </c>
      <c r="D301" s="422">
        <v>4640242180304</v>
      </c>
      <c r="E301" s="422"/>
      <c r="F301" s="62">
        <v>2.7</v>
      </c>
      <c r="G301" s="37">
        <v>1</v>
      </c>
      <c r="H301" s="62">
        <v>2.7</v>
      </c>
      <c r="I301" s="62">
        <v>2.8906000000000001</v>
      </c>
      <c r="J301" s="37">
        <v>126</v>
      </c>
      <c r="K301" s="37" t="s">
        <v>97</v>
      </c>
      <c r="L301" s="37" t="s">
        <v>124</v>
      </c>
      <c r="M301" s="38" t="s">
        <v>86</v>
      </c>
      <c r="N301" s="38"/>
      <c r="O301" s="37">
        <v>180</v>
      </c>
      <c r="P301" s="536" t="s">
        <v>452</v>
      </c>
      <c r="Q301" s="424"/>
      <c r="R301" s="424"/>
      <c r="S301" s="424"/>
      <c r="T301" s="425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01" t="s">
        <v>453</v>
      </c>
      <c r="AG301" s="81"/>
      <c r="AJ301" s="87" t="s">
        <v>125</v>
      </c>
      <c r="AK301" s="87">
        <v>14</v>
      </c>
      <c r="BB301" s="302" t="s">
        <v>96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ht="27" customHeight="1" x14ac:dyDescent="0.25">
      <c r="A302" s="63" t="s">
        <v>454</v>
      </c>
      <c r="B302" s="63" t="s">
        <v>455</v>
      </c>
      <c r="C302" s="36">
        <v>4301136026</v>
      </c>
      <c r="D302" s="422">
        <v>4640242180236</v>
      </c>
      <c r="E302" s="422"/>
      <c r="F302" s="62">
        <v>5</v>
      </c>
      <c r="G302" s="37">
        <v>1</v>
      </c>
      <c r="H302" s="62">
        <v>5</v>
      </c>
      <c r="I302" s="62">
        <v>5.2350000000000003</v>
      </c>
      <c r="J302" s="37">
        <v>84</v>
      </c>
      <c r="K302" s="37" t="s">
        <v>87</v>
      </c>
      <c r="L302" s="37" t="s">
        <v>128</v>
      </c>
      <c r="M302" s="38" t="s">
        <v>86</v>
      </c>
      <c r="N302" s="38"/>
      <c r="O302" s="37">
        <v>180</v>
      </c>
      <c r="P302" s="5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424"/>
      <c r="R302" s="424"/>
      <c r="S302" s="424"/>
      <c r="T302" s="425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03" t="s">
        <v>453</v>
      </c>
      <c r="AG302" s="81"/>
      <c r="AJ302" s="87" t="s">
        <v>129</v>
      </c>
      <c r="AK302" s="87">
        <v>84</v>
      </c>
      <c r="BB302" s="304" t="s">
        <v>96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ht="27" customHeight="1" x14ac:dyDescent="0.25">
      <c r="A303" s="63" t="s">
        <v>456</v>
      </c>
      <c r="B303" s="63" t="s">
        <v>457</v>
      </c>
      <c r="C303" s="36">
        <v>4301136029</v>
      </c>
      <c r="D303" s="422">
        <v>4640242180410</v>
      </c>
      <c r="E303" s="422"/>
      <c r="F303" s="62">
        <v>2.2400000000000002</v>
      </c>
      <c r="G303" s="37">
        <v>1</v>
      </c>
      <c r="H303" s="62">
        <v>2.2400000000000002</v>
      </c>
      <c r="I303" s="62">
        <v>2.4319999999999999</v>
      </c>
      <c r="J303" s="37">
        <v>126</v>
      </c>
      <c r="K303" s="37" t="s">
        <v>97</v>
      </c>
      <c r="L303" s="37" t="s">
        <v>124</v>
      </c>
      <c r="M303" s="38" t="s">
        <v>86</v>
      </c>
      <c r="N303" s="38"/>
      <c r="O303" s="37">
        <v>180</v>
      </c>
      <c r="P30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424"/>
      <c r="R303" s="424"/>
      <c r="S303" s="424"/>
      <c r="T303" s="425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5" t="s">
        <v>453</v>
      </c>
      <c r="AG303" s="81"/>
      <c r="AJ303" s="87" t="s">
        <v>125</v>
      </c>
      <c r="AK303" s="87">
        <v>14</v>
      </c>
      <c r="BB303" s="306" t="s">
        <v>96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x14ac:dyDescent="0.2">
      <c r="A304" s="429"/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29"/>
      <c r="N304" s="429"/>
      <c r="O304" s="430"/>
      <c r="P304" s="426" t="s">
        <v>40</v>
      </c>
      <c r="Q304" s="427"/>
      <c r="R304" s="427"/>
      <c r="S304" s="427"/>
      <c r="T304" s="427"/>
      <c r="U304" s="427"/>
      <c r="V304" s="428"/>
      <c r="W304" s="42" t="s">
        <v>39</v>
      </c>
      <c r="X304" s="43">
        <f>IFERROR(SUM(X301:X303),"0")</f>
        <v>0</v>
      </c>
      <c r="Y304" s="43">
        <f>IFERROR(SUM(Y301:Y303),"0")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429"/>
      <c r="B305" s="429"/>
      <c r="C305" s="429"/>
      <c r="D305" s="429"/>
      <c r="E305" s="429"/>
      <c r="F305" s="429"/>
      <c r="G305" s="429"/>
      <c r="H305" s="429"/>
      <c r="I305" s="429"/>
      <c r="J305" s="429"/>
      <c r="K305" s="429"/>
      <c r="L305" s="429"/>
      <c r="M305" s="429"/>
      <c r="N305" s="429"/>
      <c r="O305" s="430"/>
      <c r="P305" s="426" t="s">
        <v>40</v>
      </c>
      <c r="Q305" s="427"/>
      <c r="R305" s="427"/>
      <c r="S305" s="427"/>
      <c r="T305" s="427"/>
      <c r="U305" s="427"/>
      <c r="V305" s="428"/>
      <c r="W305" s="42" t="s">
        <v>0</v>
      </c>
      <c r="X305" s="43">
        <f>IFERROR(SUMPRODUCT(X301:X303*H301:H303),"0")</f>
        <v>0</v>
      </c>
      <c r="Y305" s="43">
        <f>IFERROR(SUMPRODUCT(Y301:Y303*H301:H303),"0")</f>
        <v>0</v>
      </c>
      <c r="Z305" s="42"/>
      <c r="AA305" s="67"/>
      <c r="AB305" s="67"/>
      <c r="AC305" s="67"/>
    </row>
    <row r="306" spans="1:68" ht="14.25" customHeight="1" x14ac:dyDescent="0.25">
      <c r="A306" s="421" t="s">
        <v>167</v>
      </c>
      <c r="B306" s="421"/>
      <c r="C306" s="421"/>
      <c r="D306" s="421"/>
      <c r="E306" s="421"/>
      <c r="F306" s="421"/>
      <c r="G306" s="421"/>
      <c r="H306" s="421"/>
      <c r="I306" s="421"/>
      <c r="J306" s="421"/>
      <c r="K306" s="421"/>
      <c r="L306" s="421"/>
      <c r="M306" s="421"/>
      <c r="N306" s="421"/>
      <c r="O306" s="421"/>
      <c r="P306" s="421"/>
      <c r="Q306" s="421"/>
      <c r="R306" s="421"/>
      <c r="S306" s="421"/>
      <c r="T306" s="421"/>
      <c r="U306" s="421"/>
      <c r="V306" s="421"/>
      <c r="W306" s="421"/>
      <c r="X306" s="421"/>
      <c r="Y306" s="421"/>
      <c r="Z306" s="421"/>
      <c r="AA306" s="66"/>
      <c r="AB306" s="66"/>
      <c r="AC306" s="83"/>
    </row>
    <row r="307" spans="1:68" ht="37.5" customHeight="1" x14ac:dyDescent="0.25">
      <c r="A307" s="63" t="s">
        <v>458</v>
      </c>
      <c r="B307" s="63" t="s">
        <v>459</v>
      </c>
      <c r="C307" s="36">
        <v>4301135504</v>
      </c>
      <c r="D307" s="422">
        <v>4640242181554</v>
      </c>
      <c r="E307" s="422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539" t="s">
        <v>460</v>
      </c>
      <c r="Q307" s="424"/>
      <c r="R307" s="424"/>
      <c r="S307" s="424"/>
      <c r="T307" s="42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ref="Y307:Y327" si="24">IFERROR(IF(X307="","",X307),"")</f>
        <v>0</v>
      </c>
      <c r="Z307" s="41">
        <f>IFERROR(IF(X307="","",X307*0.00936),"")</f>
        <v>0</v>
      </c>
      <c r="AA307" s="68" t="s">
        <v>46</v>
      </c>
      <c r="AB307" s="69" t="s">
        <v>46</v>
      </c>
      <c r="AC307" s="307" t="s">
        <v>461</v>
      </c>
      <c r="AG307" s="81"/>
      <c r="AJ307" s="87" t="s">
        <v>89</v>
      </c>
      <c r="AK307" s="87">
        <v>1</v>
      </c>
      <c r="BB307" s="308" t="s">
        <v>96</v>
      </c>
      <c r="BM307" s="81">
        <f t="shared" ref="BM307:BM327" si="25">IFERROR(X307*I307,"0")</f>
        <v>0</v>
      </c>
      <c r="BN307" s="81">
        <f t="shared" ref="BN307:BN327" si="26">IFERROR(Y307*I307,"0")</f>
        <v>0</v>
      </c>
      <c r="BO307" s="81">
        <f t="shared" ref="BO307:BO327" si="27">IFERROR(X307/J307,"0")</f>
        <v>0</v>
      </c>
      <c r="BP307" s="81">
        <f t="shared" ref="BP307:BP327" si="28">IFERROR(Y307/J307,"0")</f>
        <v>0</v>
      </c>
    </row>
    <row r="308" spans="1:68" ht="27" customHeight="1" x14ac:dyDescent="0.25">
      <c r="A308" s="63" t="s">
        <v>462</v>
      </c>
      <c r="B308" s="63" t="s">
        <v>463</v>
      </c>
      <c r="C308" s="36">
        <v>4301135394</v>
      </c>
      <c r="D308" s="422">
        <v>4640242181561</v>
      </c>
      <c r="E308" s="422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97</v>
      </c>
      <c r="L308" s="37" t="s">
        <v>124</v>
      </c>
      <c r="M308" s="38" t="s">
        <v>86</v>
      </c>
      <c r="N308" s="38"/>
      <c r="O308" s="37">
        <v>180</v>
      </c>
      <c r="P308" s="540" t="s">
        <v>464</v>
      </c>
      <c r="Q308" s="424"/>
      <c r="R308" s="424"/>
      <c r="S308" s="424"/>
      <c r="T308" s="42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IFERROR(IF(X308="","",X308*0.00936),"")</f>
        <v>0</v>
      </c>
      <c r="AA308" s="68" t="s">
        <v>46</v>
      </c>
      <c r="AB308" s="69" t="s">
        <v>46</v>
      </c>
      <c r="AC308" s="309" t="s">
        <v>465</v>
      </c>
      <c r="AG308" s="81"/>
      <c r="AJ308" s="87" t="s">
        <v>125</v>
      </c>
      <c r="AK308" s="87">
        <v>14</v>
      </c>
      <c r="BB308" s="310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466</v>
      </c>
      <c r="B309" s="63" t="s">
        <v>467</v>
      </c>
      <c r="C309" s="36">
        <v>4301135374</v>
      </c>
      <c r="D309" s="422">
        <v>4640242181424</v>
      </c>
      <c r="E309" s="422"/>
      <c r="F309" s="62">
        <v>5.5</v>
      </c>
      <c r="G309" s="37">
        <v>1</v>
      </c>
      <c r="H309" s="62">
        <v>5.5</v>
      </c>
      <c r="I309" s="62">
        <v>5.7350000000000003</v>
      </c>
      <c r="J309" s="37">
        <v>84</v>
      </c>
      <c r="K309" s="37" t="s">
        <v>87</v>
      </c>
      <c r="L309" s="37" t="s">
        <v>124</v>
      </c>
      <c r="M309" s="38" t="s">
        <v>86</v>
      </c>
      <c r="N309" s="38"/>
      <c r="O309" s="37">
        <v>180</v>
      </c>
      <c r="P309" s="5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424"/>
      <c r="R309" s="424"/>
      <c r="S309" s="424"/>
      <c r="T309" s="42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IFERROR(IF(X309="","",X309*0.0155),"")</f>
        <v>0</v>
      </c>
      <c r="AA309" s="68" t="s">
        <v>46</v>
      </c>
      <c r="AB309" s="69" t="s">
        <v>46</v>
      </c>
      <c r="AC309" s="311" t="s">
        <v>461</v>
      </c>
      <c r="AG309" s="81"/>
      <c r="AJ309" s="87" t="s">
        <v>125</v>
      </c>
      <c r="AK309" s="87">
        <v>12</v>
      </c>
      <c r="BB309" s="312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468</v>
      </c>
      <c r="B310" s="63" t="s">
        <v>469</v>
      </c>
      <c r="C310" s="36">
        <v>4301135320</v>
      </c>
      <c r="D310" s="422">
        <v>4640242181592</v>
      </c>
      <c r="E310" s="422"/>
      <c r="F310" s="62">
        <v>3.5</v>
      </c>
      <c r="G310" s="37">
        <v>1</v>
      </c>
      <c r="H310" s="62">
        <v>3.5</v>
      </c>
      <c r="I310" s="62">
        <v>3.6850000000000001</v>
      </c>
      <c r="J310" s="37">
        <v>126</v>
      </c>
      <c r="K310" s="37" t="s">
        <v>97</v>
      </c>
      <c r="L310" s="37" t="s">
        <v>88</v>
      </c>
      <c r="M310" s="38" t="s">
        <v>86</v>
      </c>
      <c r="N310" s="38"/>
      <c r="O310" s="37">
        <v>180</v>
      </c>
      <c r="P310" s="542" t="s">
        <v>470</v>
      </c>
      <c r="Q310" s="424"/>
      <c r="R310" s="424"/>
      <c r="S310" s="424"/>
      <c r="T310" s="42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ref="Z310:Z318" si="29">IFERROR(IF(X310="","",X310*0.00936),"")</f>
        <v>0</v>
      </c>
      <c r="AA310" s="68" t="s">
        <v>46</v>
      </c>
      <c r="AB310" s="69" t="s">
        <v>46</v>
      </c>
      <c r="AC310" s="313" t="s">
        <v>471</v>
      </c>
      <c r="AG310" s="81"/>
      <c r="AJ310" s="87" t="s">
        <v>89</v>
      </c>
      <c r="AK310" s="87">
        <v>1</v>
      </c>
      <c r="BB310" s="314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37.5" customHeight="1" x14ac:dyDescent="0.25">
      <c r="A311" s="63" t="s">
        <v>472</v>
      </c>
      <c r="B311" s="63" t="s">
        <v>473</v>
      </c>
      <c r="C311" s="36">
        <v>4301135552</v>
      </c>
      <c r="D311" s="422">
        <v>4640242181431</v>
      </c>
      <c r="E311" s="422"/>
      <c r="F311" s="62">
        <v>3.5</v>
      </c>
      <c r="G311" s="37">
        <v>1</v>
      </c>
      <c r="H311" s="62">
        <v>3.5</v>
      </c>
      <c r="I311" s="62">
        <v>3.6920000000000002</v>
      </c>
      <c r="J311" s="37">
        <v>126</v>
      </c>
      <c r="K311" s="37" t="s">
        <v>97</v>
      </c>
      <c r="L311" s="37" t="s">
        <v>88</v>
      </c>
      <c r="M311" s="38" t="s">
        <v>86</v>
      </c>
      <c r="N311" s="38"/>
      <c r="O311" s="37">
        <v>180</v>
      </c>
      <c r="P311" s="543" t="s">
        <v>474</v>
      </c>
      <c r="Q311" s="424"/>
      <c r="R311" s="424"/>
      <c r="S311" s="424"/>
      <c r="T311" s="42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5" t="s">
        <v>475</v>
      </c>
      <c r="AG311" s="81"/>
      <c r="AJ311" s="87" t="s">
        <v>89</v>
      </c>
      <c r="AK311" s="87">
        <v>1</v>
      </c>
      <c r="BB311" s="316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476</v>
      </c>
      <c r="B312" s="63" t="s">
        <v>477</v>
      </c>
      <c r="C312" s="36">
        <v>4301135405</v>
      </c>
      <c r="D312" s="422">
        <v>4640242181523</v>
      </c>
      <c r="E312" s="422"/>
      <c r="F312" s="62">
        <v>3</v>
      </c>
      <c r="G312" s="37">
        <v>1</v>
      </c>
      <c r="H312" s="62">
        <v>3</v>
      </c>
      <c r="I312" s="62">
        <v>3.1920000000000002</v>
      </c>
      <c r="J312" s="37">
        <v>126</v>
      </c>
      <c r="K312" s="37" t="s">
        <v>97</v>
      </c>
      <c r="L312" s="37" t="s">
        <v>124</v>
      </c>
      <c r="M312" s="38" t="s">
        <v>86</v>
      </c>
      <c r="N312" s="38"/>
      <c r="O312" s="37">
        <v>180</v>
      </c>
      <c r="P312" s="5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424"/>
      <c r="R312" s="424"/>
      <c r="S312" s="424"/>
      <c r="T312" s="42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17" t="s">
        <v>465</v>
      </c>
      <c r="AG312" s="81"/>
      <c r="AJ312" s="87" t="s">
        <v>125</v>
      </c>
      <c r="AK312" s="87">
        <v>14</v>
      </c>
      <c r="BB312" s="318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37.5" customHeight="1" x14ac:dyDescent="0.25">
      <c r="A313" s="63" t="s">
        <v>478</v>
      </c>
      <c r="B313" s="63" t="s">
        <v>479</v>
      </c>
      <c r="C313" s="36">
        <v>4301135404</v>
      </c>
      <c r="D313" s="422">
        <v>4640242181516</v>
      </c>
      <c r="E313" s="422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97</v>
      </c>
      <c r="L313" s="37" t="s">
        <v>88</v>
      </c>
      <c r="M313" s="38" t="s">
        <v>86</v>
      </c>
      <c r="N313" s="38"/>
      <c r="O313" s="37">
        <v>180</v>
      </c>
      <c r="P313" s="545" t="s">
        <v>480</v>
      </c>
      <c r="Q313" s="424"/>
      <c r="R313" s="424"/>
      <c r="S313" s="424"/>
      <c r="T313" s="42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19" t="s">
        <v>475</v>
      </c>
      <c r="AG313" s="81"/>
      <c r="AJ313" s="87" t="s">
        <v>89</v>
      </c>
      <c r="AK313" s="87">
        <v>1</v>
      </c>
      <c r="BB313" s="320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481</v>
      </c>
      <c r="B314" s="63" t="s">
        <v>482</v>
      </c>
      <c r="C314" s="36">
        <v>4301135375</v>
      </c>
      <c r="D314" s="422">
        <v>4640242181486</v>
      </c>
      <c r="E314" s="422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97</v>
      </c>
      <c r="L314" s="37" t="s">
        <v>124</v>
      </c>
      <c r="M314" s="38" t="s">
        <v>86</v>
      </c>
      <c r="N314" s="38"/>
      <c r="O314" s="37">
        <v>180</v>
      </c>
      <c r="P314" s="5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424"/>
      <c r="R314" s="424"/>
      <c r="S314" s="424"/>
      <c r="T314" s="42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 t="shared" si="29"/>
        <v>0</v>
      </c>
      <c r="AA314" s="68" t="s">
        <v>46</v>
      </c>
      <c r="AB314" s="69" t="s">
        <v>46</v>
      </c>
      <c r="AC314" s="321" t="s">
        <v>461</v>
      </c>
      <c r="AG314" s="81"/>
      <c r="AJ314" s="87" t="s">
        <v>125</v>
      </c>
      <c r="AK314" s="87">
        <v>14</v>
      </c>
      <c r="BB314" s="322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37.5" customHeight="1" x14ac:dyDescent="0.25">
      <c r="A315" s="63" t="s">
        <v>483</v>
      </c>
      <c r="B315" s="63" t="s">
        <v>484</v>
      </c>
      <c r="C315" s="36">
        <v>4301135402</v>
      </c>
      <c r="D315" s="422">
        <v>4640242181493</v>
      </c>
      <c r="E315" s="422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97</v>
      </c>
      <c r="L315" s="37" t="s">
        <v>88</v>
      </c>
      <c r="M315" s="38" t="s">
        <v>86</v>
      </c>
      <c r="N315" s="38"/>
      <c r="O315" s="37">
        <v>180</v>
      </c>
      <c r="P315" s="547" t="s">
        <v>485</v>
      </c>
      <c r="Q315" s="424"/>
      <c r="R315" s="424"/>
      <c r="S315" s="424"/>
      <c r="T315" s="42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 t="shared" si="29"/>
        <v>0</v>
      </c>
      <c r="AA315" s="68" t="s">
        <v>46</v>
      </c>
      <c r="AB315" s="69" t="s">
        <v>46</v>
      </c>
      <c r="AC315" s="323" t="s">
        <v>461</v>
      </c>
      <c r="AG315" s="81"/>
      <c r="AJ315" s="87" t="s">
        <v>89</v>
      </c>
      <c r="AK315" s="87">
        <v>1</v>
      </c>
      <c r="BB315" s="324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37.5" customHeight="1" x14ac:dyDescent="0.25">
      <c r="A316" s="63" t="s">
        <v>486</v>
      </c>
      <c r="B316" s="63" t="s">
        <v>487</v>
      </c>
      <c r="C316" s="36">
        <v>4301135403</v>
      </c>
      <c r="D316" s="422">
        <v>4640242181509</v>
      </c>
      <c r="E316" s="422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97</v>
      </c>
      <c r="L316" s="37" t="s">
        <v>124</v>
      </c>
      <c r="M316" s="38" t="s">
        <v>86</v>
      </c>
      <c r="N316" s="38"/>
      <c r="O316" s="37">
        <v>180</v>
      </c>
      <c r="P316" s="5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424"/>
      <c r="R316" s="424"/>
      <c r="S316" s="424"/>
      <c r="T316" s="42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 t="shared" si="29"/>
        <v>0</v>
      </c>
      <c r="AA316" s="68" t="s">
        <v>46</v>
      </c>
      <c r="AB316" s="69" t="s">
        <v>46</v>
      </c>
      <c r="AC316" s="325" t="s">
        <v>461</v>
      </c>
      <c r="AG316" s="81"/>
      <c r="AJ316" s="87" t="s">
        <v>125</v>
      </c>
      <c r="AK316" s="87">
        <v>14</v>
      </c>
      <c r="BB316" s="326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488</v>
      </c>
      <c r="B317" s="63" t="s">
        <v>489</v>
      </c>
      <c r="C317" s="36">
        <v>4301135304</v>
      </c>
      <c r="D317" s="422">
        <v>4640242181240</v>
      </c>
      <c r="E317" s="422"/>
      <c r="F317" s="62">
        <v>0.3</v>
      </c>
      <c r="G317" s="37">
        <v>9</v>
      </c>
      <c r="H317" s="62">
        <v>2.7</v>
      </c>
      <c r="I317" s="62">
        <v>2.88</v>
      </c>
      <c r="J317" s="37">
        <v>126</v>
      </c>
      <c r="K317" s="37" t="s">
        <v>97</v>
      </c>
      <c r="L317" s="37" t="s">
        <v>124</v>
      </c>
      <c r="M317" s="38" t="s">
        <v>86</v>
      </c>
      <c r="N317" s="38"/>
      <c r="O317" s="37">
        <v>180</v>
      </c>
      <c r="P317" s="549" t="s">
        <v>490</v>
      </c>
      <c r="Q317" s="424"/>
      <c r="R317" s="424"/>
      <c r="S317" s="424"/>
      <c r="T317" s="42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 t="shared" si="29"/>
        <v>0</v>
      </c>
      <c r="AA317" s="68" t="s">
        <v>46</v>
      </c>
      <c r="AB317" s="69" t="s">
        <v>46</v>
      </c>
      <c r="AC317" s="327" t="s">
        <v>461</v>
      </c>
      <c r="AG317" s="81"/>
      <c r="AJ317" s="87" t="s">
        <v>125</v>
      </c>
      <c r="AK317" s="87">
        <v>14</v>
      </c>
      <c r="BB317" s="328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491</v>
      </c>
      <c r="B318" s="63" t="s">
        <v>492</v>
      </c>
      <c r="C318" s="36">
        <v>4301135310</v>
      </c>
      <c r="D318" s="422">
        <v>4640242181318</v>
      </c>
      <c r="E318" s="422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97</v>
      </c>
      <c r="L318" s="37" t="s">
        <v>124</v>
      </c>
      <c r="M318" s="38" t="s">
        <v>86</v>
      </c>
      <c r="N318" s="38"/>
      <c r="O318" s="37">
        <v>180</v>
      </c>
      <c r="P318" s="550" t="s">
        <v>493</v>
      </c>
      <c r="Q318" s="424"/>
      <c r="R318" s="424"/>
      <c r="S318" s="424"/>
      <c r="T318" s="425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 t="shared" si="29"/>
        <v>0</v>
      </c>
      <c r="AA318" s="68" t="s">
        <v>46</v>
      </c>
      <c r="AB318" s="69" t="s">
        <v>46</v>
      </c>
      <c r="AC318" s="329" t="s">
        <v>465</v>
      </c>
      <c r="AG318" s="81"/>
      <c r="AJ318" s="87" t="s">
        <v>125</v>
      </c>
      <c r="AK318" s="87">
        <v>14</v>
      </c>
      <c r="BB318" s="330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494</v>
      </c>
      <c r="B319" s="63" t="s">
        <v>495</v>
      </c>
      <c r="C319" s="36">
        <v>4301135306</v>
      </c>
      <c r="D319" s="422">
        <v>4640242181578</v>
      </c>
      <c r="E319" s="422"/>
      <c r="F319" s="62">
        <v>0.3</v>
      </c>
      <c r="G319" s="37">
        <v>9</v>
      </c>
      <c r="H319" s="62">
        <v>2.7</v>
      </c>
      <c r="I319" s="62">
        <v>2.8450000000000002</v>
      </c>
      <c r="J319" s="37">
        <v>234</v>
      </c>
      <c r="K319" s="37" t="s">
        <v>186</v>
      </c>
      <c r="L319" s="37" t="s">
        <v>124</v>
      </c>
      <c r="M319" s="38" t="s">
        <v>86</v>
      </c>
      <c r="N319" s="38"/>
      <c r="O319" s="37">
        <v>180</v>
      </c>
      <c r="P319" s="551" t="s">
        <v>496</v>
      </c>
      <c r="Q319" s="424"/>
      <c r="R319" s="424"/>
      <c r="S319" s="424"/>
      <c r="T319" s="425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1" t="s">
        <v>461</v>
      </c>
      <c r="AG319" s="81"/>
      <c r="AJ319" s="87" t="s">
        <v>125</v>
      </c>
      <c r="AK319" s="87">
        <v>18</v>
      </c>
      <c r="BB319" s="332" t="s">
        <v>96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497</v>
      </c>
      <c r="B320" s="63" t="s">
        <v>498</v>
      </c>
      <c r="C320" s="36">
        <v>4301135305</v>
      </c>
      <c r="D320" s="422">
        <v>4640242181394</v>
      </c>
      <c r="E320" s="422"/>
      <c r="F320" s="62">
        <v>0.3</v>
      </c>
      <c r="G320" s="37">
        <v>9</v>
      </c>
      <c r="H320" s="62">
        <v>2.7</v>
      </c>
      <c r="I320" s="62">
        <v>2.8450000000000002</v>
      </c>
      <c r="J320" s="37">
        <v>234</v>
      </c>
      <c r="K320" s="37" t="s">
        <v>186</v>
      </c>
      <c r="L320" s="37" t="s">
        <v>124</v>
      </c>
      <c r="M320" s="38" t="s">
        <v>86</v>
      </c>
      <c r="N320" s="38"/>
      <c r="O320" s="37">
        <v>180</v>
      </c>
      <c r="P320" s="552" t="s">
        <v>499</v>
      </c>
      <c r="Q320" s="424"/>
      <c r="R320" s="424"/>
      <c r="S320" s="424"/>
      <c r="T320" s="425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3" t="s">
        <v>461</v>
      </c>
      <c r="AG320" s="81"/>
      <c r="AJ320" s="87" t="s">
        <v>125</v>
      </c>
      <c r="AK320" s="87">
        <v>18</v>
      </c>
      <c r="BB320" s="334" t="s">
        <v>96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500</v>
      </c>
      <c r="B321" s="63" t="s">
        <v>501</v>
      </c>
      <c r="C321" s="36">
        <v>4301135309</v>
      </c>
      <c r="D321" s="422">
        <v>4640242181332</v>
      </c>
      <c r="E321" s="422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186</v>
      </c>
      <c r="L321" s="37" t="s">
        <v>88</v>
      </c>
      <c r="M321" s="38" t="s">
        <v>86</v>
      </c>
      <c r="N321" s="38"/>
      <c r="O321" s="37">
        <v>180</v>
      </c>
      <c r="P321" s="553" t="s">
        <v>502</v>
      </c>
      <c r="Q321" s="424"/>
      <c r="R321" s="424"/>
      <c r="S321" s="424"/>
      <c r="T321" s="425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5" t="s">
        <v>461</v>
      </c>
      <c r="AG321" s="81"/>
      <c r="AJ321" s="87" t="s">
        <v>89</v>
      </c>
      <c r="AK321" s="87">
        <v>1</v>
      </c>
      <c r="BB321" s="336" t="s">
        <v>96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503</v>
      </c>
      <c r="B322" s="63" t="s">
        <v>504</v>
      </c>
      <c r="C322" s="36">
        <v>4301135308</v>
      </c>
      <c r="D322" s="422">
        <v>4640242181349</v>
      </c>
      <c r="E322" s="422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186</v>
      </c>
      <c r="L322" s="37" t="s">
        <v>124</v>
      </c>
      <c r="M322" s="38" t="s">
        <v>86</v>
      </c>
      <c r="N322" s="38"/>
      <c r="O322" s="37">
        <v>180</v>
      </c>
      <c r="P322" s="554" t="s">
        <v>505</v>
      </c>
      <c r="Q322" s="424"/>
      <c r="R322" s="424"/>
      <c r="S322" s="424"/>
      <c r="T322" s="425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37" t="s">
        <v>461</v>
      </c>
      <c r="AG322" s="81"/>
      <c r="AJ322" s="87" t="s">
        <v>125</v>
      </c>
      <c r="AK322" s="87">
        <v>18</v>
      </c>
      <c r="BB322" s="338" t="s">
        <v>96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ht="27" customHeight="1" x14ac:dyDescent="0.25">
      <c r="A323" s="63" t="s">
        <v>506</v>
      </c>
      <c r="B323" s="63" t="s">
        <v>507</v>
      </c>
      <c r="C323" s="36">
        <v>4301135307</v>
      </c>
      <c r="D323" s="422">
        <v>4640242181370</v>
      </c>
      <c r="E323" s="422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186</v>
      </c>
      <c r="L323" s="37" t="s">
        <v>88</v>
      </c>
      <c r="M323" s="38" t="s">
        <v>86</v>
      </c>
      <c r="N323" s="38"/>
      <c r="O323" s="37">
        <v>180</v>
      </c>
      <c r="P323" s="555" t="s">
        <v>508</v>
      </c>
      <c r="Q323" s="424"/>
      <c r="R323" s="424"/>
      <c r="S323" s="424"/>
      <c r="T323" s="425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4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39" t="s">
        <v>509</v>
      </c>
      <c r="AG323" s="81"/>
      <c r="AJ323" s="87" t="s">
        <v>89</v>
      </c>
      <c r="AK323" s="87">
        <v>1</v>
      </c>
      <c r="BB323" s="340" t="s">
        <v>96</v>
      </c>
      <c r="BM323" s="81">
        <f t="shared" si="25"/>
        <v>0</v>
      </c>
      <c r="BN323" s="81">
        <f t="shared" si="26"/>
        <v>0</v>
      </c>
      <c r="BO323" s="81">
        <f t="shared" si="27"/>
        <v>0</v>
      </c>
      <c r="BP323" s="81">
        <f t="shared" si="28"/>
        <v>0</v>
      </c>
    </row>
    <row r="324" spans="1:68" ht="27" customHeight="1" x14ac:dyDescent="0.25">
      <c r="A324" s="63" t="s">
        <v>510</v>
      </c>
      <c r="B324" s="63" t="s">
        <v>511</v>
      </c>
      <c r="C324" s="36">
        <v>4301135318</v>
      </c>
      <c r="D324" s="422">
        <v>4607111037480</v>
      </c>
      <c r="E324" s="422"/>
      <c r="F324" s="62">
        <v>1</v>
      </c>
      <c r="G324" s="37">
        <v>4</v>
      </c>
      <c r="H324" s="62">
        <v>4</v>
      </c>
      <c r="I324" s="62">
        <v>4.2724000000000002</v>
      </c>
      <c r="J324" s="37">
        <v>84</v>
      </c>
      <c r="K324" s="37" t="s">
        <v>87</v>
      </c>
      <c r="L324" s="37" t="s">
        <v>88</v>
      </c>
      <c r="M324" s="38" t="s">
        <v>86</v>
      </c>
      <c r="N324" s="38"/>
      <c r="O324" s="37">
        <v>180</v>
      </c>
      <c r="P324" s="556" t="s">
        <v>512</v>
      </c>
      <c r="Q324" s="424"/>
      <c r="R324" s="424"/>
      <c r="S324" s="424"/>
      <c r="T324" s="425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4"/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1" t="s">
        <v>513</v>
      </c>
      <c r="AG324" s="81"/>
      <c r="AJ324" s="87" t="s">
        <v>89</v>
      </c>
      <c r="AK324" s="87">
        <v>1</v>
      </c>
      <c r="BB324" s="342" t="s">
        <v>96</v>
      </c>
      <c r="BM324" s="81">
        <f t="shared" si="25"/>
        <v>0</v>
      </c>
      <c r="BN324" s="81">
        <f t="shared" si="26"/>
        <v>0</v>
      </c>
      <c r="BO324" s="81">
        <f t="shared" si="27"/>
        <v>0</v>
      </c>
      <c r="BP324" s="81">
        <f t="shared" si="28"/>
        <v>0</v>
      </c>
    </row>
    <row r="325" spans="1:68" ht="27" customHeight="1" x14ac:dyDescent="0.25">
      <c r="A325" s="63" t="s">
        <v>514</v>
      </c>
      <c r="B325" s="63" t="s">
        <v>515</v>
      </c>
      <c r="C325" s="36">
        <v>4301135319</v>
      </c>
      <c r="D325" s="422">
        <v>4607111037473</v>
      </c>
      <c r="E325" s="422"/>
      <c r="F325" s="62">
        <v>1</v>
      </c>
      <c r="G325" s="37">
        <v>4</v>
      </c>
      <c r="H325" s="62">
        <v>4</v>
      </c>
      <c r="I325" s="62">
        <v>4.2300000000000004</v>
      </c>
      <c r="J325" s="37">
        <v>84</v>
      </c>
      <c r="K325" s="37" t="s">
        <v>87</v>
      </c>
      <c r="L325" s="37" t="s">
        <v>88</v>
      </c>
      <c r="M325" s="38" t="s">
        <v>86</v>
      </c>
      <c r="N325" s="38"/>
      <c r="O325" s="37">
        <v>180</v>
      </c>
      <c r="P325" s="557" t="s">
        <v>516</v>
      </c>
      <c r="Q325" s="424"/>
      <c r="R325" s="424"/>
      <c r="S325" s="424"/>
      <c r="T325" s="425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4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43" t="s">
        <v>517</v>
      </c>
      <c r="AG325" s="81"/>
      <c r="AJ325" s="87" t="s">
        <v>89</v>
      </c>
      <c r="AK325" s="87">
        <v>1</v>
      </c>
      <c r="BB325" s="344" t="s">
        <v>96</v>
      </c>
      <c r="BM325" s="81">
        <f t="shared" si="25"/>
        <v>0</v>
      </c>
      <c r="BN325" s="81">
        <f t="shared" si="26"/>
        <v>0</v>
      </c>
      <c r="BO325" s="81">
        <f t="shared" si="27"/>
        <v>0</v>
      </c>
      <c r="BP325" s="81">
        <f t="shared" si="28"/>
        <v>0</v>
      </c>
    </row>
    <row r="326" spans="1:68" ht="27" customHeight="1" x14ac:dyDescent="0.25">
      <c r="A326" s="63" t="s">
        <v>518</v>
      </c>
      <c r="B326" s="63" t="s">
        <v>519</v>
      </c>
      <c r="C326" s="36">
        <v>4301135198</v>
      </c>
      <c r="D326" s="422">
        <v>4640242180663</v>
      </c>
      <c r="E326" s="422"/>
      <c r="F326" s="62">
        <v>0.9</v>
      </c>
      <c r="G326" s="37">
        <v>4</v>
      </c>
      <c r="H326" s="62">
        <v>3.6</v>
      </c>
      <c r="I326" s="62">
        <v>3.83</v>
      </c>
      <c r="J326" s="37">
        <v>84</v>
      </c>
      <c r="K326" s="37" t="s">
        <v>87</v>
      </c>
      <c r="L326" s="37" t="s">
        <v>88</v>
      </c>
      <c r="M326" s="38" t="s">
        <v>86</v>
      </c>
      <c r="N326" s="38"/>
      <c r="O326" s="37">
        <v>180</v>
      </c>
      <c r="P326" s="558" t="s">
        <v>520</v>
      </c>
      <c r="Q326" s="424"/>
      <c r="R326" s="424"/>
      <c r="S326" s="424"/>
      <c r="T326" s="425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24"/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45" t="s">
        <v>521</v>
      </c>
      <c r="AG326" s="81"/>
      <c r="AJ326" s="87" t="s">
        <v>89</v>
      </c>
      <c r="AK326" s="87">
        <v>1</v>
      </c>
      <c r="BB326" s="346" t="s">
        <v>96</v>
      </c>
      <c r="BM326" s="81">
        <f t="shared" si="25"/>
        <v>0</v>
      </c>
      <c r="BN326" s="81">
        <f t="shared" si="26"/>
        <v>0</v>
      </c>
      <c r="BO326" s="81">
        <f t="shared" si="27"/>
        <v>0</v>
      </c>
      <c r="BP326" s="81">
        <f t="shared" si="28"/>
        <v>0</v>
      </c>
    </row>
    <row r="327" spans="1:68" ht="27" customHeight="1" x14ac:dyDescent="0.25">
      <c r="A327" s="63" t="s">
        <v>522</v>
      </c>
      <c r="B327" s="63" t="s">
        <v>523</v>
      </c>
      <c r="C327" s="36">
        <v>4301135723</v>
      </c>
      <c r="D327" s="422">
        <v>4640242181783</v>
      </c>
      <c r="E327" s="422"/>
      <c r="F327" s="62">
        <v>0.3</v>
      </c>
      <c r="G327" s="37">
        <v>9</v>
      </c>
      <c r="H327" s="62">
        <v>2.7</v>
      </c>
      <c r="I327" s="62">
        <v>2.988</v>
      </c>
      <c r="J327" s="37">
        <v>126</v>
      </c>
      <c r="K327" s="37" t="s">
        <v>97</v>
      </c>
      <c r="L327" s="37" t="s">
        <v>88</v>
      </c>
      <c r="M327" s="38" t="s">
        <v>86</v>
      </c>
      <c r="N327" s="38"/>
      <c r="O327" s="37">
        <v>180</v>
      </c>
      <c r="P327" s="559" t="s">
        <v>524</v>
      </c>
      <c r="Q327" s="424"/>
      <c r="R327" s="424"/>
      <c r="S327" s="424"/>
      <c r="T327" s="425"/>
      <c r="U327" s="39" t="s">
        <v>46</v>
      </c>
      <c r="V327" s="39" t="s">
        <v>46</v>
      </c>
      <c r="W327" s="40" t="s">
        <v>39</v>
      </c>
      <c r="X327" s="58">
        <v>0</v>
      </c>
      <c r="Y327" s="55">
        <f t="shared" si="24"/>
        <v>0</v>
      </c>
      <c r="Z327" s="41">
        <f>IFERROR(IF(X327="","",X327*0.00936),"")</f>
        <v>0</v>
      </c>
      <c r="AA327" s="68" t="s">
        <v>46</v>
      </c>
      <c r="AB327" s="69" t="s">
        <v>46</v>
      </c>
      <c r="AC327" s="347" t="s">
        <v>525</v>
      </c>
      <c r="AG327" s="81"/>
      <c r="AJ327" s="87" t="s">
        <v>89</v>
      </c>
      <c r="AK327" s="87">
        <v>1</v>
      </c>
      <c r="BB327" s="348" t="s">
        <v>96</v>
      </c>
      <c r="BM327" s="81">
        <f t="shared" si="25"/>
        <v>0</v>
      </c>
      <c r="BN327" s="81">
        <f t="shared" si="26"/>
        <v>0</v>
      </c>
      <c r="BO327" s="81">
        <f t="shared" si="27"/>
        <v>0</v>
      </c>
      <c r="BP327" s="81">
        <f t="shared" si="28"/>
        <v>0</v>
      </c>
    </row>
    <row r="328" spans="1:68" x14ac:dyDescent="0.2">
      <c r="A328" s="429"/>
      <c r="B328" s="429"/>
      <c r="C328" s="429"/>
      <c r="D328" s="429"/>
      <c r="E328" s="429"/>
      <c r="F328" s="429"/>
      <c r="G328" s="429"/>
      <c r="H328" s="429"/>
      <c r="I328" s="429"/>
      <c r="J328" s="429"/>
      <c r="K328" s="429"/>
      <c r="L328" s="429"/>
      <c r="M328" s="429"/>
      <c r="N328" s="429"/>
      <c r="O328" s="430"/>
      <c r="P328" s="426" t="s">
        <v>40</v>
      </c>
      <c r="Q328" s="427"/>
      <c r="R328" s="427"/>
      <c r="S328" s="427"/>
      <c r="T328" s="427"/>
      <c r="U328" s="427"/>
      <c r="V328" s="428"/>
      <c r="W328" s="42" t="s">
        <v>39</v>
      </c>
      <c r="X328" s="43">
        <f>IFERROR(SUM(X307:X327),"0")</f>
        <v>0</v>
      </c>
      <c r="Y328" s="43">
        <f>IFERROR(SUM(Y307:Y327),"0")</f>
        <v>0</v>
      </c>
      <c r="Z328" s="43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429"/>
      <c r="B329" s="429"/>
      <c r="C329" s="429"/>
      <c r="D329" s="429"/>
      <c r="E329" s="429"/>
      <c r="F329" s="429"/>
      <c r="G329" s="429"/>
      <c r="H329" s="429"/>
      <c r="I329" s="429"/>
      <c r="J329" s="429"/>
      <c r="K329" s="429"/>
      <c r="L329" s="429"/>
      <c r="M329" s="429"/>
      <c r="N329" s="429"/>
      <c r="O329" s="430"/>
      <c r="P329" s="426" t="s">
        <v>40</v>
      </c>
      <c r="Q329" s="427"/>
      <c r="R329" s="427"/>
      <c r="S329" s="427"/>
      <c r="T329" s="427"/>
      <c r="U329" s="427"/>
      <c r="V329" s="428"/>
      <c r="W329" s="42" t="s">
        <v>0</v>
      </c>
      <c r="X329" s="43">
        <f>IFERROR(SUMPRODUCT(X307:X327*H307:H327),"0")</f>
        <v>0</v>
      </c>
      <c r="Y329" s="43">
        <f>IFERROR(SUMPRODUCT(Y307:Y327*H307:H327),"0")</f>
        <v>0</v>
      </c>
      <c r="Z329" s="42"/>
      <c r="AA329" s="67"/>
      <c r="AB329" s="67"/>
      <c r="AC329" s="67"/>
    </row>
    <row r="330" spans="1:68" ht="16.5" customHeight="1" x14ac:dyDescent="0.25">
      <c r="A330" s="420" t="s">
        <v>526</v>
      </c>
      <c r="B330" s="420"/>
      <c r="C330" s="420"/>
      <c r="D330" s="420"/>
      <c r="E330" s="420"/>
      <c r="F330" s="420"/>
      <c r="G330" s="420"/>
      <c r="H330" s="420"/>
      <c r="I330" s="420"/>
      <c r="J330" s="420"/>
      <c r="K330" s="420"/>
      <c r="L330" s="420"/>
      <c r="M330" s="420"/>
      <c r="N330" s="420"/>
      <c r="O330" s="420"/>
      <c r="P330" s="420"/>
      <c r="Q330" s="420"/>
      <c r="R330" s="420"/>
      <c r="S330" s="420"/>
      <c r="T330" s="420"/>
      <c r="U330" s="420"/>
      <c r="V330" s="420"/>
      <c r="W330" s="420"/>
      <c r="X330" s="420"/>
      <c r="Y330" s="420"/>
      <c r="Z330" s="420"/>
      <c r="AA330" s="65"/>
      <c r="AB330" s="65"/>
      <c r="AC330" s="82"/>
    </row>
    <row r="331" spans="1:68" ht="14.25" customHeight="1" x14ac:dyDescent="0.25">
      <c r="A331" s="421" t="s">
        <v>167</v>
      </c>
      <c r="B331" s="421"/>
      <c r="C331" s="421"/>
      <c r="D331" s="421"/>
      <c r="E331" s="421"/>
      <c r="F331" s="421"/>
      <c r="G331" s="421"/>
      <c r="H331" s="421"/>
      <c r="I331" s="421"/>
      <c r="J331" s="421"/>
      <c r="K331" s="421"/>
      <c r="L331" s="421"/>
      <c r="M331" s="421"/>
      <c r="N331" s="421"/>
      <c r="O331" s="421"/>
      <c r="P331" s="421"/>
      <c r="Q331" s="421"/>
      <c r="R331" s="421"/>
      <c r="S331" s="421"/>
      <c r="T331" s="421"/>
      <c r="U331" s="421"/>
      <c r="V331" s="421"/>
      <c r="W331" s="421"/>
      <c r="X331" s="421"/>
      <c r="Y331" s="421"/>
      <c r="Z331" s="421"/>
      <c r="AA331" s="66"/>
      <c r="AB331" s="66"/>
      <c r="AC331" s="83"/>
    </row>
    <row r="332" spans="1:68" ht="27" customHeight="1" x14ac:dyDescent="0.25">
      <c r="A332" s="63" t="s">
        <v>527</v>
      </c>
      <c r="B332" s="63" t="s">
        <v>528</v>
      </c>
      <c r="C332" s="36">
        <v>4301135268</v>
      </c>
      <c r="D332" s="422">
        <v>4640242181134</v>
      </c>
      <c r="E332" s="422"/>
      <c r="F332" s="62">
        <v>0.8</v>
      </c>
      <c r="G332" s="37">
        <v>5</v>
      </c>
      <c r="H332" s="62">
        <v>4</v>
      </c>
      <c r="I332" s="62">
        <v>4.2830000000000004</v>
      </c>
      <c r="J332" s="37">
        <v>84</v>
      </c>
      <c r="K332" s="37" t="s">
        <v>87</v>
      </c>
      <c r="L332" s="37" t="s">
        <v>88</v>
      </c>
      <c r="M332" s="38" t="s">
        <v>86</v>
      </c>
      <c r="N332" s="38"/>
      <c r="O332" s="37">
        <v>180</v>
      </c>
      <c r="P332" s="560" t="s">
        <v>529</v>
      </c>
      <c r="Q332" s="424"/>
      <c r="R332" s="424"/>
      <c r="S332" s="424"/>
      <c r="T332" s="425"/>
      <c r="U332" s="39" t="s">
        <v>46</v>
      </c>
      <c r="V332" s="39" t="s">
        <v>46</v>
      </c>
      <c r="W332" s="40" t="s">
        <v>39</v>
      </c>
      <c r="X332" s="58">
        <v>0</v>
      </c>
      <c r="Y332" s="55">
        <f>IFERROR(IF(X332="","",X332),"")</f>
        <v>0</v>
      </c>
      <c r="Z332" s="41">
        <f>IFERROR(IF(X332="","",X332*0.0155),"")</f>
        <v>0</v>
      </c>
      <c r="AA332" s="68" t="s">
        <v>46</v>
      </c>
      <c r="AB332" s="69" t="s">
        <v>46</v>
      </c>
      <c r="AC332" s="349" t="s">
        <v>530</v>
      </c>
      <c r="AG332" s="81"/>
      <c r="AJ332" s="87" t="s">
        <v>89</v>
      </c>
      <c r="AK332" s="87">
        <v>1</v>
      </c>
      <c r="BB332" s="350" t="s">
        <v>96</v>
      </c>
      <c r="BM332" s="81">
        <f>IFERROR(X332*I332,"0")</f>
        <v>0</v>
      </c>
      <c r="BN332" s="81">
        <f>IFERROR(Y332*I332,"0")</f>
        <v>0</v>
      </c>
      <c r="BO332" s="81">
        <f>IFERROR(X332/J332,"0")</f>
        <v>0</v>
      </c>
      <c r="BP332" s="81">
        <f>IFERROR(Y332/J332,"0")</f>
        <v>0</v>
      </c>
    </row>
    <row r="333" spans="1:68" x14ac:dyDescent="0.2">
      <c r="A333" s="429"/>
      <c r="B333" s="429"/>
      <c r="C333" s="429"/>
      <c r="D333" s="429"/>
      <c r="E333" s="429"/>
      <c r="F333" s="429"/>
      <c r="G333" s="429"/>
      <c r="H333" s="429"/>
      <c r="I333" s="429"/>
      <c r="J333" s="429"/>
      <c r="K333" s="429"/>
      <c r="L333" s="429"/>
      <c r="M333" s="429"/>
      <c r="N333" s="429"/>
      <c r="O333" s="430"/>
      <c r="P333" s="426" t="s">
        <v>40</v>
      </c>
      <c r="Q333" s="427"/>
      <c r="R333" s="427"/>
      <c r="S333" s="427"/>
      <c r="T333" s="427"/>
      <c r="U333" s="427"/>
      <c r="V333" s="428"/>
      <c r="W333" s="42" t="s">
        <v>39</v>
      </c>
      <c r="X333" s="43">
        <f>IFERROR(SUM(X332:X332),"0")</f>
        <v>0</v>
      </c>
      <c r="Y333" s="43">
        <f>IFERROR(SUM(Y332:Y332),"0")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429"/>
      <c r="B334" s="429"/>
      <c r="C334" s="429"/>
      <c r="D334" s="429"/>
      <c r="E334" s="429"/>
      <c r="F334" s="429"/>
      <c r="G334" s="429"/>
      <c r="H334" s="429"/>
      <c r="I334" s="429"/>
      <c r="J334" s="429"/>
      <c r="K334" s="429"/>
      <c r="L334" s="429"/>
      <c r="M334" s="429"/>
      <c r="N334" s="429"/>
      <c r="O334" s="430"/>
      <c r="P334" s="426" t="s">
        <v>40</v>
      </c>
      <c r="Q334" s="427"/>
      <c r="R334" s="427"/>
      <c r="S334" s="427"/>
      <c r="T334" s="427"/>
      <c r="U334" s="427"/>
      <c r="V334" s="428"/>
      <c r="W334" s="42" t="s">
        <v>0</v>
      </c>
      <c r="X334" s="43">
        <f>IFERROR(SUMPRODUCT(X332:X332*H332:H332),"0")</f>
        <v>0</v>
      </c>
      <c r="Y334" s="43">
        <f>IFERROR(SUMPRODUCT(Y332:Y332*H332:H332),"0")</f>
        <v>0</v>
      </c>
      <c r="Z334" s="42"/>
      <c r="AA334" s="67"/>
      <c r="AB334" s="67"/>
      <c r="AC334" s="67"/>
    </row>
    <row r="335" spans="1:68" ht="15" customHeight="1" x14ac:dyDescent="0.2">
      <c r="A335" s="429"/>
      <c r="B335" s="429"/>
      <c r="C335" s="429"/>
      <c r="D335" s="429"/>
      <c r="E335" s="429"/>
      <c r="F335" s="429"/>
      <c r="G335" s="429"/>
      <c r="H335" s="429"/>
      <c r="I335" s="429"/>
      <c r="J335" s="429"/>
      <c r="K335" s="429"/>
      <c r="L335" s="429"/>
      <c r="M335" s="429"/>
      <c r="N335" s="429"/>
      <c r="O335" s="564"/>
      <c r="P335" s="561" t="s">
        <v>33</v>
      </c>
      <c r="Q335" s="562"/>
      <c r="R335" s="562"/>
      <c r="S335" s="562"/>
      <c r="T335" s="562"/>
      <c r="U335" s="562"/>
      <c r="V335" s="563"/>
      <c r="W335" s="42" t="s">
        <v>0</v>
      </c>
      <c r="X335" s="43">
        <f>IFERROR(X24+X33+X40+X52+X57+X61+X66+X71+X79+X85+X90+X96+X106+X113+X123+X129+X135+X141+X146+X151+X157+X162+X168+X176+X181+X189+X193+X198+X207+X214+X224+X232+X237+X242+X248+X253+X259+X265+X272+X278+X282+X290+X294+X299+X305+X329+X334,"0")</f>
        <v>0</v>
      </c>
      <c r="Y335" s="43">
        <f>IFERROR(Y24+Y33+Y40+Y52+Y57+Y61+Y66+Y71+Y79+Y85+Y90+Y96+Y106+Y113+Y123+Y129+Y135+Y141+Y146+Y151+Y157+Y162+Y168+Y176+Y181+Y189+Y193+Y198+Y207+Y214+Y224+Y232+Y237+Y242+Y248+Y253+Y259+Y265+Y272+Y278+Y282+Y290+Y294+Y299+Y305+Y329+Y334,"0")</f>
        <v>0</v>
      </c>
      <c r="Z335" s="42"/>
      <c r="AA335" s="67"/>
      <c r="AB335" s="67"/>
      <c r="AC335" s="67"/>
    </row>
    <row r="336" spans="1:68" x14ac:dyDescent="0.2">
      <c r="A336" s="429"/>
      <c r="B336" s="429"/>
      <c r="C336" s="429"/>
      <c r="D336" s="429"/>
      <c r="E336" s="429"/>
      <c r="F336" s="429"/>
      <c r="G336" s="429"/>
      <c r="H336" s="429"/>
      <c r="I336" s="429"/>
      <c r="J336" s="429"/>
      <c r="K336" s="429"/>
      <c r="L336" s="429"/>
      <c r="M336" s="429"/>
      <c r="N336" s="429"/>
      <c r="O336" s="564"/>
      <c r="P336" s="561" t="s">
        <v>34</v>
      </c>
      <c r="Q336" s="562"/>
      <c r="R336" s="562"/>
      <c r="S336" s="562"/>
      <c r="T336" s="562"/>
      <c r="U336" s="562"/>
      <c r="V336" s="563"/>
      <c r="W336" s="42" t="s">
        <v>0</v>
      </c>
      <c r="X336" s="43">
        <f>IFERROR(SUM(BM22:BM332),"0")</f>
        <v>0</v>
      </c>
      <c r="Y336" s="43">
        <f>IFERROR(SUM(BN22:BN332),"0")</f>
        <v>0</v>
      </c>
      <c r="Z336" s="42"/>
      <c r="AA336" s="67"/>
      <c r="AB336" s="67"/>
      <c r="AC336" s="67"/>
    </row>
    <row r="337" spans="1:37" x14ac:dyDescent="0.2">
      <c r="A337" s="429"/>
      <c r="B337" s="429"/>
      <c r="C337" s="429"/>
      <c r="D337" s="429"/>
      <c r="E337" s="429"/>
      <c r="F337" s="429"/>
      <c r="G337" s="429"/>
      <c r="H337" s="429"/>
      <c r="I337" s="429"/>
      <c r="J337" s="429"/>
      <c r="K337" s="429"/>
      <c r="L337" s="429"/>
      <c r="M337" s="429"/>
      <c r="N337" s="429"/>
      <c r="O337" s="564"/>
      <c r="P337" s="561" t="s">
        <v>35</v>
      </c>
      <c r="Q337" s="562"/>
      <c r="R337" s="562"/>
      <c r="S337" s="562"/>
      <c r="T337" s="562"/>
      <c r="U337" s="562"/>
      <c r="V337" s="563"/>
      <c r="W337" s="42" t="s">
        <v>20</v>
      </c>
      <c r="X337" s="44">
        <f>ROUNDUP(SUM(BO22:BO332),0)</f>
        <v>0</v>
      </c>
      <c r="Y337" s="44">
        <f>ROUNDUP(SUM(BP22:BP332),0)</f>
        <v>0</v>
      </c>
      <c r="Z337" s="42"/>
      <c r="AA337" s="67"/>
      <c r="AB337" s="67"/>
      <c r="AC337" s="67"/>
    </row>
    <row r="338" spans="1:37" x14ac:dyDescent="0.2">
      <c r="A338" s="429"/>
      <c r="B338" s="429"/>
      <c r="C338" s="429"/>
      <c r="D338" s="429"/>
      <c r="E338" s="429"/>
      <c r="F338" s="429"/>
      <c r="G338" s="429"/>
      <c r="H338" s="429"/>
      <c r="I338" s="429"/>
      <c r="J338" s="429"/>
      <c r="K338" s="429"/>
      <c r="L338" s="429"/>
      <c r="M338" s="429"/>
      <c r="N338" s="429"/>
      <c r="O338" s="564"/>
      <c r="P338" s="561" t="s">
        <v>36</v>
      </c>
      <c r="Q338" s="562"/>
      <c r="R338" s="562"/>
      <c r="S338" s="562"/>
      <c r="T338" s="562"/>
      <c r="U338" s="562"/>
      <c r="V338" s="563"/>
      <c r="W338" s="42" t="s">
        <v>0</v>
      </c>
      <c r="X338" s="43">
        <f>GrossWeightTotal+PalletQtyTotal*25</f>
        <v>0</v>
      </c>
      <c r="Y338" s="43">
        <f>GrossWeightTotalR+PalletQtyTotalR*25</f>
        <v>0</v>
      </c>
      <c r="Z338" s="42"/>
      <c r="AA338" s="67"/>
      <c r="AB338" s="67"/>
      <c r="AC338" s="67"/>
    </row>
    <row r="339" spans="1:37" x14ac:dyDescent="0.2">
      <c r="A339" s="429"/>
      <c r="B339" s="429"/>
      <c r="C339" s="429"/>
      <c r="D339" s="429"/>
      <c r="E339" s="429"/>
      <c r="F339" s="429"/>
      <c r="G339" s="429"/>
      <c r="H339" s="429"/>
      <c r="I339" s="429"/>
      <c r="J339" s="429"/>
      <c r="K339" s="429"/>
      <c r="L339" s="429"/>
      <c r="M339" s="429"/>
      <c r="N339" s="429"/>
      <c r="O339" s="564"/>
      <c r="P339" s="561" t="s">
        <v>37</v>
      </c>
      <c r="Q339" s="562"/>
      <c r="R339" s="562"/>
      <c r="S339" s="562"/>
      <c r="T339" s="562"/>
      <c r="U339" s="562"/>
      <c r="V339" s="563"/>
      <c r="W339" s="42" t="s">
        <v>20</v>
      </c>
      <c r="X339" s="43">
        <f>IFERROR(X23+X32+X39+X51+X56+X60+X65+X70+X78+X84+X89+X95+X105+X112+X122+X128+X134+X140+X145+X150+X156+X161+X167+X175+X180+X188+X192+X197+X206+X213+X223+X231+X236+X241+X247+X252+X258+X264+X271+X277+X281+X289+X293+X298+X304+X328+X333,"0")</f>
        <v>0</v>
      </c>
      <c r="Y339" s="43">
        <f>IFERROR(Y23+Y32+Y39+Y51+Y56+Y60+Y65+Y70+Y78+Y84+Y89+Y95+Y105+Y112+Y122+Y128+Y134+Y140+Y145+Y150+Y156+Y161+Y167+Y175+Y180+Y188+Y192+Y197+Y206+Y213+Y223+Y231+Y236+Y241+Y247+Y252+Y258+Y264+Y271+Y277+Y281+Y289+Y293+Y298+Y304+Y328+Y333,"0")</f>
        <v>0</v>
      </c>
      <c r="Z339" s="42"/>
      <c r="AA339" s="67"/>
      <c r="AB339" s="67"/>
      <c r="AC339" s="67"/>
    </row>
    <row r="340" spans="1:37" ht="14.25" x14ac:dyDescent="0.2">
      <c r="A340" s="429"/>
      <c r="B340" s="429"/>
      <c r="C340" s="429"/>
      <c r="D340" s="429"/>
      <c r="E340" s="429"/>
      <c r="F340" s="429"/>
      <c r="G340" s="429"/>
      <c r="H340" s="429"/>
      <c r="I340" s="429"/>
      <c r="J340" s="429"/>
      <c r="K340" s="429"/>
      <c r="L340" s="429"/>
      <c r="M340" s="429"/>
      <c r="N340" s="429"/>
      <c r="O340" s="564"/>
      <c r="P340" s="561" t="s">
        <v>38</v>
      </c>
      <c r="Q340" s="562"/>
      <c r="R340" s="562"/>
      <c r="S340" s="562"/>
      <c r="T340" s="562"/>
      <c r="U340" s="562"/>
      <c r="V340" s="563"/>
      <c r="W340" s="45" t="s">
        <v>52</v>
      </c>
      <c r="X340" s="42"/>
      <c r="Y340" s="42"/>
      <c r="Z340" s="42">
        <f>IFERROR(Z23+Z32+Z39+Z51+Z56+Z60+Z65+Z70+Z78+Z84+Z89+Z95+Z105+Z112+Z122+Z128+Z134+Z140+Z145+Z150+Z156+Z161+Z167+Z175+Z180+Z188+Z192+Z197+Z206+Z213+Z223+Z231+Z236+Z241+Z247+Z252+Z258+Z264+Z271+Z277+Z281+Z289+Z293+Z298+Z304+Z328+Z333,"0")</f>
        <v>0</v>
      </c>
      <c r="AA340" s="67"/>
      <c r="AB340" s="67"/>
      <c r="AC340" s="67"/>
    </row>
    <row r="341" spans="1:37" ht="13.5" thickBot="1" x14ac:dyDescent="0.25"/>
    <row r="342" spans="1:37" ht="27" thickTop="1" thickBot="1" x14ac:dyDescent="0.25">
      <c r="A342" s="46" t="s">
        <v>9</v>
      </c>
      <c r="B342" s="88" t="s">
        <v>81</v>
      </c>
      <c r="C342" s="565" t="s">
        <v>45</v>
      </c>
      <c r="D342" s="565" t="s">
        <v>45</v>
      </c>
      <c r="E342" s="565" t="s">
        <v>45</v>
      </c>
      <c r="F342" s="565" t="s">
        <v>45</v>
      </c>
      <c r="G342" s="565" t="s">
        <v>45</v>
      </c>
      <c r="H342" s="565" t="s">
        <v>45</v>
      </c>
      <c r="I342" s="565" t="s">
        <v>45</v>
      </c>
      <c r="J342" s="565" t="s">
        <v>45</v>
      </c>
      <c r="K342" s="565" t="s">
        <v>45</v>
      </c>
      <c r="L342" s="565" t="s">
        <v>45</v>
      </c>
      <c r="M342" s="565" t="s">
        <v>45</v>
      </c>
      <c r="N342" s="566"/>
      <c r="O342" s="565" t="s">
        <v>45</v>
      </c>
      <c r="P342" s="565" t="s">
        <v>45</v>
      </c>
      <c r="Q342" s="565" t="s">
        <v>45</v>
      </c>
      <c r="R342" s="565" t="s">
        <v>45</v>
      </c>
      <c r="S342" s="565" t="s">
        <v>45</v>
      </c>
      <c r="T342" s="565" t="s">
        <v>45</v>
      </c>
      <c r="U342" s="565" t="s">
        <v>283</v>
      </c>
      <c r="V342" s="565" t="s">
        <v>283</v>
      </c>
      <c r="W342" s="565" t="s">
        <v>309</v>
      </c>
      <c r="X342" s="565" t="s">
        <v>309</v>
      </c>
      <c r="Y342" s="565" t="s">
        <v>332</v>
      </c>
      <c r="Z342" s="565" t="s">
        <v>332</v>
      </c>
      <c r="AA342" s="565" t="s">
        <v>332</v>
      </c>
      <c r="AB342" s="565" t="s">
        <v>332</v>
      </c>
      <c r="AC342" s="565" t="s">
        <v>332</v>
      </c>
      <c r="AD342" s="565" t="s">
        <v>332</v>
      </c>
      <c r="AE342" s="565" t="s">
        <v>332</v>
      </c>
      <c r="AF342" s="565" t="s">
        <v>332</v>
      </c>
      <c r="AG342" s="88" t="s">
        <v>410</v>
      </c>
      <c r="AH342" s="88" t="s">
        <v>415</v>
      </c>
      <c r="AI342" s="88" t="s">
        <v>422</v>
      </c>
      <c r="AJ342" s="565" t="s">
        <v>284</v>
      </c>
      <c r="AK342" s="565" t="s">
        <v>284</v>
      </c>
    </row>
    <row r="343" spans="1:37" ht="14.25" customHeight="1" thickTop="1" x14ac:dyDescent="0.2">
      <c r="A343" s="567" t="s">
        <v>10</v>
      </c>
      <c r="B343" s="565" t="s">
        <v>81</v>
      </c>
      <c r="C343" s="565" t="s">
        <v>90</v>
      </c>
      <c r="D343" s="565" t="s">
        <v>107</v>
      </c>
      <c r="E343" s="565" t="s">
        <v>120</v>
      </c>
      <c r="F343" s="565" t="s">
        <v>143</v>
      </c>
      <c r="G343" s="565" t="s">
        <v>182</v>
      </c>
      <c r="H343" s="565" t="s">
        <v>189</v>
      </c>
      <c r="I343" s="565" t="s">
        <v>194</v>
      </c>
      <c r="J343" s="565" t="s">
        <v>203</v>
      </c>
      <c r="K343" s="565" t="s">
        <v>220</v>
      </c>
      <c r="L343" s="565" t="s">
        <v>230</v>
      </c>
      <c r="M343" s="565" t="s">
        <v>244</v>
      </c>
      <c r="N343" s="1"/>
      <c r="O343" s="565" t="s">
        <v>250</v>
      </c>
      <c r="P343" s="565" t="s">
        <v>257</v>
      </c>
      <c r="Q343" s="565" t="s">
        <v>263</v>
      </c>
      <c r="R343" s="565" t="s">
        <v>268</v>
      </c>
      <c r="S343" s="565" t="s">
        <v>271</v>
      </c>
      <c r="T343" s="565" t="s">
        <v>279</v>
      </c>
      <c r="U343" s="565" t="s">
        <v>284</v>
      </c>
      <c r="V343" s="565" t="s">
        <v>288</v>
      </c>
      <c r="W343" s="565" t="s">
        <v>310</v>
      </c>
      <c r="X343" s="565" t="s">
        <v>328</v>
      </c>
      <c r="Y343" s="565" t="s">
        <v>333</v>
      </c>
      <c r="Z343" s="565" t="s">
        <v>345</v>
      </c>
      <c r="AA343" s="565" t="s">
        <v>355</v>
      </c>
      <c r="AB343" s="565" t="s">
        <v>370</v>
      </c>
      <c r="AC343" s="565" t="s">
        <v>381</v>
      </c>
      <c r="AD343" s="565" t="s">
        <v>385</v>
      </c>
      <c r="AE343" s="565" t="s">
        <v>400</v>
      </c>
      <c r="AF343" s="565" t="s">
        <v>404</v>
      </c>
      <c r="AG343" s="565" t="s">
        <v>411</v>
      </c>
      <c r="AH343" s="565" t="s">
        <v>416</v>
      </c>
      <c r="AI343" s="565" t="s">
        <v>423</v>
      </c>
      <c r="AJ343" s="565" t="s">
        <v>284</v>
      </c>
      <c r="AK343" s="565" t="s">
        <v>526</v>
      </c>
    </row>
    <row r="344" spans="1:37" ht="13.5" thickBot="1" x14ac:dyDescent="0.25">
      <c r="A344" s="568"/>
      <c r="B344" s="565"/>
      <c r="C344" s="565"/>
      <c r="D344" s="565"/>
      <c r="E344" s="565"/>
      <c r="F344" s="565"/>
      <c r="G344" s="565"/>
      <c r="H344" s="565"/>
      <c r="I344" s="565"/>
      <c r="J344" s="565"/>
      <c r="K344" s="565"/>
      <c r="L344" s="565"/>
      <c r="M344" s="565"/>
      <c r="N344" s="1"/>
      <c r="O344" s="565"/>
      <c r="P344" s="565"/>
      <c r="Q344" s="565"/>
      <c r="R344" s="565"/>
      <c r="S344" s="565"/>
      <c r="T344" s="565"/>
      <c r="U344" s="565"/>
      <c r="V344" s="565"/>
      <c r="W344" s="565"/>
      <c r="X344" s="565"/>
      <c r="Y344" s="565"/>
      <c r="Z344" s="565"/>
      <c r="AA344" s="565"/>
      <c r="AB344" s="565"/>
      <c r="AC344" s="565"/>
      <c r="AD344" s="565"/>
      <c r="AE344" s="565"/>
      <c r="AF344" s="565"/>
      <c r="AG344" s="565"/>
      <c r="AH344" s="565"/>
      <c r="AI344" s="565"/>
      <c r="AJ344" s="565"/>
      <c r="AK344" s="565"/>
    </row>
    <row r="345" spans="1:37" ht="18" thickTop="1" thickBot="1" x14ac:dyDescent="0.25">
      <c r="A345" s="46" t="s">
        <v>13</v>
      </c>
      <c r="B345" s="52">
        <f>IFERROR(X22*H22,"0")</f>
        <v>0</v>
      </c>
      <c r="C345" s="52">
        <f>IFERROR(X28*H28,"0")+IFERROR(X29*H29,"0")+IFERROR(X30*H30,"0")+IFERROR(X31*H31,"0")</f>
        <v>0</v>
      </c>
      <c r="D345" s="52">
        <f>IFERROR(X36*H36,"0")+IFERROR(X37*H37,"0")+IFERROR(X38*H38,"0")</f>
        <v>0</v>
      </c>
      <c r="E345" s="52">
        <f>IFERROR(X43*H43,"0")+IFERROR(X44*H44,"0")+IFERROR(X45*H45,"0")+IFERROR(X46*H46,"0")+IFERROR(X47*H47,"0")+IFERROR(X48*H48,"0")+IFERROR(X49*H49,"0")+IFERROR(X50*H50,"0")</f>
        <v>0</v>
      </c>
      <c r="F345" s="52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5" s="52">
        <f>IFERROR(X82*H82,"0")+IFERROR(X83*H83,"0")</f>
        <v>0</v>
      </c>
      <c r="H345" s="52">
        <f>IFERROR(X88*H88,"0")</f>
        <v>0</v>
      </c>
      <c r="I345" s="52">
        <f>IFERROR(X93*H93,"0")+IFERROR(X94*H94,"0")</f>
        <v>0</v>
      </c>
      <c r="J345" s="52">
        <f>IFERROR(X99*H99,"0")+IFERROR(X100*H100,"0")+IFERROR(X101*H101,"0")+IFERROR(X102*H102,"0")+IFERROR(X103*H103,"0")+IFERROR(X104*H104,"0")</f>
        <v>0</v>
      </c>
      <c r="K345" s="52">
        <f>IFERROR(X109*H109,"0")+IFERROR(X110*H110,"0")+IFERROR(X111*H111,"0")</f>
        <v>0</v>
      </c>
      <c r="L345" s="52">
        <f>IFERROR(X116*H116,"0")+IFERROR(X117*H117,"0")+IFERROR(X118*H118,"0")+IFERROR(X119*H119,"0")+IFERROR(X120*H120,"0")+IFERROR(X121*H121,"0")</f>
        <v>0</v>
      </c>
      <c r="M345" s="52">
        <f>IFERROR(X126*H126,"0")+IFERROR(X127*H127,"0")</f>
        <v>0</v>
      </c>
      <c r="N345" s="1"/>
      <c r="O345" s="52">
        <f>IFERROR(X132*H132,"0")+IFERROR(X133*H133,"0")</f>
        <v>0</v>
      </c>
      <c r="P345" s="52">
        <f>IFERROR(X138*H138,"0")+IFERROR(X139*H139,"0")</f>
        <v>0</v>
      </c>
      <c r="Q345" s="52">
        <f>IFERROR(X144*H144,"0")</f>
        <v>0</v>
      </c>
      <c r="R345" s="52">
        <f>IFERROR(X149*H149,"0")</f>
        <v>0</v>
      </c>
      <c r="S345" s="52">
        <f>IFERROR(X154*H154,"0")+IFERROR(X155*H155,"0")</f>
        <v>0</v>
      </c>
      <c r="T345" s="52">
        <f>IFERROR(X160*H160,"0")</f>
        <v>0</v>
      </c>
      <c r="U345" s="52">
        <f>IFERROR(X166*H166,"0")</f>
        <v>0</v>
      </c>
      <c r="V345" s="52">
        <f>IFERROR(X171*H171,"0")+IFERROR(X172*H172,"0")+IFERROR(X173*H173,"0")+IFERROR(X174*H174,"0")+IFERROR(X178*H178,"0")+IFERROR(X179*H179,"0")</f>
        <v>0</v>
      </c>
      <c r="W345" s="52">
        <f>IFERROR(X185*H185,"0")+IFERROR(X186*H186,"0")+IFERROR(X187*H187,"0")+IFERROR(X191*H191,"0")</f>
        <v>0</v>
      </c>
      <c r="X345" s="52">
        <f>IFERROR(X196*H196,"0")</f>
        <v>0</v>
      </c>
      <c r="Y345" s="52">
        <f>IFERROR(X202*H202,"0")+IFERROR(X203*H203,"0")+IFERROR(X204*H204,"0")+IFERROR(X205*H205,"0")</f>
        <v>0</v>
      </c>
      <c r="Z345" s="52">
        <f>IFERROR(X210*H210,"0")+IFERROR(X211*H211,"0")+IFERROR(X212*H212,"0")</f>
        <v>0</v>
      </c>
      <c r="AA345" s="52">
        <f>IFERROR(X217*H217,"0")+IFERROR(X218*H218,"0")+IFERROR(X219*H219,"0")+IFERROR(X220*H220,"0")+IFERROR(X221*H221,"0")+IFERROR(X222*H222,"0")</f>
        <v>0</v>
      </c>
      <c r="AB345" s="52">
        <f>IFERROR(X227*H227,"0")+IFERROR(X228*H228,"0")+IFERROR(X229*H229,"0")+IFERROR(X230*H230,"0")</f>
        <v>0</v>
      </c>
      <c r="AC345" s="52">
        <f>IFERROR(X235*H235,"0")</f>
        <v>0</v>
      </c>
      <c r="AD345" s="52">
        <f>IFERROR(X240*H240,"0")+IFERROR(X244*H244,"0")+IFERROR(X245*H245,"0")+IFERROR(X246*H246,"0")</f>
        <v>0</v>
      </c>
      <c r="AE345" s="52">
        <f>IFERROR(X251*H251,"0")</f>
        <v>0</v>
      </c>
      <c r="AF345" s="52">
        <f>IFERROR(X256*H256,"0")+IFERROR(X257*H257,"0")</f>
        <v>0</v>
      </c>
      <c r="AG345" s="52">
        <f>IFERROR(X263*H263,"0")</f>
        <v>0</v>
      </c>
      <c r="AH345" s="52">
        <f>IFERROR(X269*H269,"0")+IFERROR(X270*H270,"0")</f>
        <v>0</v>
      </c>
      <c r="AI345" s="52">
        <f>IFERROR(X276*H276,"0")+IFERROR(X280*H280,"0")</f>
        <v>0</v>
      </c>
      <c r="AJ345" s="52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0</v>
      </c>
      <c r="AK345" s="52">
        <f>IFERROR(X332*H332,"0")</f>
        <v>0</v>
      </c>
    </row>
    <row r="346" spans="1:37" ht="13.5" thickTop="1" x14ac:dyDescent="0.2">
      <c r="C346" s="1"/>
    </row>
    <row r="347" spans="1:37" ht="19.5" customHeight="1" x14ac:dyDescent="0.2">
      <c r="A347" s="70" t="s">
        <v>62</v>
      </c>
      <c r="B347" s="70" t="s">
        <v>63</v>
      </c>
      <c r="C347" s="70" t="s">
        <v>65</v>
      </c>
    </row>
    <row r="348" spans="1:37" x14ac:dyDescent="0.2">
      <c r="A348" s="71">
        <f>SUMPRODUCT(--(BB:BB="ЗПФ"),--(W:W="кор"),H:H,Y:Y)+SUMPRODUCT(--(BB:BB="ЗПФ"),--(W:W="кг"),Y:Y)</f>
        <v>0</v>
      </c>
      <c r="B348" s="72">
        <f>SUMPRODUCT(--(BB:BB="ПГП"),--(W:W="кор"),H:H,Y:Y)+SUMPRODUCT(--(BB:BB="ПГП"),--(W:W="кг"),Y:Y)</f>
        <v>0</v>
      </c>
      <c r="C348" s="72">
        <f>SUMPRODUCT(--(BB:BB="КИЗ"),--(W:W="кор"),H:H,Y:Y)+SUMPRODUCT(--(BB:BB="КИЗ"),--(W:W="кг"),Y:Y)</f>
        <v>0</v>
      </c>
    </row>
  </sheetData>
  <sheetProtection algorithmName="SHA-512" hashValue="Pc7VKAzkZjusb/kGX/TyLHPIymF7uuHvx56yZ5cbH2M56RDkUbnRO1E7DT809tXa+t9LEr2EOabB4ETMJUUapw==" saltValue="1c1rE5g52o5laHHhOE2t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8">
    <mergeCell ref="AD343:AD344"/>
    <mergeCell ref="AE343:AE344"/>
    <mergeCell ref="AF343:AF344"/>
    <mergeCell ref="AG343:AG344"/>
    <mergeCell ref="AH343:AH344"/>
    <mergeCell ref="AI343:AI344"/>
    <mergeCell ref="AJ343:AJ344"/>
    <mergeCell ref="AK343:AK344"/>
    <mergeCell ref="U343:U344"/>
    <mergeCell ref="V343:V344"/>
    <mergeCell ref="W343:W344"/>
    <mergeCell ref="X343:X344"/>
    <mergeCell ref="Y343:Y344"/>
    <mergeCell ref="Z343:Z344"/>
    <mergeCell ref="AA343:AA344"/>
    <mergeCell ref="AB343:AB344"/>
    <mergeCell ref="AC343:AC344"/>
    <mergeCell ref="C342:T342"/>
    <mergeCell ref="U342:V342"/>
    <mergeCell ref="W342:X342"/>
    <mergeCell ref="Y342:AF342"/>
    <mergeCell ref="AJ342:AK342"/>
    <mergeCell ref="A343:A344"/>
    <mergeCell ref="B343:B344"/>
    <mergeCell ref="C343:C344"/>
    <mergeCell ref="D343:D344"/>
    <mergeCell ref="E343:E344"/>
    <mergeCell ref="F343:F344"/>
    <mergeCell ref="G343:G344"/>
    <mergeCell ref="H343:H344"/>
    <mergeCell ref="I343:I344"/>
    <mergeCell ref="J343:J344"/>
    <mergeCell ref="K343:K344"/>
    <mergeCell ref="L343:L344"/>
    <mergeCell ref="M343:M344"/>
    <mergeCell ref="O343:O344"/>
    <mergeCell ref="P343:P344"/>
    <mergeCell ref="Q343:Q344"/>
    <mergeCell ref="R343:R344"/>
    <mergeCell ref="S343:S344"/>
    <mergeCell ref="T343:T344"/>
    <mergeCell ref="D332:E332"/>
    <mergeCell ref="P332:T332"/>
    <mergeCell ref="P333:V333"/>
    <mergeCell ref="A333:O334"/>
    <mergeCell ref="P334:V334"/>
    <mergeCell ref="P335:V335"/>
    <mergeCell ref="A335:O340"/>
    <mergeCell ref="P336:V336"/>
    <mergeCell ref="P337:V337"/>
    <mergeCell ref="P338:V338"/>
    <mergeCell ref="P339:V339"/>
    <mergeCell ref="P340:V340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A331:Z331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80:E280"/>
    <mergeCell ref="P280:T280"/>
    <mergeCell ref="P281:V281"/>
    <mergeCell ref="A281:O282"/>
    <mergeCell ref="P282:V282"/>
    <mergeCell ref="A283:Z283"/>
    <mergeCell ref="A284:Z284"/>
    <mergeCell ref="A285:Z285"/>
    <mergeCell ref="D286:E286"/>
    <mergeCell ref="P286:T286"/>
    <mergeCell ref="A273:Z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66:Z266"/>
    <mergeCell ref="A267:Z267"/>
    <mergeCell ref="A268:Z268"/>
    <mergeCell ref="D269:E269"/>
    <mergeCell ref="P269:T269"/>
    <mergeCell ref="D270:E270"/>
    <mergeCell ref="P270:T270"/>
    <mergeCell ref="P271:V271"/>
    <mergeCell ref="A271:O272"/>
    <mergeCell ref="P272:V272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P264:V264"/>
    <mergeCell ref="A264:O265"/>
    <mergeCell ref="P265:V265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A239:Z239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P197:V197"/>
    <mergeCell ref="A197:O198"/>
    <mergeCell ref="P198:V198"/>
    <mergeCell ref="A199:Z199"/>
    <mergeCell ref="A200:Z200"/>
    <mergeCell ref="A201:Z201"/>
    <mergeCell ref="D202:E202"/>
    <mergeCell ref="P202:T202"/>
    <mergeCell ref="D203:E203"/>
    <mergeCell ref="P203:T203"/>
    <mergeCell ref="A190:Z190"/>
    <mergeCell ref="D191:E191"/>
    <mergeCell ref="P191:T191"/>
    <mergeCell ref="P192:V192"/>
    <mergeCell ref="A192:O193"/>
    <mergeCell ref="P193:V193"/>
    <mergeCell ref="A194:Z194"/>
    <mergeCell ref="A195:Z195"/>
    <mergeCell ref="D196:E196"/>
    <mergeCell ref="P196:T196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65:Z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A86:Z86"/>
    <mergeCell ref="A87:Z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2 X323:X327 X321 X315 X313 X310:X311 X307 X280 X276 X263 X256 X251 X244:X246 X240 X235 X229:X230 X227 X219:X221 X217 X211 X205 X196 X191 X187 X178:X179 X174 X171 X160 X154:X155 X149 X144 X133 X110:X111 X103 X101 X93 X88 X73:X77 X68:X69 X63:X64 X59 X55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22 X316:X320 X314 X312 X308:X309 X303 X301 X297 X292 X286:X288 X270 X257 X228 X222 X218 X212 X202:X204 X172:X173 X166 X138 X132 X121 X119 X116 X109 X104 X99 X94 X82 X46:X50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2 X296 X269 X210 X185:X186 X139 X126:X127 X120 X117:X118 X102 X100 X83 X44:X45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531</v>
      </c>
      <c r="H1" s="9"/>
    </row>
    <row r="3" spans="2:8" x14ac:dyDescent="0.2">
      <c r="B3" s="53" t="s">
        <v>532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533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534</v>
      </c>
      <c r="D6" s="53" t="s">
        <v>535</v>
      </c>
      <c r="E6" s="53" t="s">
        <v>46</v>
      </c>
    </row>
    <row r="8" spans="2:8" x14ac:dyDescent="0.2">
      <c r="B8" s="53" t="s">
        <v>80</v>
      </c>
      <c r="C8" s="53" t="s">
        <v>534</v>
      </c>
      <c r="D8" s="53" t="s">
        <v>46</v>
      </c>
      <c r="E8" s="53" t="s">
        <v>46</v>
      </c>
    </row>
    <row r="10" spans="2:8" x14ac:dyDescent="0.2">
      <c r="B10" s="53" t="s">
        <v>536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537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538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539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540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541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542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543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544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545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546</v>
      </c>
      <c r="C20" s="53" t="s">
        <v>46</v>
      </c>
      <c r="D20" s="53" t="s">
        <v>46</v>
      </c>
      <c r="E20" s="53" t="s">
        <v>46</v>
      </c>
    </row>
  </sheetData>
  <sheetProtection algorithmName="SHA-512" hashValue="88ycZgr5ANSlIDeVf8J6WdbnpYiB/HRHwEfI0jVNEjOYwi0idpnzsBhkqLjLYl4wGUDPSSmDiY05IPLDEQ9tog==" saltValue="4OD1RQmtGax1/95INeN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566</vt:i4>
      </vt:variant>
    </vt:vector>
  </HeadingPairs>
  <TitlesOfParts>
    <vt:vector size="5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2025-03-24T11:54:50Z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