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DB010912-3D30-402A-8FC1-FFF5EB2BEB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заказа'!$B$148:$B$148</definedName>
    <definedName name="ProductId51">'Бланк заказа'!$B$153:$B$153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заказа'!$B$160:$B$160</definedName>
    <definedName name="ProductId56">'Бланк заказа'!$B$161:$B$161</definedName>
    <definedName name="ProductId57">'Бланк заказа'!$B$167:$B$167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заказа'!$B$178:$B$178</definedName>
    <definedName name="ProductId61">'Бланк заказа'!$B$184:$B$184</definedName>
    <definedName name="ProductId62">'Бланк заказа'!$B$189:$B$189</definedName>
    <definedName name="ProductId63">'Бланк заказа'!$B$194:$B$194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заказа'!$B$202:$B$202</definedName>
    <definedName name="ProductId68">'Бланк заказа'!$B$207:$B$207</definedName>
    <definedName name="ProductId69">'Бланк заказа'!$B$208:$B$208</definedName>
    <definedName name="ProductId7">'Бланк заказа'!$B$37:$B$37</definedName>
    <definedName name="ProductId70">'Бланк заказа'!$B$214:$B$214</definedName>
    <definedName name="ProductId71">'Бланк заказа'!$B$220:$B$220</definedName>
    <definedName name="ProductId72">'Бланк заказа'!$B$225:$B$225</definedName>
    <definedName name="ProductId73">'Бланк заказа'!$B$231:$B$231</definedName>
    <definedName name="ProductId74">'Бланк заказа'!$B$235:$B$235</definedName>
    <definedName name="ProductId75">'Бланк заказа'!$B$239:$B$239</definedName>
    <definedName name="ProductId76">'Бланк заказа'!$B$240:$B$240</definedName>
    <definedName name="ProductId77">'Бланк заказа'!$B$241:$B$241</definedName>
    <definedName name="ProductId78">'Бланк заказа'!$B$245:$B$245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заказа'!$V$143:$V$143</definedName>
    <definedName name="SalesQty5">'Бланк заказа'!$V$31:$V$31</definedName>
    <definedName name="SalesQty50">'Бланк заказа'!$V$148:$V$148</definedName>
    <definedName name="SalesQty51">'Бланк заказа'!$V$153:$V$153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заказа'!$V$160:$V$160</definedName>
    <definedName name="SalesQty56">'Бланк заказа'!$V$161:$V$161</definedName>
    <definedName name="SalesQty57">'Бланк заказа'!$V$167:$V$167</definedName>
    <definedName name="SalesQty58">'Бланк заказа'!$V$168:$V$168</definedName>
    <definedName name="SalesQty59">'Бланк заказа'!$V$173:$V$173</definedName>
    <definedName name="SalesQty6">'Бланк заказа'!$V$36:$V$36</definedName>
    <definedName name="SalesQty60">'Бланк заказа'!$V$178:$V$178</definedName>
    <definedName name="SalesQty61">'Бланк заказа'!$V$184:$V$184</definedName>
    <definedName name="SalesQty62">'Бланк заказа'!$V$189:$V$189</definedName>
    <definedName name="SalesQty63">'Бланк заказа'!$V$194:$V$194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заказа'!$V$202:$V$202</definedName>
    <definedName name="SalesQty68">'Бланк заказа'!$V$207:$V$207</definedName>
    <definedName name="SalesQty69">'Бланк заказа'!$V$208:$V$208</definedName>
    <definedName name="SalesQty7">'Бланк заказа'!$V$37:$V$37</definedName>
    <definedName name="SalesQty70">'Бланк заказа'!$V$214:$V$214</definedName>
    <definedName name="SalesQty71">'Бланк заказа'!$V$220:$V$220</definedName>
    <definedName name="SalesQty72">'Бланк заказа'!$V$225:$V$225</definedName>
    <definedName name="SalesQty73">'Бланк заказа'!$V$231:$V$231</definedName>
    <definedName name="SalesQty74">'Бланк заказа'!$V$235:$V$235</definedName>
    <definedName name="SalesQty75">'Бланк заказа'!$V$239:$V$239</definedName>
    <definedName name="SalesQty76">'Бланк заказа'!$V$240:$V$240</definedName>
    <definedName name="SalesQty77">'Бланк заказа'!$V$241:$V$241</definedName>
    <definedName name="SalesQty78">'Бланк заказа'!$V$245:$V$245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заказа'!$W$143:$W$143</definedName>
    <definedName name="SalesRoundBox5">'Бланк заказа'!$W$31:$W$31</definedName>
    <definedName name="SalesRoundBox50">'Бланк заказа'!$W$148:$W$148</definedName>
    <definedName name="SalesRoundBox51">'Бланк заказа'!$W$153:$W$153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заказа'!$W$160:$W$160</definedName>
    <definedName name="SalesRoundBox56">'Бланк заказа'!$W$161:$W$161</definedName>
    <definedName name="SalesRoundBox57">'Бланк заказа'!$W$167:$W$167</definedName>
    <definedName name="SalesRoundBox58">'Бланк заказа'!$W$168:$W$168</definedName>
    <definedName name="SalesRoundBox59">'Бланк заказа'!$W$173:$W$173</definedName>
    <definedName name="SalesRoundBox6">'Бланк заказа'!$W$36:$W$36</definedName>
    <definedName name="SalesRoundBox60">'Бланк заказа'!$W$178:$W$178</definedName>
    <definedName name="SalesRoundBox61">'Бланк заказа'!$W$184:$W$184</definedName>
    <definedName name="SalesRoundBox62">'Бланк заказа'!$W$189:$W$189</definedName>
    <definedName name="SalesRoundBox63">'Бланк заказа'!$W$194:$W$194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заказа'!$W$202:$W$202</definedName>
    <definedName name="SalesRoundBox68">'Бланк заказа'!$W$207:$W$207</definedName>
    <definedName name="SalesRoundBox69">'Бланк заказа'!$W$208:$W$208</definedName>
    <definedName name="SalesRoundBox7">'Бланк заказа'!$W$37:$W$37</definedName>
    <definedName name="SalesRoundBox70">'Бланк заказа'!$W$214:$W$214</definedName>
    <definedName name="SalesRoundBox71">'Бланк заказа'!$W$220:$W$220</definedName>
    <definedName name="SalesRoundBox72">'Бланк заказа'!$W$225:$W$225</definedName>
    <definedName name="SalesRoundBox73">'Бланк заказа'!$W$231:$W$231</definedName>
    <definedName name="SalesRoundBox74">'Бланк заказа'!$W$235:$W$235</definedName>
    <definedName name="SalesRoundBox75">'Бланк заказа'!$W$239:$W$239</definedName>
    <definedName name="SalesRoundBox76">'Бланк заказа'!$W$240:$W$240</definedName>
    <definedName name="SalesRoundBox77">'Бланк заказа'!$W$241:$W$241</definedName>
    <definedName name="SalesRoundBox78">'Бланк заказа'!$W$245:$W$245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заказа'!$U$143:$U$143</definedName>
    <definedName name="UnitOfMeasure5">'Бланк заказа'!$U$31:$U$31</definedName>
    <definedName name="UnitOfMeasure50">'Бланк заказа'!$U$148:$U$148</definedName>
    <definedName name="UnitOfMeasure51">'Бланк заказа'!$U$153:$U$153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заказа'!$U$160:$U$160</definedName>
    <definedName name="UnitOfMeasure56">'Бланк заказа'!$U$161:$U$161</definedName>
    <definedName name="UnitOfMeasure57">'Бланк заказа'!$U$167:$U$167</definedName>
    <definedName name="UnitOfMeasure58">'Бланк заказа'!$U$168:$U$168</definedName>
    <definedName name="UnitOfMeasure59">'Бланк заказа'!$U$173:$U$173</definedName>
    <definedName name="UnitOfMeasure6">'Бланк заказа'!$U$36:$U$36</definedName>
    <definedName name="UnitOfMeasure60">'Бланк заказа'!$U$178:$U$178</definedName>
    <definedName name="UnitOfMeasure61">'Бланк заказа'!$U$184:$U$184</definedName>
    <definedName name="UnitOfMeasure62">'Бланк заказа'!$U$189:$U$189</definedName>
    <definedName name="UnitOfMeasure63">'Бланк заказа'!$U$194:$U$194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заказа'!$U$202:$U$202</definedName>
    <definedName name="UnitOfMeasure68">'Бланк заказа'!$U$207:$U$207</definedName>
    <definedName name="UnitOfMeasure69">'Бланк заказа'!$U$208:$U$208</definedName>
    <definedName name="UnitOfMeasure7">'Бланк заказа'!$U$37:$U$37</definedName>
    <definedName name="UnitOfMeasure70">'Бланк заказа'!$U$214:$U$214</definedName>
    <definedName name="UnitOfMeasure71">'Бланк заказа'!$U$220:$U$220</definedName>
    <definedName name="UnitOfMeasure72">'Бланк заказа'!$U$225:$U$225</definedName>
    <definedName name="UnitOfMeasure73">'Бланк заказа'!$U$231:$U$231</definedName>
    <definedName name="UnitOfMeasure74">'Бланк заказа'!$U$235:$U$235</definedName>
    <definedName name="UnitOfMeasure75">'Бланк заказа'!$U$239:$U$239</definedName>
    <definedName name="UnitOfMeasure76">'Бланк заказа'!$U$240:$U$240</definedName>
    <definedName name="UnitOfMeasure77">'Бланк заказа'!$U$241:$U$241</definedName>
    <definedName name="UnitOfMeasure78">'Бланк заказа'!$U$245:$U$245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6" i="2" l="1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J266" i="2"/>
  <c r="I266" i="2"/>
  <c r="H266" i="2"/>
  <c r="G266" i="2"/>
  <c r="F266" i="2"/>
  <c r="E266" i="2"/>
  <c r="D266" i="2"/>
  <c r="C266" i="2"/>
  <c r="B266" i="2"/>
  <c r="V258" i="2"/>
  <c r="V257" i="2"/>
  <c r="V259" i="2" s="1"/>
  <c r="V255" i="2"/>
  <c r="V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W255" i="2" s="1"/>
  <c r="V243" i="2"/>
  <c r="V242" i="2"/>
  <c r="X241" i="2"/>
  <c r="W241" i="2"/>
  <c r="X240" i="2"/>
  <c r="W240" i="2"/>
  <c r="X239" i="2"/>
  <c r="W239" i="2"/>
  <c r="W243" i="2" s="1"/>
  <c r="V237" i="2"/>
  <c r="V236" i="2"/>
  <c r="X235" i="2"/>
  <c r="X236" i="2" s="1"/>
  <c r="W235" i="2"/>
  <c r="W237" i="2" s="1"/>
  <c r="V233" i="2"/>
  <c r="V232" i="2"/>
  <c r="X231" i="2"/>
  <c r="X232" i="2" s="1"/>
  <c r="W231" i="2"/>
  <c r="W233" i="2" s="1"/>
  <c r="V227" i="2"/>
  <c r="W226" i="2"/>
  <c r="V226" i="2"/>
  <c r="X225" i="2"/>
  <c r="X226" i="2" s="1"/>
  <c r="W225" i="2"/>
  <c r="W227" i="2" s="1"/>
  <c r="N225" i="2"/>
  <c r="V222" i="2"/>
  <c r="V221" i="2"/>
  <c r="X220" i="2"/>
  <c r="X221" i="2" s="1"/>
  <c r="W220" i="2"/>
  <c r="W222" i="2" s="1"/>
  <c r="N220" i="2"/>
  <c r="V216" i="2"/>
  <c r="V215" i="2"/>
  <c r="X214" i="2"/>
  <c r="X215" i="2" s="1"/>
  <c r="W214" i="2"/>
  <c r="W215" i="2" s="1"/>
  <c r="N214" i="2"/>
  <c r="V210" i="2"/>
  <c r="V209" i="2"/>
  <c r="X208" i="2"/>
  <c r="W208" i="2"/>
  <c r="N208" i="2"/>
  <c r="X207" i="2"/>
  <c r="W207" i="2"/>
  <c r="N207" i="2"/>
  <c r="V204" i="2"/>
  <c r="V203" i="2"/>
  <c r="X202" i="2"/>
  <c r="X203" i="2" s="1"/>
  <c r="W202" i="2"/>
  <c r="W204" i="2" s="1"/>
  <c r="V199" i="2"/>
  <c r="V198" i="2"/>
  <c r="X197" i="2"/>
  <c r="W197" i="2"/>
  <c r="N197" i="2"/>
  <c r="X196" i="2"/>
  <c r="W196" i="2"/>
  <c r="N196" i="2"/>
  <c r="X195" i="2"/>
  <c r="W195" i="2"/>
  <c r="N195" i="2"/>
  <c r="X194" i="2"/>
  <c r="W194" i="2"/>
  <c r="N194" i="2"/>
  <c r="V191" i="2"/>
  <c r="V190" i="2"/>
  <c r="X189" i="2"/>
  <c r="X190" i="2" s="1"/>
  <c r="W189" i="2"/>
  <c r="W191" i="2" s="1"/>
  <c r="V186" i="2"/>
  <c r="V185" i="2"/>
  <c r="X184" i="2"/>
  <c r="X185" i="2" s="1"/>
  <c r="W184" i="2"/>
  <c r="W186" i="2" s="1"/>
  <c r="N184" i="2"/>
  <c r="V180" i="2"/>
  <c r="V179" i="2"/>
  <c r="X178" i="2"/>
  <c r="X179" i="2" s="1"/>
  <c r="W178" i="2"/>
  <c r="W179" i="2" s="1"/>
  <c r="V175" i="2"/>
  <c r="V174" i="2"/>
  <c r="X173" i="2"/>
  <c r="X174" i="2" s="1"/>
  <c r="W173" i="2"/>
  <c r="W175" i="2" s="1"/>
  <c r="N173" i="2"/>
  <c r="V170" i="2"/>
  <c r="V169" i="2"/>
  <c r="X168" i="2"/>
  <c r="W168" i="2"/>
  <c r="N168" i="2"/>
  <c r="X167" i="2"/>
  <c r="W167" i="2"/>
  <c r="N167" i="2"/>
  <c r="V163" i="2"/>
  <c r="V162" i="2"/>
  <c r="X161" i="2"/>
  <c r="W161" i="2"/>
  <c r="N161" i="2"/>
  <c r="X160" i="2"/>
  <c r="W160" i="2"/>
  <c r="N160" i="2"/>
  <c r="V158" i="2"/>
  <c r="V157" i="2"/>
  <c r="X156" i="2"/>
  <c r="W156" i="2"/>
  <c r="N156" i="2"/>
  <c r="X155" i="2"/>
  <c r="W155" i="2"/>
  <c r="N155" i="2"/>
  <c r="X154" i="2"/>
  <c r="W154" i="2"/>
  <c r="N154" i="2"/>
  <c r="X153" i="2"/>
  <c r="W153" i="2"/>
  <c r="N153" i="2"/>
  <c r="V150" i="2"/>
  <c r="V149" i="2"/>
  <c r="X148" i="2"/>
  <c r="X149" i="2" s="1"/>
  <c r="W148" i="2"/>
  <c r="W150" i="2" s="1"/>
  <c r="N148" i="2"/>
  <c r="V145" i="2"/>
  <c r="V144" i="2"/>
  <c r="X143" i="2"/>
  <c r="X144" i="2" s="1"/>
  <c r="W143" i="2"/>
  <c r="W145" i="2" s="1"/>
  <c r="N143" i="2"/>
  <c r="V141" i="2"/>
  <c r="V140" i="2"/>
  <c r="X139" i="2"/>
  <c r="X140" i="2" s="1"/>
  <c r="W139" i="2"/>
  <c r="W141" i="2" s="1"/>
  <c r="N139" i="2"/>
  <c r="V135" i="2"/>
  <c r="V134" i="2"/>
  <c r="X133" i="2"/>
  <c r="X134" i="2" s="1"/>
  <c r="W133" i="2"/>
  <c r="W134" i="2" s="1"/>
  <c r="N133" i="2"/>
  <c r="V130" i="2"/>
  <c r="V129" i="2"/>
  <c r="X128" i="2"/>
  <c r="W128" i="2"/>
  <c r="N128" i="2"/>
  <c r="X127" i="2"/>
  <c r="W127" i="2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X114" i="2"/>
  <c r="W114" i="2"/>
  <c r="N114" i="2"/>
  <c r="V111" i="2"/>
  <c r="V110" i="2"/>
  <c r="X109" i="2"/>
  <c r="X110" i="2" s="1"/>
  <c r="W109" i="2"/>
  <c r="W110" i="2" s="1"/>
  <c r="N109" i="2"/>
  <c r="V106" i="2"/>
  <c r="V105" i="2"/>
  <c r="X104" i="2"/>
  <c r="W104" i="2"/>
  <c r="N104" i="2"/>
  <c r="X103" i="2"/>
  <c r="W103" i="2"/>
  <c r="N103" i="2"/>
  <c r="V100" i="2"/>
  <c r="V99" i="2"/>
  <c r="X98" i="2"/>
  <c r="W98" i="2"/>
  <c r="X97" i="2"/>
  <c r="W97" i="2"/>
  <c r="X96" i="2"/>
  <c r="W96" i="2"/>
  <c r="X95" i="2"/>
  <c r="W95" i="2"/>
  <c r="W100" i="2" s="1"/>
  <c r="V92" i="2"/>
  <c r="V91" i="2"/>
  <c r="X90" i="2"/>
  <c r="W90" i="2"/>
  <c r="N90" i="2"/>
  <c r="X89" i="2"/>
  <c r="W89" i="2"/>
  <c r="N89" i="2"/>
  <c r="X88" i="2"/>
  <c r="W88" i="2"/>
  <c r="N88" i="2"/>
  <c r="V85" i="2"/>
  <c r="V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7" i="2" s="1"/>
  <c r="N66" i="2"/>
  <c r="V63" i="2"/>
  <c r="V62" i="2"/>
  <c r="X61" i="2"/>
  <c r="W61" i="2"/>
  <c r="X60" i="2"/>
  <c r="W60" i="2"/>
  <c r="V57" i="2"/>
  <c r="V56" i="2"/>
  <c r="X55" i="2"/>
  <c r="W55" i="2"/>
  <c r="N55" i="2"/>
  <c r="X54" i="2"/>
  <c r="W54" i="2"/>
  <c r="X53" i="2"/>
  <c r="W53" i="2"/>
  <c r="X52" i="2"/>
  <c r="W52" i="2"/>
  <c r="N52" i="2"/>
  <c r="X51" i="2"/>
  <c r="W51" i="2"/>
  <c r="X50" i="2"/>
  <c r="W50" i="2"/>
  <c r="X49" i="2"/>
  <c r="W49" i="2"/>
  <c r="W57" i="2" s="1"/>
  <c r="N49" i="2"/>
  <c r="V46" i="2"/>
  <c r="V45" i="2"/>
  <c r="X44" i="2"/>
  <c r="W44" i="2"/>
  <c r="N44" i="2"/>
  <c r="X43" i="2"/>
  <c r="W43" i="2"/>
  <c r="W46" i="2" s="1"/>
  <c r="N43" i="2"/>
  <c r="V40" i="2"/>
  <c r="V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N22" i="2"/>
  <c r="H10" i="2"/>
  <c r="A9" i="2"/>
  <c r="F10" i="2" s="1"/>
  <c r="D7" i="2"/>
  <c r="O6" i="2"/>
  <c r="N2" i="2"/>
  <c r="W92" i="2" l="1"/>
  <c r="W119" i="2"/>
  <c r="W140" i="2"/>
  <c r="W144" i="2"/>
  <c r="W157" i="2"/>
  <c r="W170" i="2"/>
  <c r="W190" i="2"/>
  <c r="W198" i="2"/>
  <c r="W203" i="2"/>
  <c r="W210" i="2"/>
  <c r="W216" i="2"/>
  <c r="W258" i="2"/>
  <c r="X32" i="2"/>
  <c r="X39" i="2"/>
  <c r="W40" i="2"/>
  <c r="W68" i="2"/>
  <c r="W73" i="2"/>
  <c r="W106" i="2"/>
  <c r="X105" i="2"/>
  <c r="X129" i="2"/>
  <c r="W130" i="2"/>
  <c r="X162" i="2"/>
  <c r="W163" i="2"/>
  <c r="X209" i="2"/>
  <c r="W62" i="2"/>
  <c r="W84" i="2"/>
  <c r="V260" i="2"/>
  <c r="X99" i="2"/>
  <c r="W105" i="2"/>
  <c r="W111" i="2"/>
  <c r="W209" i="2"/>
  <c r="W254" i="2"/>
  <c r="V256" i="2"/>
  <c r="W33" i="2"/>
  <c r="W39" i="2"/>
  <c r="X45" i="2"/>
  <c r="X56" i="2"/>
  <c r="X62" i="2"/>
  <c r="X73" i="2"/>
  <c r="W74" i="2"/>
  <c r="W85" i="2"/>
  <c r="X84" i="2"/>
  <c r="X91" i="2"/>
  <c r="W91" i="2"/>
  <c r="W99" i="2"/>
  <c r="X118" i="2"/>
  <c r="W118" i="2"/>
  <c r="W123" i="2"/>
  <c r="W129" i="2"/>
  <c r="X157" i="2"/>
  <c r="W158" i="2"/>
  <c r="W162" i="2"/>
  <c r="X169" i="2"/>
  <c r="W180" i="2"/>
  <c r="X198" i="2"/>
  <c r="W199" i="2"/>
  <c r="X242" i="2"/>
  <c r="W242" i="2"/>
  <c r="X254" i="2"/>
  <c r="W23" i="2"/>
  <c r="W174" i="2"/>
  <c r="F9" i="2"/>
  <c r="W221" i="2"/>
  <c r="W236" i="2"/>
  <c r="W149" i="2"/>
  <c r="W24" i="2"/>
  <c r="W63" i="2"/>
  <c r="J9" i="2"/>
  <c r="W185" i="2"/>
  <c r="H9" i="2"/>
  <c r="W56" i="2"/>
  <c r="A10" i="2"/>
  <c r="W32" i="2"/>
  <c r="W45" i="2"/>
  <c r="W135" i="2"/>
  <c r="W169" i="2"/>
  <c r="W232" i="2"/>
  <c r="W257" i="2"/>
  <c r="W259" i="2" s="1"/>
  <c r="X261" i="2" l="1"/>
  <c r="A269" i="2"/>
  <c r="W256" i="2"/>
  <c r="W260" i="2"/>
  <c r="C269" i="2" l="1"/>
  <c r="B269" i="2"/>
</calcChain>
</file>

<file path=xl/sharedStrings.xml><?xml version="1.0" encoding="utf-8"?>
<sst xmlns="http://schemas.openxmlformats.org/spreadsheetml/2006/main" count="1330" uniqueCount="357">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</sst>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9"/>
  <sheetViews>
    <sheetView showGridLines="0" tabSelected="1" topLeftCell="A24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2" t="s">
        <v>29</v>
      </c>
      <c r="E1" s="162"/>
      <c r="F1" s="162"/>
      <c r="G1" s="14" t="s">
        <v>70</v>
      </c>
      <c r="H1" s="162" t="s">
        <v>50</v>
      </c>
      <c r="I1" s="162"/>
      <c r="J1" s="162"/>
      <c r="K1" s="162"/>
      <c r="L1" s="162"/>
      <c r="M1" s="162"/>
      <c r="N1" s="162"/>
      <c r="O1" s="162"/>
      <c r="P1" s="163" t="s">
        <v>71</v>
      </c>
      <c r="Q1" s="164"/>
      <c r="R1" s="16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5"/>
      <c r="O3" s="165"/>
      <c r="P3" s="165"/>
      <c r="Q3" s="165"/>
      <c r="R3" s="165"/>
      <c r="S3" s="165"/>
      <c r="T3" s="165"/>
      <c r="U3" s="16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6" t="s">
        <v>8</v>
      </c>
      <c r="B5" s="166"/>
      <c r="C5" s="166"/>
      <c r="D5" s="167"/>
      <c r="E5" s="167"/>
      <c r="F5" s="168" t="s">
        <v>14</v>
      </c>
      <c r="G5" s="168"/>
      <c r="H5" s="167"/>
      <c r="I5" s="167"/>
      <c r="J5" s="167"/>
      <c r="K5" s="167"/>
      <c r="L5" s="167"/>
      <c r="N5" s="27" t="s">
        <v>4</v>
      </c>
      <c r="O5" s="169">
        <v>45228</v>
      </c>
      <c r="P5" s="169"/>
      <c r="R5" s="170" t="s">
        <v>3</v>
      </c>
      <c r="S5" s="171"/>
      <c r="T5" s="172" t="s">
        <v>337</v>
      </c>
      <c r="U5" s="173"/>
      <c r="Z5" s="60"/>
      <c r="AA5" s="60"/>
      <c r="AB5" s="60"/>
    </row>
    <row r="6" spans="1:29" s="17" customFormat="1" ht="24" customHeight="1" x14ac:dyDescent="0.2">
      <c r="A6" s="166" t="s">
        <v>1</v>
      </c>
      <c r="B6" s="166"/>
      <c r="C6" s="166"/>
      <c r="D6" s="174" t="s">
        <v>338</v>
      </c>
      <c r="E6" s="174"/>
      <c r="F6" s="174"/>
      <c r="G6" s="174"/>
      <c r="H6" s="174"/>
      <c r="I6" s="174"/>
      <c r="J6" s="174"/>
      <c r="K6" s="174"/>
      <c r="L6" s="174"/>
      <c r="N6" s="27" t="s">
        <v>30</v>
      </c>
      <c r="O6" s="175" t="str">
        <f>IF(O5=0," ",CHOOSE(WEEKDAY(O5,2),"Понедельник","Вторник","Среда","Четверг","Пятница","Суббота","Воскресенье"))</f>
        <v>Воскресенье</v>
      </c>
      <c r="P6" s="175"/>
      <c r="R6" s="176" t="s">
        <v>5</v>
      </c>
      <c r="S6" s="177"/>
      <c r="T6" s="178" t="s">
        <v>72</v>
      </c>
      <c r="U6" s="17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4" t="str">
        <f>IFERROR(VLOOKUP(DeliveryAddress,Table,3,0),1)</f>
        <v>1</v>
      </c>
      <c r="E7" s="185"/>
      <c r="F7" s="185"/>
      <c r="G7" s="185"/>
      <c r="H7" s="185"/>
      <c r="I7" s="185"/>
      <c r="J7" s="185"/>
      <c r="K7" s="185"/>
      <c r="L7" s="186"/>
      <c r="N7" s="29"/>
      <c r="O7" s="49"/>
      <c r="P7" s="49"/>
      <c r="R7" s="176"/>
      <c r="S7" s="177"/>
      <c r="T7" s="180"/>
      <c r="U7" s="181"/>
      <c r="Z7" s="60"/>
      <c r="AA7" s="60"/>
      <c r="AB7" s="60"/>
    </row>
    <row r="8" spans="1:29" s="17" customFormat="1" ht="25.5" customHeight="1" x14ac:dyDescent="0.2">
      <c r="A8" s="187" t="s">
        <v>61</v>
      </c>
      <c r="B8" s="187"/>
      <c r="C8" s="187"/>
      <c r="D8" s="188"/>
      <c r="E8" s="188"/>
      <c r="F8" s="188"/>
      <c r="G8" s="188"/>
      <c r="H8" s="188"/>
      <c r="I8" s="188"/>
      <c r="J8" s="188"/>
      <c r="K8" s="188"/>
      <c r="L8" s="188"/>
      <c r="N8" s="27" t="s">
        <v>11</v>
      </c>
      <c r="O8" s="189">
        <v>0.33333333333333331</v>
      </c>
      <c r="P8" s="189"/>
      <c r="R8" s="176"/>
      <c r="S8" s="177"/>
      <c r="T8" s="180"/>
      <c r="U8" s="181"/>
      <c r="Z8" s="60"/>
      <c r="AA8" s="60"/>
      <c r="AB8" s="60"/>
    </row>
    <row r="9" spans="1:29" s="17" customFormat="1" ht="39.950000000000003" customHeight="1" x14ac:dyDescent="0.2">
      <c r="A9" s="1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0"/>
      <c r="C9" s="190"/>
      <c r="D9" s="191" t="s">
        <v>49</v>
      </c>
      <c r="E9" s="192"/>
      <c r="F9" s="1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0"/>
      <c r="H9" s="193" t="str">
        <f>IF(AND($A$9="Тип доверенности/получателя при получении в адресе перегруза:",$D$9="Разовая доверенность"),"Введите ФИО","")</f>
        <v/>
      </c>
      <c r="I9" s="193"/>
      <c r="J9" s="1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3"/>
      <c r="L9" s="193"/>
      <c r="N9" s="31" t="s">
        <v>15</v>
      </c>
      <c r="O9" s="169"/>
      <c r="P9" s="169"/>
      <c r="R9" s="176"/>
      <c r="S9" s="177"/>
      <c r="T9" s="182"/>
      <c r="U9" s="18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0"/>
      <c r="C10" s="190"/>
      <c r="D10" s="191"/>
      <c r="E10" s="192"/>
      <c r="F10" s="1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0"/>
      <c r="H10" s="194" t="str">
        <f>IFERROR(VLOOKUP($D$10,Proxy,2,FALSE),"")</f>
        <v/>
      </c>
      <c r="I10" s="194"/>
      <c r="J10" s="194"/>
      <c r="K10" s="194"/>
      <c r="L10" s="194"/>
      <c r="N10" s="31" t="s">
        <v>35</v>
      </c>
      <c r="O10" s="189"/>
      <c r="P10" s="189"/>
      <c r="S10" s="29" t="s">
        <v>12</v>
      </c>
      <c r="T10" s="195" t="s">
        <v>73</v>
      </c>
      <c r="U10" s="1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89"/>
      <c r="P11" s="189"/>
      <c r="S11" s="29" t="s">
        <v>31</v>
      </c>
      <c r="T11" s="197" t="s">
        <v>58</v>
      </c>
      <c r="U11" s="1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8" t="s">
        <v>74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N12" s="27" t="s">
        <v>33</v>
      </c>
      <c r="O12" s="199"/>
      <c r="P12" s="199"/>
      <c r="Q12" s="28"/>
      <c r="R12"/>
      <c r="S12" s="29" t="s">
        <v>49</v>
      </c>
      <c r="T12" s="200"/>
      <c r="U12" s="200"/>
      <c r="V12"/>
      <c r="Z12" s="60"/>
      <c r="AA12" s="60"/>
      <c r="AB12" s="60"/>
    </row>
    <row r="13" spans="1:29" s="17" customFormat="1" ht="23.25" customHeight="1" x14ac:dyDescent="0.2">
      <c r="A13" s="198" t="s">
        <v>75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31"/>
      <c r="N13" s="31" t="s">
        <v>34</v>
      </c>
      <c r="O13" s="197"/>
      <c r="P13" s="1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8" t="s">
        <v>76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1" t="s">
        <v>77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/>
      <c r="N15" s="202" t="s">
        <v>64</v>
      </c>
      <c r="O15" s="202"/>
      <c r="P15" s="202"/>
      <c r="Q15" s="202"/>
      <c r="R15" s="20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3"/>
      <c r="O16" s="203"/>
      <c r="P16" s="203"/>
      <c r="Q16" s="203"/>
      <c r="R16" s="20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5" t="s">
        <v>62</v>
      </c>
      <c r="B17" s="205" t="s">
        <v>52</v>
      </c>
      <c r="C17" s="206" t="s">
        <v>51</v>
      </c>
      <c r="D17" s="205" t="s">
        <v>53</v>
      </c>
      <c r="E17" s="205"/>
      <c r="F17" s="205" t="s">
        <v>24</v>
      </c>
      <c r="G17" s="205" t="s">
        <v>27</v>
      </c>
      <c r="H17" s="205" t="s">
        <v>25</v>
      </c>
      <c r="I17" s="205" t="s">
        <v>26</v>
      </c>
      <c r="J17" s="207" t="s">
        <v>16</v>
      </c>
      <c r="K17" s="207" t="s">
        <v>69</v>
      </c>
      <c r="L17" s="207" t="s">
        <v>2</v>
      </c>
      <c r="M17" s="205" t="s">
        <v>28</v>
      </c>
      <c r="N17" s="205" t="s">
        <v>17</v>
      </c>
      <c r="O17" s="205"/>
      <c r="P17" s="205"/>
      <c r="Q17" s="205"/>
      <c r="R17" s="205"/>
      <c r="S17" s="204" t="s">
        <v>59</v>
      </c>
      <c r="T17" s="205"/>
      <c r="U17" s="205" t="s">
        <v>6</v>
      </c>
      <c r="V17" s="205" t="s">
        <v>44</v>
      </c>
      <c r="W17" s="209" t="s">
        <v>57</v>
      </c>
      <c r="X17" s="205" t="s">
        <v>18</v>
      </c>
      <c r="Y17" s="211" t="s">
        <v>63</v>
      </c>
      <c r="Z17" s="211" t="s">
        <v>19</v>
      </c>
      <c r="AA17" s="212" t="s">
        <v>60</v>
      </c>
      <c r="AB17" s="213"/>
      <c r="AC17" s="214"/>
      <c r="AD17" s="218"/>
      <c r="BA17" s="219" t="s">
        <v>67</v>
      </c>
    </row>
    <row r="18" spans="1:53" ht="14.25" customHeight="1" x14ac:dyDescent="0.2">
      <c r="A18" s="205"/>
      <c r="B18" s="205"/>
      <c r="C18" s="206"/>
      <c r="D18" s="205"/>
      <c r="E18" s="205"/>
      <c r="F18" s="205" t="s">
        <v>20</v>
      </c>
      <c r="G18" s="205" t="s">
        <v>21</v>
      </c>
      <c r="H18" s="205" t="s">
        <v>22</v>
      </c>
      <c r="I18" s="205" t="s">
        <v>22</v>
      </c>
      <c r="J18" s="208"/>
      <c r="K18" s="208"/>
      <c r="L18" s="208"/>
      <c r="M18" s="205"/>
      <c r="N18" s="205"/>
      <c r="O18" s="205"/>
      <c r="P18" s="205"/>
      <c r="Q18" s="205"/>
      <c r="R18" s="205"/>
      <c r="S18" s="36" t="s">
        <v>47</v>
      </c>
      <c r="T18" s="36" t="s">
        <v>46</v>
      </c>
      <c r="U18" s="205"/>
      <c r="V18" s="205"/>
      <c r="W18" s="210"/>
      <c r="X18" s="205"/>
      <c r="Y18" s="211"/>
      <c r="Z18" s="211"/>
      <c r="AA18" s="215"/>
      <c r="AB18" s="216"/>
      <c r="AC18" s="217"/>
      <c r="AD18" s="218"/>
      <c r="BA18" s="219"/>
    </row>
    <row r="19" spans="1:53" ht="27.75" customHeight="1" x14ac:dyDescent="0.2">
      <c r="A19" s="220" t="s">
        <v>78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55"/>
      <c r="Z19" s="55"/>
    </row>
    <row r="20" spans="1:53" ht="16.5" customHeight="1" x14ac:dyDescent="0.25">
      <c r="A20" s="221" t="s">
        <v>78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66"/>
      <c r="Z20" s="66"/>
    </row>
    <row r="21" spans="1:53" ht="14.25" customHeight="1" x14ac:dyDescent="0.25">
      <c r="A21" s="222" t="s">
        <v>79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67"/>
      <c r="Z21" s="67"/>
    </row>
    <row r="22" spans="1:53" ht="27" customHeight="1" x14ac:dyDescent="0.25">
      <c r="A22" s="64" t="s">
        <v>80</v>
      </c>
      <c r="B22" s="64" t="s">
        <v>81</v>
      </c>
      <c r="C22" s="37">
        <v>4301070826</v>
      </c>
      <c r="D22" s="223">
        <v>4607111035752</v>
      </c>
      <c r="E22" s="22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2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5"/>
      <c r="P22" s="225"/>
      <c r="Q22" s="225"/>
      <c r="R22" s="22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1"/>
      <c r="N23" s="227" t="s">
        <v>43</v>
      </c>
      <c r="O23" s="228"/>
      <c r="P23" s="228"/>
      <c r="Q23" s="228"/>
      <c r="R23" s="228"/>
      <c r="S23" s="228"/>
      <c r="T23" s="22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1"/>
      <c r="N24" s="227" t="s">
        <v>43</v>
      </c>
      <c r="O24" s="228"/>
      <c r="P24" s="228"/>
      <c r="Q24" s="228"/>
      <c r="R24" s="228"/>
      <c r="S24" s="228"/>
      <c r="T24" s="22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0" t="s">
        <v>48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55"/>
      <c r="Z25" s="55"/>
    </row>
    <row r="26" spans="1:53" ht="16.5" customHeight="1" x14ac:dyDescent="0.25">
      <c r="A26" s="221" t="s">
        <v>84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66"/>
      <c r="Z26" s="66"/>
    </row>
    <row r="27" spans="1:53" ht="14.25" customHeight="1" x14ac:dyDescent="0.25">
      <c r="A27" s="222" t="s">
        <v>85</v>
      </c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67"/>
      <c r="Z27" s="67"/>
    </row>
    <row r="28" spans="1:53" ht="27" customHeight="1" x14ac:dyDescent="0.25">
      <c r="A28" s="64" t="s">
        <v>86</v>
      </c>
      <c r="B28" s="64" t="s">
        <v>87</v>
      </c>
      <c r="C28" s="37">
        <v>4301132066</v>
      </c>
      <c r="D28" s="223">
        <v>4607111036520</v>
      </c>
      <c r="E28" s="22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5"/>
      <c r="P28" s="225"/>
      <c r="Q28" s="225"/>
      <c r="R28" s="22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25">
      <c r="A29" s="64" t="s">
        <v>90</v>
      </c>
      <c r="B29" s="64" t="s">
        <v>91</v>
      </c>
      <c r="C29" s="37">
        <v>4301132063</v>
      </c>
      <c r="D29" s="223">
        <v>4607111036605</v>
      </c>
      <c r="E29" s="22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3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5"/>
      <c r="P29" s="225"/>
      <c r="Q29" s="225"/>
      <c r="R29" s="22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25">
      <c r="A30" s="64" t="s">
        <v>92</v>
      </c>
      <c r="B30" s="64" t="s">
        <v>93</v>
      </c>
      <c r="C30" s="37">
        <v>4301132064</v>
      </c>
      <c r="D30" s="223">
        <v>4607111036537</v>
      </c>
      <c r="E30" s="22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3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5"/>
      <c r="P30" s="225"/>
      <c r="Q30" s="225"/>
      <c r="R30" s="22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25">
      <c r="A31" s="64" t="s">
        <v>94</v>
      </c>
      <c r="B31" s="64" t="s">
        <v>95</v>
      </c>
      <c r="C31" s="37">
        <v>4301132065</v>
      </c>
      <c r="D31" s="223">
        <v>4607111036599</v>
      </c>
      <c r="E31" s="22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3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5"/>
      <c r="P31" s="225"/>
      <c r="Q31" s="225"/>
      <c r="R31" s="22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88</v>
      </c>
    </row>
    <row r="32" spans="1:53" x14ac:dyDescent="0.2">
      <c r="A32" s="230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1"/>
      <c r="N32" s="227" t="s">
        <v>43</v>
      </c>
      <c r="O32" s="228"/>
      <c r="P32" s="228"/>
      <c r="Q32" s="228"/>
      <c r="R32" s="228"/>
      <c r="S32" s="228"/>
      <c r="T32" s="22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1"/>
      <c r="N33" s="227" t="s">
        <v>43</v>
      </c>
      <c r="O33" s="228"/>
      <c r="P33" s="228"/>
      <c r="Q33" s="228"/>
      <c r="R33" s="228"/>
      <c r="S33" s="228"/>
      <c r="T33" s="22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1" t="s">
        <v>96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66"/>
      <c r="Z34" s="66"/>
    </row>
    <row r="35" spans="1:53" ht="14.25" customHeight="1" x14ac:dyDescent="0.25">
      <c r="A35" s="222" t="s">
        <v>79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4301070865</v>
      </c>
      <c r="D36" s="223">
        <v>4607111036285</v>
      </c>
      <c r="E36" s="22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3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5"/>
      <c r="P36" s="225"/>
      <c r="Q36" s="225"/>
      <c r="R36" s="22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99</v>
      </c>
      <c r="B37" s="64" t="s">
        <v>100</v>
      </c>
      <c r="C37" s="37">
        <v>4301070861</v>
      </c>
      <c r="D37" s="223">
        <v>4607111036308</v>
      </c>
      <c r="E37" s="22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37" t="s">
        <v>101</v>
      </c>
      <c r="O37" s="225"/>
      <c r="P37" s="225"/>
      <c r="Q37" s="225"/>
      <c r="R37" s="22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102</v>
      </c>
      <c r="B38" s="64" t="s">
        <v>103</v>
      </c>
      <c r="C38" s="37">
        <v>4301070864</v>
      </c>
      <c r="D38" s="223">
        <v>4607111036292</v>
      </c>
      <c r="E38" s="22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8" s="225"/>
      <c r="P38" s="225"/>
      <c r="Q38" s="225"/>
      <c r="R38" s="22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1"/>
      <c r="N39" s="227" t="s">
        <v>43</v>
      </c>
      <c r="O39" s="228"/>
      <c r="P39" s="228"/>
      <c r="Q39" s="228"/>
      <c r="R39" s="228"/>
      <c r="S39" s="228"/>
      <c r="T39" s="229"/>
      <c r="U39" s="43" t="s">
        <v>42</v>
      </c>
      <c r="V39" s="44">
        <f>IFERROR(SUM(V36:V38),"0")</f>
        <v>0</v>
      </c>
      <c r="W39" s="44">
        <f>IFERROR(SUM(W36:W38),"0")</f>
        <v>0</v>
      </c>
      <c r="X39" s="44">
        <f>IFERROR(IF(X36="",0,X36),"0")+IFERROR(IF(X37="",0,X37),"0")+IFERROR(IF(X38="",0,X38),"0")</f>
        <v>0</v>
      </c>
      <c r="Y39" s="68"/>
      <c r="Z39" s="68"/>
    </row>
    <row r="40" spans="1:53" x14ac:dyDescent="0.2">
      <c r="A40" s="230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1"/>
      <c r="N40" s="227" t="s">
        <v>43</v>
      </c>
      <c r="O40" s="228"/>
      <c r="P40" s="228"/>
      <c r="Q40" s="228"/>
      <c r="R40" s="228"/>
      <c r="S40" s="228"/>
      <c r="T40" s="229"/>
      <c r="U40" s="43" t="s">
        <v>0</v>
      </c>
      <c r="V40" s="44">
        <f>IFERROR(SUMPRODUCT(V36:V38*H36:H38),"0")</f>
        <v>0</v>
      </c>
      <c r="W40" s="44">
        <f>IFERROR(SUMPRODUCT(W36:W38*H36:H38),"0")</f>
        <v>0</v>
      </c>
      <c r="X40" s="43"/>
      <c r="Y40" s="68"/>
      <c r="Z40" s="68"/>
    </row>
    <row r="41" spans="1:53" ht="16.5" customHeight="1" x14ac:dyDescent="0.25">
      <c r="A41" s="221" t="s">
        <v>104</v>
      </c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66"/>
      <c r="Z41" s="66"/>
    </row>
    <row r="42" spans="1:53" ht="14.25" customHeight="1" x14ac:dyDescent="0.25">
      <c r="A42" s="222" t="s">
        <v>105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7"/>
      <c r="Z42" s="67"/>
    </row>
    <row r="43" spans="1:53" ht="27" customHeight="1" x14ac:dyDescent="0.25">
      <c r="A43" s="64" t="s">
        <v>106</v>
      </c>
      <c r="B43" s="64" t="s">
        <v>107</v>
      </c>
      <c r="C43" s="37">
        <v>4301190014</v>
      </c>
      <c r="D43" s="223">
        <v>4607111037053</v>
      </c>
      <c r="E43" s="223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108</v>
      </c>
      <c r="L43" s="39" t="s">
        <v>82</v>
      </c>
      <c r="M43" s="38">
        <v>365</v>
      </c>
      <c r="N43" s="23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3" s="225"/>
      <c r="P43" s="225"/>
      <c r="Q43" s="225"/>
      <c r="R43" s="226"/>
      <c r="S43" s="40" t="s">
        <v>49</v>
      </c>
      <c r="T43" s="40" t="s">
        <v>49</v>
      </c>
      <c r="U43" s="41" t="s">
        <v>42</v>
      </c>
      <c r="V43" s="59">
        <v>0</v>
      </c>
      <c r="W43" s="56">
        <f>IFERROR(IF(V43="","",V43),"")</f>
        <v>0</v>
      </c>
      <c r="X43" s="42">
        <f>IFERROR(IF(V43="","",V43*0.0095),"")</f>
        <v>0</v>
      </c>
      <c r="Y43" s="69" t="s">
        <v>49</v>
      </c>
      <c r="Z43" s="70" t="s">
        <v>49</v>
      </c>
      <c r="AD43" s="74"/>
      <c r="BA43" s="84" t="s">
        <v>88</v>
      </c>
    </row>
    <row r="44" spans="1:53" ht="27" customHeight="1" x14ac:dyDescent="0.25">
      <c r="A44" s="64" t="s">
        <v>109</v>
      </c>
      <c r="B44" s="64" t="s">
        <v>110</v>
      </c>
      <c r="C44" s="37">
        <v>4301190015</v>
      </c>
      <c r="D44" s="223">
        <v>4607111037060</v>
      </c>
      <c r="E44" s="22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108</v>
      </c>
      <c r="L44" s="39" t="s">
        <v>82</v>
      </c>
      <c r="M44" s="38">
        <v>365</v>
      </c>
      <c r="N44" s="24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4" s="225"/>
      <c r="P44" s="225"/>
      <c r="Q44" s="225"/>
      <c r="R44" s="22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88</v>
      </c>
    </row>
    <row r="45" spans="1:53" x14ac:dyDescent="0.2">
      <c r="A45" s="230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1"/>
      <c r="N45" s="227" t="s">
        <v>43</v>
      </c>
      <c r="O45" s="228"/>
      <c r="P45" s="228"/>
      <c r="Q45" s="228"/>
      <c r="R45" s="228"/>
      <c r="S45" s="228"/>
      <c r="T45" s="229"/>
      <c r="U45" s="43" t="s">
        <v>42</v>
      </c>
      <c r="V45" s="44">
        <f>IFERROR(SUM(V43:V44),"0")</f>
        <v>0</v>
      </c>
      <c r="W45" s="44">
        <f>IFERROR(SUM(W43:W44),"0")</f>
        <v>0</v>
      </c>
      <c r="X45" s="44">
        <f>IFERROR(IF(X43="",0,X43),"0")+IFERROR(IF(X44="",0,X44),"0")</f>
        <v>0</v>
      </c>
      <c r="Y45" s="68"/>
      <c r="Z45" s="68"/>
    </row>
    <row r="46" spans="1:53" x14ac:dyDescent="0.2">
      <c r="A46" s="230"/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1"/>
      <c r="N46" s="227" t="s">
        <v>43</v>
      </c>
      <c r="O46" s="228"/>
      <c r="P46" s="228"/>
      <c r="Q46" s="228"/>
      <c r="R46" s="228"/>
      <c r="S46" s="228"/>
      <c r="T46" s="229"/>
      <c r="U46" s="43" t="s">
        <v>0</v>
      </c>
      <c r="V46" s="44">
        <f>IFERROR(SUMPRODUCT(V43:V44*H43:H44),"0")</f>
        <v>0</v>
      </c>
      <c r="W46" s="44">
        <f>IFERROR(SUMPRODUCT(W43:W44*H43:H44),"0")</f>
        <v>0</v>
      </c>
      <c r="X46" s="43"/>
      <c r="Y46" s="68"/>
      <c r="Z46" s="68"/>
    </row>
    <row r="47" spans="1:53" ht="16.5" customHeight="1" x14ac:dyDescent="0.25">
      <c r="A47" s="221" t="s">
        <v>111</v>
      </c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66"/>
      <c r="Z47" s="66"/>
    </row>
    <row r="48" spans="1:53" ht="14.25" customHeight="1" x14ac:dyDescent="0.25">
      <c r="A48" s="222" t="s">
        <v>79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7"/>
      <c r="Z48" s="67"/>
    </row>
    <row r="49" spans="1:53" ht="27" customHeight="1" x14ac:dyDescent="0.25">
      <c r="A49" s="64" t="s">
        <v>112</v>
      </c>
      <c r="B49" s="64" t="s">
        <v>113</v>
      </c>
      <c r="C49" s="37">
        <v>4301070935</v>
      </c>
      <c r="D49" s="223">
        <v>4607111037190</v>
      </c>
      <c r="E49" s="223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8" t="s">
        <v>83</v>
      </c>
      <c r="L49" s="39" t="s">
        <v>82</v>
      </c>
      <c r="M49" s="38">
        <v>150</v>
      </c>
      <c r="N49" s="24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49" s="225"/>
      <c r="P49" s="225"/>
      <c r="Q49" s="225"/>
      <c r="R49" s="226"/>
      <c r="S49" s="40" t="s">
        <v>49</v>
      </c>
      <c r="T49" s="40" t="s">
        <v>49</v>
      </c>
      <c r="U49" s="41" t="s">
        <v>42</v>
      </c>
      <c r="V49" s="59">
        <v>0</v>
      </c>
      <c r="W49" s="56">
        <f t="shared" ref="W49:W55" si="0">IFERROR(IF(V49="","",V49),"")</f>
        <v>0</v>
      </c>
      <c r="X49" s="42">
        <f t="shared" ref="X49:X55" si="1">IFERROR(IF(V49="","",V49*0.0155),"")</f>
        <v>0</v>
      </c>
      <c r="Y49" s="69" t="s">
        <v>49</v>
      </c>
      <c r="Z49" s="70" t="s">
        <v>49</v>
      </c>
      <c r="AD49" s="74"/>
      <c r="BA49" s="86" t="s">
        <v>70</v>
      </c>
    </row>
    <row r="50" spans="1:53" ht="27" customHeight="1" x14ac:dyDescent="0.25">
      <c r="A50" s="64" t="s">
        <v>114</v>
      </c>
      <c r="B50" s="64" t="s">
        <v>115</v>
      </c>
      <c r="C50" s="37">
        <v>4301070972</v>
      </c>
      <c r="D50" s="223">
        <v>4607111037183</v>
      </c>
      <c r="E50" s="223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8" t="s">
        <v>83</v>
      </c>
      <c r="L50" s="39" t="s">
        <v>82</v>
      </c>
      <c r="M50" s="38">
        <v>180</v>
      </c>
      <c r="N50" s="242" t="s">
        <v>116</v>
      </c>
      <c r="O50" s="225"/>
      <c r="P50" s="225"/>
      <c r="Q50" s="225"/>
      <c r="R50" s="22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si="0"/>
        <v>0</v>
      </c>
      <c r="X50" s="42">
        <f t="shared" si="1"/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4301070970</v>
      </c>
      <c r="D51" s="223">
        <v>4607111037091</v>
      </c>
      <c r="E51" s="223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8" t="s">
        <v>83</v>
      </c>
      <c r="L51" s="39" t="s">
        <v>82</v>
      </c>
      <c r="M51" s="38">
        <v>180</v>
      </c>
      <c r="N51" s="243" t="s">
        <v>119</v>
      </c>
      <c r="O51" s="225"/>
      <c r="P51" s="225"/>
      <c r="Q51" s="225"/>
      <c r="R51" s="22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120</v>
      </c>
      <c r="B52" s="64" t="s">
        <v>121</v>
      </c>
      <c r="C52" s="37">
        <v>4301070944</v>
      </c>
      <c r="D52" s="223">
        <v>4607111036902</v>
      </c>
      <c r="E52" s="223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8" t="s">
        <v>83</v>
      </c>
      <c r="L52" s="39" t="s">
        <v>82</v>
      </c>
      <c r="M52" s="38">
        <v>150</v>
      </c>
      <c r="N52" s="24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2" s="225"/>
      <c r="P52" s="225"/>
      <c r="Q52" s="225"/>
      <c r="R52" s="22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120</v>
      </c>
      <c r="B53" s="64" t="s">
        <v>122</v>
      </c>
      <c r="C53" s="37">
        <v>4301070971</v>
      </c>
      <c r="D53" s="223">
        <v>4607111036902</v>
      </c>
      <c r="E53" s="22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83</v>
      </c>
      <c r="L53" s="39" t="s">
        <v>82</v>
      </c>
      <c r="M53" s="38">
        <v>180</v>
      </c>
      <c r="N53" s="245" t="s">
        <v>123</v>
      </c>
      <c r="O53" s="225"/>
      <c r="P53" s="225"/>
      <c r="Q53" s="225"/>
      <c r="R53" s="22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125</v>
      </c>
      <c r="C54" s="37">
        <v>4301070969</v>
      </c>
      <c r="D54" s="223">
        <v>4607111036858</v>
      </c>
      <c r="E54" s="22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83</v>
      </c>
      <c r="L54" s="39" t="s">
        <v>82</v>
      </c>
      <c r="M54" s="38">
        <v>180</v>
      </c>
      <c r="N54" s="246" t="s">
        <v>126</v>
      </c>
      <c r="O54" s="225"/>
      <c r="P54" s="225"/>
      <c r="Q54" s="225"/>
      <c r="R54" s="22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4301070909</v>
      </c>
      <c r="D55" s="223">
        <v>4607111036889</v>
      </c>
      <c r="E55" s="22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83</v>
      </c>
      <c r="L55" s="39" t="s">
        <v>82</v>
      </c>
      <c r="M55" s="38">
        <v>150</v>
      </c>
      <c r="N55" s="24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5" s="225"/>
      <c r="P55" s="225"/>
      <c r="Q55" s="225"/>
      <c r="R55" s="22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1"/>
      <c r="N56" s="227" t="s">
        <v>43</v>
      </c>
      <c r="O56" s="228"/>
      <c r="P56" s="228"/>
      <c r="Q56" s="228"/>
      <c r="R56" s="228"/>
      <c r="S56" s="228"/>
      <c r="T56" s="229"/>
      <c r="U56" s="43" t="s">
        <v>42</v>
      </c>
      <c r="V56" s="44">
        <f>IFERROR(SUM(V49:V55),"0")</f>
        <v>0</v>
      </c>
      <c r="W56" s="44">
        <f>IFERROR(SUM(W49:W55),"0")</f>
        <v>0</v>
      </c>
      <c r="X56" s="44">
        <f>IFERROR(IF(X49="",0,X49),"0")+IFERROR(IF(X50="",0,X50),"0")+IFERROR(IF(X51="",0,X51),"0")+IFERROR(IF(X52="",0,X52),"0")+IFERROR(IF(X53="",0,X53),"0")+IFERROR(IF(X54="",0,X54),"0")+IFERROR(IF(X55="",0,X55),"0")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1"/>
      <c r="N57" s="227" t="s">
        <v>43</v>
      </c>
      <c r="O57" s="228"/>
      <c r="P57" s="228"/>
      <c r="Q57" s="228"/>
      <c r="R57" s="228"/>
      <c r="S57" s="228"/>
      <c r="T57" s="229"/>
      <c r="U57" s="43" t="s">
        <v>0</v>
      </c>
      <c r="V57" s="44">
        <f>IFERROR(SUMPRODUCT(V49:V55*H49:H55),"0")</f>
        <v>0</v>
      </c>
      <c r="W57" s="44">
        <f>IFERROR(SUMPRODUCT(W49:W55*H49:H55),"0")</f>
        <v>0</v>
      </c>
      <c r="X57" s="43"/>
      <c r="Y57" s="68"/>
      <c r="Z57" s="68"/>
    </row>
    <row r="58" spans="1:53" ht="16.5" customHeight="1" x14ac:dyDescent="0.25">
      <c r="A58" s="221" t="s">
        <v>129</v>
      </c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66"/>
      <c r="Z58" s="66"/>
    </row>
    <row r="59" spans="1:53" ht="14.25" customHeight="1" x14ac:dyDescent="0.25">
      <c r="A59" s="222" t="s">
        <v>79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223">
        <v>4607111037411</v>
      </c>
      <c r="E60" s="22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133</v>
      </c>
      <c r="L60" s="39" t="s">
        <v>82</v>
      </c>
      <c r="M60" s="38">
        <v>180</v>
      </c>
      <c r="N60" s="248" t="s">
        <v>132</v>
      </c>
      <c r="O60" s="225"/>
      <c r="P60" s="225"/>
      <c r="Q60" s="225"/>
      <c r="R60" s="22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134</v>
      </c>
      <c r="B61" s="64" t="s">
        <v>135</v>
      </c>
      <c r="C61" s="37">
        <v>4301070981</v>
      </c>
      <c r="D61" s="223">
        <v>4607111036728</v>
      </c>
      <c r="E61" s="22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83</v>
      </c>
      <c r="L61" s="39" t="s">
        <v>82</v>
      </c>
      <c r="M61" s="38">
        <v>180</v>
      </c>
      <c r="N61" s="249" t="s">
        <v>136</v>
      </c>
      <c r="O61" s="225"/>
      <c r="P61" s="225"/>
      <c r="Q61" s="225"/>
      <c r="R61" s="22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  <c r="N62" s="227" t="s">
        <v>43</v>
      </c>
      <c r="O62" s="228"/>
      <c r="P62" s="228"/>
      <c r="Q62" s="228"/>
      <c r="R62" s="228"/>
      <c r="S62" s="228"/>
      <c r="T62" s="229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1"/>
      <c r="N63" s="227" t="s">
        <v>43</v>
      </c>
      <c r="O63" s="228"/>
      <c r="P63" s="228"/>
      <c r="Q63" s="228"/>
      <c r="R63" s="228"/>
      <c r="S63" s="228"/>
      <c r="T63" s="229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1" t="s">
        <v>137</v>
      </c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66"/>
      <c r="Z64" s="66"/>
    </row>
    <row r="65" spans="1:53" ht="14.25" customHeight="1" x14ac:dyDescent="0.25">
      <c r="A65" s="222" t="s">
        <v>138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7"/>
      <c r="Z65" s="67"/>
    </row>
    <row r="66" spans="1:53" ht="27" customHeight="1" x14ac:dyDescent="0.25">
      <c r="A66" s="64" t="s">
        <v>139</v>
      </c>
      <c r="B66" s="64" t="s">
        <v>140</v>
      </c>
      <c r="C66" s="37">
        <v>4301135113</v>
      </c>
      <c r="D66" s="223">
        <v>4607111033659</v>
      </c>
      <c r="E66" s="22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89</v>
      </c>
      <c r="L66" s="39" t="s">
        <v>82</v>
      </c>
      <c r="M66" s="38">
        <v>180</v>
      </c>
      <c r="N66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5"/>
      <c r="P66" s="225"/>
      <c r="Q66" s="225"/>
      <c r="R66" s="22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88</v>
      </c>
    </row>
    <row r="67" spans="1:53" x14ac:dyDescent="0.2">
      <c r="A67" s="230"/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1"/>
      <c r="N67" s="227" t="s">
        <v>43</v>
      </c>
      <c r="O67" s="228"/>
      <c r="P67" s="228"/>
      <c r="Q67" s="228"/>
      <c r="R67" s="228"/>
      <c r="S67" s="228"/>
      <c r="T67" s="229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30"/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1"/>
      <c r="N68" s="227" t="s">
        <v>43</v>
      </c>
      <c r="O68" s="228"/>
      <c r="P68" s="228"/>
      <c r="Q68" s="228"/>
      <c r="R68" s="228"/>
      <c r="S68" s="228"/>
      <c r="T68" s="229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21" t="s">
        <v>141</v>
      </c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66"/>
      <c r="Z69" s="66"/>
    </row>
    <row r="70" spans="1:53" ht="14.25" customHeight="1" x14ac:dyDescent="0.25">
      <c r="A70" s="222" t="s">
        <v>142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7"/>
      <c r="Z70" s="67"/>
    </row>
    <row r="71" spans="1:53" ht="27" customHeight="1" x14ac:dyDescent="0.25">
      <c r="A71" s="64" t="s">
        <v>143</v>
      </c>
      <c r="B71" s="64" t="s">
        <v>144</v>
      </c>
      <c r="C71" s="37">
        <v>4301131012</v>
      </c>
      <c r="D71" s="223">
        <v>4607111034137</v>
      </c>
      <c r="E71" s="22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89</v>
      </c>
      <c r="L71" s="39" t="s">
        <v>82</v>
      </c>
      <c r="M71" s="38">
        <v>180</v>
      </c>
      <c r="N71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5"/>
      <c r="P71" s="225"/>
      <c r="Q71" s="225"/>
      <c r="R71" s="22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88</v>
      </c>
    </row>
    <row r="72" spans="1:53" ht="27" customHeight="1" x14ac:dyDescent="0.25">
      <c r="A72" s="64" t="s">
        <v>145</v>
      </c>
      <c r="B72" s="64" t="s">
        <v>146</v>
      </c>
      <c r="C72" s="37">
        <v>4301131011</v>
      </c>
      <c r="D72" s="223">
        <v>4607111034120</v>
      </c>
      <c r="E72" s="22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5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5"/>
      <c r="P72" s="225"/>
      <c r="Q72" s="225"/>
      <c r="R72" s="22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88</v>
      </c>
    </row>
    <row r="73" spans="1:53" x14ac:dyDescent="0.2">
      <c r="A73" s="230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1"/>
      <c r="N73" s="227" t="s">
        <v>43</v>
      </c>
      <c r="O73" s="228"/>
      <c r="P73" s="228"/>
      <c r="Q73" s="228"/>
      <c r="R73" s="228"/>
      <c r="S73" s="228"/>
      <c r="T73" s="229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30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1"/>
      <c r="N74" s="227" t="s">
        <v>43</v>
      </c>
      <c r="O74" s="228"/>
      <c r="P74" s="228"/>
      <c r="Q74" s="228"/>
      <c r="R74" s="228"/>
      <c r="S74" s="228"/>
      <c r="T74" s="229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21" t="s">
        <v>147</v>
      </c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66"/>
      <c r="Z75" s="66"/>
    </row>
    <row r="76" spans="1:53" ht="14.25" customHeight="1" x14ac:dyDescent="0.25">
      <c r="A76" s="222" t="s">
        <v>138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7"/>
      <c r="Z76" s="67"/>
    </row>
    <row r="77" spans="1:53" ht="27" customHeight="1" x14ac:dyDescent="0.25">
      <c r="A77" s="64" t="s">
        <v>148</v>
      </c>
      <c r="B77" s="64" t="s">
        <v>149</v>
      </c>
      <c r="C77" s="37">
        <v>4301135121</v>
      </c>
      <c r="D77" s="223">
        <v>4607111036735</v>
      </c>
      <c r="E77" s="223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8" t="s">
        <v>89</v>
      </c>
      <c r="L77" s="39" t="s">
        <v>82</v>
      </c>
      <c r="M77" s="38">
        <v>180</v>
      </c>
      <c r="N77" s="25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7" s="225"/>
      <c r="P77" s="225"/>
      <c r="Q77" s="225"/>
      <c r="R77" s="22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3" si="2">IFERROR(IF(V77="","",V77),"")</f>
        <v>0</v>
      </c>
      <c r="X77" s="42">
        <f t="shared" ref="X77:X83" si="3">IFERROR(IF(V77="","",V77*0.01788),"")</f>
        <v>0</v>
      </c>
      <c r="Y77" s="69" t="s">
        <v>49</v>
      </c>
      <c r="Z77" s="70" t="s">
        <v>49</v>
      </c>
      <c r="AD77" s="74"/>
      <c r="BA77" s="98" t="s">
        <v>88</v>
      </c>
    </row>
    <row r="78" spans="1:53" ht="27" customHeight="1" x14ac:dyDescent="0.25">
      <c r="A78" s="64" t="s">
        <v>150</v>
      </c>
      <c r="B78" s="64" t="s">
        <v>151</v>
      </c>
      <c r="C78" s="37">
        <v>4301135053</v>
      </c>
      <c r="D78" s="223">
        <v>4607111036407</v>
      </c>
      <c r="E78" s="223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89</v>
      </c>
      <c r="L78" s="39" t="s">
        <v>82</v>
      </c>
      <c r="M78" s="38">
        <v>180</v>
      </c>
      <c r="N78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225"/>
      <c r="P78" s="225"/>
      <c r="Q78" s="225"/>
      <c r="R78" s="22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16.5" customHeight="1" x14ac:dyDescent="0.25">
      <c r="A79" s="64" t="s">
        <v>152</v>
      </c>
      <c r="B79" s="64" t="s">
        <v>153</v>
      </c>
      <c r="C79" s="37">
        <v>4301135122</v>
      </c>
      <c r="D79" s="223">
        <v>4607111033628</v>
      </c>
      <c r="E79" s="22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89</v>
      </c>
      <c r="L79" s="39" t="s">
        <v>82</v>
      </c>
      <c r="M79" s="38">
        <v>180</v>
      </c>
      <c r="N79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225"/>
      <c r="P79" s="225"/>
      <c r="Q79" s="225"/>
      <c r="R79" s="22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88</v>
      </c>
    </row>
    <row r="80" spans="1:53" ht="27" customHeight="1" x14ac:dyDescent="0.25">
      <c r="A80" s="64" t="s">
        <v>154</v>
      </c>
      <c r="B80" s="64" t="s">
        <v>155</v>
      </c>
      <c r="C80" s="37">
        <v>4301130400</v>
      </c>
      <c r="D80" s="223">
        <v>4607111033451</v>
      </c>
      <c r="E80" s="22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225"/>
      <c r="P80" s="225"/>
      <c r="Q80" s="225"/>
      <c r="R80" s="22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25">
      <c r="A81" s="64" t="s">
        <v>156</v>
      </c>
      <c r="B81" s="64" t="s">
        <v>157</v>
      </c>
      <c r="C81" s="37">
        <v>4301135120</v>
      </c>
      <c r="D81" s="223">
        <v>4607111035141</v>
      </c>
      <c r="E81" s="223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89</v>
      </c>
      <c r="L81" s="39" t="s">
        <v>82</v>
      </c>
      <c r="M81" s="38">
        <v>180</v>
      </c>
      <c r="N81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225"/>
      <c r="P81" s="225"/>
      <c r="Q81" s="225"/>
      <c r="R81" s="22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25">
      <c r="A82" s="64" t="s">
        <v>158</v>
      </c>
      <c r="B82" s="64" t="s">
        <v>159</v>
      </c>
      <c r="C82" s="37">
        <v>4301135111</v>
      </c>
      <c r="D82" s="223">
        <v>4607111035028</v>
      </c>
      <c r="E82" s="223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89</v>
      </c>
      <c r="L82" s="39" t="s">
        <v>82</v>
      </c>
      <c r="M82" s="38">
        <v>180</v>
      </c>
      <c r="N82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225"/>
      <c r="P82" s="225"/>
      <c r="Q82" s="225"/>
      <c r="R82" s="22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88</v>
      </c>
    </row>
    <row r="83" spans="1:53" ht="27" customHeight="1" x14ac:dyDescent="0.25">
      <c r="A83" s="64" t="s">
        <v>160</v>
      </c>
      <c r="B83" s="64" t="s">
        <v>161</v>
      </c>
      <c r="C83" s="37">
        <v>4301135109</v>
      </c>
      <c r="D83" s="223">
        <v>4607111033444</v>
      </c>
      <c r="E83" s="223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89</v>
      </c>
      <c r="L83" s="39" t="s">
        <v>82</v>
      </c>
      <c r="M83" s="38">
        <v>180</v>
      </c>
      <c r="N83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225"/>
      <c r="P83" s="225"/>
      <c r="Q83" s="225"/>
      <c r="R83" s="226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88</v>
      </c>
    </row>
    <row r="84" spans="1:53" x14ac:dyDescent="0.2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1"/>
      <c r="N84" s="227" t="s">
        <v>43</v>
      </c>
      <c r="O84" s="228"/>
      <c r="P84" s="228"/>
      <c r="Q84" s="228"/>
      <c r="R84" s="228"/>
      <c r="S84" s="228"/>
      <c r="T84" s="229"/>
      <c r="U84" s="43" t="s">
        <v>42</v>
      </c>
      <c r="V84" s="44">
        <f>IFERROR(SUM(V77:V83),"0")</f>
        <v>0</v>
      </c>
      <c r="W84" s="44">
        <f>IFERROR(SUM(W77:W83),"0")</f>
        <v>0</v>
      </c>
      <c r="X84" s="44">
        <f>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1"/>
      <c r="N85" s="227" t="s">
        <v>43</v>
      </c>
      <c r="O85" s="228"/>
      <c r="P85" s="228"/>
      <c r="Q85" s="228"/>
      <c r="R85" s="228"/>
      <c r="S85" s="228"/>
      <c r="T85" s="229"/>
      <c r="U85" s="43" t="s">
        <v>0</v>
      </c>
      <c r="V85" s="44">
        <f>IFERROR(SUMPRODUCT(V77:V83*H77:H83),"0")</f>
        <v>0</v>
      </c>
      <c r="W85" s="44">
        <f>IFERROR(SUMPRODUCT(W77:W83*H77:H83),"0")</f>
        <v>0</v>
      </c>
      <c r="X85" s="43"/>
      <c r="Y85" s="68"/>
      <c r="Z85" s="68"/>
    </row>
    <row r="86" spans="1:53" ht="16.5" customHeight="1" x14ac:dyDescent="0.25">
      <c r="A86" s="221" t="s">
        <v>162</v>
      </c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66"/>
      <c r="Z86" s="66"/>
    </row>
    <row r="87" spans="1:53" ht="14.25" customHeight="1" x14ac:dyDescent="0.25">
      <c r="A87" s="222" t="s">
        <v>162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7"/>
      <c r="Z87" s="67"/>
    </row>
    <row r="88" spans="1:53" ht="27" customHeight="1" x14ac:dyDescent="0.25">
      <c r="A88" s="64" t="s">
        <v>163</v>
      </c>
      <c r="B88" s="64" t="s">
        <v>164</v>
      </c>
      <c r="C88" s="37">
        <v>4301136013</v>
      </c>
      <c r="D88" s="223">
        <v>4607025784012</v>
      </c>
      <c r="E88" s="223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89</v>
      </c>
      <c r="L88" s="39" t="s">
        <v>82</v>
      </c>
      <c r="M88" s="38">
        <v>180</v>
      </c>
      <c r="N88" s="2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225"/>
      <c r="P88" s="225"/>
      <c r="Q88" s="225"/>
      <c r="R88" s="22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88</v>
      </c>
    </row>
    <row r="89" spans="1:53" ht="27" customHeight="1" x14ac:dyDescent="0.25">
      <c r="A89" s="64" t="s">
        <v>165</v>
      </c>
      <c r="B89" s="64" t="s">
        <v>166</v>
      </c>
      <c r="C89" s="37">
        <v>4301136012</v>
      </c>
      <c r="D89" s="223">
        <v>4607025784319</v>
      </c>
      <c r="E89" s="223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89</v>
      </c>
      <c r="L89" s="39" t="s">
        <v>82</v>
      </c>
      <c r="M89" s="38">
        <v>180</v>
      </c>
      <c r="N89" s="26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225"/>
      <c r="P89" s="225"/>
      <c r="Q89" s="225"/>
      <c r="R89" s="22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ht="16.5" customHeight="1" x14ac:dyDescent="0.25">
      <c r="A90" s="64" t="s">
        <v>167</v>
      </c>
      <c r="B90" s="64" t="s">
        <v>168</v>
      </c>
      <c r="C90" s="37">
        <v>4301136014</v>
      </c>
      <c r="D90" s="223">
        <v>4607111035370</v>
      </c>
      <c r="E90" s="223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83</v>
      </c>
      <c r="L90" s="39" t="s">
        <v>82</v>
      </c>
      <c r="M90" s="38">
        <v>180</v>
      </c>
      <c r="N90" s="26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225"/>
      <c r="P90" s="225"/>
      <c r="Q90" s="225"/>
      <c r="R90" s="226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88</v>
      </c>
    </row>
    <row r="91" spans="1:53" x14ac:dyDescent="0.2">
      <c r="A91" s="230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1"/>
      <c r="N91" s="227" t="s">
        <v>43</v>
      </c>
      <c r="O91" s="228"/>
      <c r="P91" s="228"/>
      <c r="Q91" s="228"/>
      <c r="R91" s="228"/>
      <c r="S91" s="228"/>
      <c r="T91" s="229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230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1"/>
      <c r="N92" s="227" t="s">
        <v>43</v>
      </c>
      <c r="O92" s="228"/>
      <c r="P92" s="228"/>
      <c r="Q92" s="228"/>
      <c r="R92" s="228"/>
      <c r="S92" s="228"/>
      <c r="T92" s="229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221" t="s">
        <v>169</v>
      </c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66"/>
      <c r="Z93" s="66"/>
    </row>
    <row r="94" spans="1:53" ht="14.25" customHeight="1" x14ac:dyDescent="0.25">
      <c r="A94" s="222" t="s">
        <v>79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7"/>
      <c r="Z94" s="67"/>
    </row>
    <row r="95" spans="1:53" ht="27" customHeight="1" x14ac:dyDescent="0.25">
      <c r="A95" s="64" t="s">
        <v>170</v>
      </c>
      <c r="B95" s="64" t="s">
        <v>171</v>
      </c>
      <c r="C95" s="37">
        <v>4301070975</v>
      </c>
      <c r="D95" s="223">
        <v>4607111033970</v>
      </c>
      <c r="E95" s="223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83</v>
      </c>
      <c r="L95" s="39" t="s">
        <v>82</v>
      </c>
      <c r="M95" s="38">
        <v>180</v>
      </c>
      <c r="N95" s="263" t="s">
        <v>172</v>
      </c>
      <c r="O95" s="225"/>
      <c r="P95" s="225"/>
      <c r="Q95" s="225"/>
      <c r="R95" s="22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173</v>
      </c>
      <c r="B96" s="64" t="s">
        <v>174</v>
      </c>
      <c r="C96" s="37">
        <v>4301070976</v>
      </c>
      <c r="D96" s="223">
        <v>4607111034144</v>
      </c>
      <c r="E96" s="223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83</v>
      </c>
      <c r="L96" s="39" t="s">
        <v>82</v>
      </c>
      <c r="M96" s="38">
        <v>180</v>
      </c>
      <c r="N96" s="264" t="s">
        <v>175</v>
      </c>
      <c r="O96" s="225"/>
      <c r="P96" s="225"/>
      <c r="Q96" s="225"/>
      <c r="R96" s="22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176</v>
      </c>
      <c r="B97" s="64" t="s">
        <v>177</v>
      </c>
      <c r="C97" s="37">
        <v>4301070973</v>
      </c>
      <c r="D97" s="223">
        <v>4607111033987</v>
      </c>
      <c r="E97" s="223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83</v>
      </c>
      <c r="L97" s="39" t="s">
        <v>82</v>
      </c>
      <c r="M97" s="38">
        <v>180</v>
      </c>
      <c r="N97" s="265" t="s">
        <v>178</v>
      </c>
      <c r="O97" s="225"/>
      <c r="P97" s="225"/>
      <c r="Q97" s="225"/>
      <c r="R97" s="22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179</v>
      </c>
      <c r="B98" s="64" t="s">
        <v>180</v>
      </c>
      <c r="C98" s="37">
        <v>4301070974</v>
      </c>
      <c r="D98" s="223">
        <v>4607111034151</v>
      </c>
      <c r="E98" s="223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83</v>
      </c>
      <c r="L98" s="39" t="s">
        <v>82</v>
      </c>
      <c r="M98" s="38">
        <v>180</v>
      </c>
      <c r="N98" s="266" t="s">
        <v>181</v>
      </c>
      <c r="O98" s="225"/>
      <c r="P98" s="225"/>
      <c r="Q98" s="225"/>
      <c r="R98" s="22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230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1"/>
      <c r="N99" s="227" t="s">
        <v>43</v>
      </c>
      <c r="O99" s="228"/>
      <c r="P99" s="228"/>
      <c r="Q99" s="228"/>
      <c r="R99" s="228"/>
      <c r="S99" s="228"/>
      <c r="T99" s="229"/>
      <c r="U99" s="43" t="s">
        <v>42</v>
      </c>
      <c r="V99" s="44">
        <f>IFERROR(SUM(V95:V98),"0")</f>
        <v>0</v>
      </c>
      <c r="W99" s="44">
        <f>IFERROR(SUM(W95:W98),"0")</f>
        <v>0</v>
      </c>
      <c r="X99" s="44">
        <f>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230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1"/>
      <c r="N100" s="227" t="s">
        <v>43</v>
      </c>
      <c r="O100" s="228"/>
      <c r="P100" s="228"/>
      <c r="Q100" s="228"/>
      <c r="R100" s="228"/>
      <c r="S100" s="228"/>
      <c r="T100" s="229"/>
      <c r="U100" s="43" t="s">
        <v>0</v>
      </c>
      <c r="V100" s="44">
        <f>IFERROR(SUMPRODUCT(V95:V98*H95:H98),"0")</f>
        <v>0</v>
      </c>
      <c r="W100" s="44">
        <f>IFERROR(SUMPRODUCT(W95:W98*H95:H98),"0")</f>
        <v>0</v>
      </c>
      <c r="X100" s="43"/>
      <c r="Y100" s="68"/>
      <c r="Z100" s="68"/>
    </row>
    <row r="101" spans="1:53" ht="16.5" customHeight="1" x14ac:dyDescent="0.25">
      <c r="A101" s="221" t="s">
        <v>182</v>
      </c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66"/>
      <c r="Z101" s="66"/>
    </row>
    <row r="102" spans="1:53" ht="14.25" customHeight="1" x14ac:dyDescent="0.25">
      <c r="A102" s="222" t="s">
        <v>138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7"/>
      <c r="Z102" s="67"/>
    </row>
    <row r="103" spans="1:53" ht="27" customHeight="1" x14ac:dyDescent="0.25">
      <c r="A103" s="64" t="s">
        <v>183</v>
      </c>
      <c r="B103" s="64" t="s">
        <v>184</v>
      </c>
      <c r="C103" s="37">
        <v>4301135162</v>
      </c>
      <c r="D103" s="223">
        <v>4607111034014</v>
      </c>
      <c r="E103" s="22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89</v>
      </c>
      <c r="L103" s="39" t="s">
        <v>82</v>
      </c>
      <c r="M103" s="38">
        <v>180</v>
      </c>
      <c r="N103" s="26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25"/>
      <c r="P103" s="225"/>
      <c r="Q103" s="225"/>
      <c r="R103" s="22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88</v>
      </c>
    </row>
    <row r="104" spans="1:53" ht="27" customHeight="1" x14ac:dyDescent="0.25">
      <c r="A104" s="64" t="s">
        <v>185</v>
      </c>
      <c r="B104" s="64" t="s">
        <v>186</v>
      </c>
      <c r="C104" s="37">
        <v>4301135117</v>
      </c>
      <c r="D104" s="223">
        <v>4607111033994</v>
      </c>
      <c r="E104" s="22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89</v>
      </c>
      <c r="L104" s="39" t="s">
        <v>82</v>
      </c>
      <c r="M104" s="38">
        <v>180</v>
      </c>
      <c r="N104" s="26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25"/>
      <c r="P104" s="225"/>
      <c r="Q104" s="225"/>
      <c r="R104" s="22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88</v>
      </c>
    </row>
    <row r="105" spans="1:53" x14ac:dyDescent="0.2">
      <c r="A105" s="230"/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1"/>
      <c r="N105" s="227" t="s">
        <v>43</v>
      </c>
      <c r="O105" s="228"/>
      <c r="P105" s="228"/>
      <c r="Q105" s="228"/>
      <c r="R105" s="228"/>
      <c r="S105" s="228"/>
      <c r="T105" s="229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230"/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1"/>
      <c r="N106" s="227" t="s">
        <v>43</v>
      </c>
      <c r="O106" s="228"/>
      <c r="P106" s="228"/>
      <c r="Q106" s="228"/>
      <c r="R106" s="228"/>
      <c r="S106" s="228"/>
      <c r="T106" s="229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21" t="s">
        <v>187</v>
      </c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66"/>
      <c r="Z107" s="66"/>
    </row>
    <row r="108" spans="1:53" ht="14.25" customHeight="1" x14ac:dyDescent="0.25">
      <c r="A108" s="222" t="s">
        <v>138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7"/>
      <c r="Z108" s="67"/>
    </row>
    <row r="109" spans="1:53" ht="16.5" customHeight="1" x14ac:dyDescent="0.25">
      <c r="A109" s="64" t="s">
        <v>188</v>
      </c>
      <c r="B109" s="64" t="s">
        <v>189</v>
      </c>
      <c r="C109" s="37">
        <v>4301135112</v>
      </c>
      <c r="D109" s="223">
        <v>4607111034199</v>
      </c>
      <c r="E109" s="22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89</v>
      </c>
      <c r="L109" s="39" t="s">
        <v>82</v>
      </c>
      <c r="M109" s="38">
        <v>180</v>
      </c>
      <c r="N109" s="26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25"/>
      <c r="P109" s="225"/>
      <c r="Q109" s="225"/>
      <c r="R109" s="22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88</v>
      </c>
    </row>
    <row r="110" spans="1:53" x14ac:dyDescent="0.2">
      <c r="A110" s="230"/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1"/>
      <c r="N110" s="227" t="s">
        <v>43</v>
      </c>
      <c r="O110" s="228"/>
      <c r="P110" s="228"/>
      <c r="Q110" s="228"/>
      <c r="R110" s="228"/>
      <c r="S110" s="228"/>
      <c r="T110" s="229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230"/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1"/>
      <c r="N111" s="227" t="s">
        <v>43</v>
      </c>
      <c r="O111" s="228"/>
      <c r="P111" s="228"/>
      <c r="Q111" s="228"/>
      <c r="R111" s="228"/>
      <c r="S111" s="228"/>
      <c r="T111" s="229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21" t="s">
        <v>190</v>
      </c>
      <c r="B112" s="221"/>
      <c r="C112" s="221"/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66"/>
      <c r="Z112" s="66"/>
    </row>
    <row r="113" spans="1:53" ht="14.25" customHeight="1" x14ac:dyDescent="0.25">
      <c r="A113" s="222" t="s">
        <v>138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7"/>
      <c r="Z113" s="67"/>
    </row>
    <row r="114" spans="1:53" ht="27" customHeight="1" x14ac:dyDescent="0.25">
      <c r="A114" s="64" t="s">
        <v>191</v>
      </c>
      <c r="B114" s="64" t="s">
        <v>192</v>
      </c>
      <c r="C114" s="37">
        <v>4301130006</v>
      </c>
      <c r="D114" s="223">
        <v>4607111034670</v>
      </c>
      <c r="E114" s="22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89</v>
      </c>
      <c r="L114" s="39" t="s">
        <v>82</v>
      </c>
      <c r="M114" s="38">
        <v>180</v>
      </c>
      <c r="N114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25"/>
      <c r="P114" s="225"/>
      <c r="Q114" s="225"/>
      <c r="R114" s="22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193</v>
      </c>
      <c r="Z114" s="70" t="s">
        <v>49</v>
      </c>
      <c r="AD114" s="74"/>
      <c r="BA114" s="115" t="s">
        <v>88</v>
      </c>
    </row>
    <row r="115" spans="1:53" ht="27" customHeight="1" x14ac:dyDescent="0.25">
      <c r="A115" s="64" t="s">
        <v>194</v>
      </c>
      <c r="B115" s="64" t="s">
        <v>195</v>
      </c>
      <c r="C115" s="37">
        <v>4301130003</v>
      </c>
      <c r="D115" s="223">
        <v>4607111034687</v>
      </c>
      <c r="E115" s="22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89</v>
      </c>
      <c r="L115" s="39" t="s">
        <v>82</v>
      </c>
      <c r="M115" s="38">
        <v>180</v>
      </c>
      <c r="N115" s="271" t="s">
        <v>196</v>
      </c>
      <c r="O115" s="225"/>
      <c r="P115" s="225"/>
      <c r="Q115" s="225"/>
      <c r="R115" s="22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193</v>
      </c>
      <c r="Z115" s="70" t="s">
        <v>49</v>
      </c>
      <c r="AD115" s="74"/>
      <c r="BA115" s="116" t="s">
        <v>88</v>
      </c>
    </row>
    <row r="116" spans="1:53" ht="27" customHeight="1" x14ac:dyDescent="0.25">
      <c r="A116" s="64" t="s">
        <v>197</v>
      </c>
      <c r="B116" s="64" t="s">
        <v>198</v>
      </c>
      <c r="C116" s="37">
        <v>4301135115</v>
      </c>
      <c r="D116" s="223">
        <v>4607111034380</v>
      </c>
      <c r="E116" s="223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89</v>
      </c>
      <c r="L116" s="39" t="s">
        <v>82</v>
      </c>
      <c r="M116" s="38">
        <v>180</v>
      </c>
      <c r="N116" s="27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225"/>
      <c r="P116" s="225"/>
      <c r="Q116" s="225"/>
      <c r="R116" s="22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88</v>
      </c>
    </row>
    <row r="117" spans="1:53" ht="27" customHeight="1" x14ac:dyDescent="0.25">
      <c r="A117" s="64" t="s">
        <v>199</v>
      </c>
      <c r="B117" s="64" t="s">
        <v>200</v>
      </c>
      <c r="C117" s="37">
        <v>4301135114</v>
      </c>
      <c r="D117" s="223">
        <v>4607111034397</v>
      </c>
      <c r="E117" s="223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89</v>
      </c>
      <c r="L117" s="39" t="s">
        <v>82</v>
      </c>
      <c r="M117" s="38">
        <v>180</v>
      </c>
      <c r="N117" s="27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225"/>
      <c r="P117" s="225"/>
      <c r="Q117" s="225"/>
      <c r="R117" s="22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88</v>
      </c>
    </row>
    <row r="118" spans="1:53" x14ac:dyDescent="0.2">
      <c r="A118" s="230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1"/>
      <c r="N118" s="227" t="s">
        <v>43</v>
      </c>
      <c r="O118" s="228"/>
      <c r="P118" s="228"/>
      <c r="Q118" s="228"/>
      <c r="R118" s="228"/>
      <c r="S118" s="228"/>
      <c r="T118" s="229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230"/>
      <c r="B119" s="230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1"/>
      <c r="N119" s="227" t="s">
        <v>43</v>
      </c>
      <c r="O119" s="228"/>
      <c r="P119" s="228"/>
      <c r="Q119" s="228"/>
      <c r="R119" s="228"/>
      <c r="S119" s="228"/>
      <c r="T119" s="229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21" t="s">
        <v>201</v>
      </c>
      <c r="B120" s="221"/>
      <c r="C120" s="221"/>
      <c r="D120" s="221"/>
      <c r="E120" s="221"/>
      <c r="F120" s="221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  <c r="R120" s="221"/>
      <c r="S120" s="221"/>
      <c r="T120" s="221"/>
      <c r="U120" s="221"/>
      <c r="V120" s="221"/>
      <c r="W120" s="221"/>
      <c r="X120" s="221"/>
      <c r="Y120" s="66"/>
      <c r="Z120" s="66"/>
    </row>
    <row r="121" spans="1:53" ht="14.25" customHeight="1" x14ac:dyDescent="0.25">
      <c r="A121" s="222" t="s">
        <v>138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7"/>
      <c r="Z121" s="67"/>
    </row>
    <row r="122" spans="1:53" ht="27" customHeight="1" x14ac:dyDescent="0.25">
      <c r="A122" s="64" t="s">
        <v>202</v>
      </c>
      <c r="B122" s="64" t="s">
        <v>203</v>
      </c>
      <c r="C122" s="37">
        <v>4301135134</v>
      </c>
      <c r="D122" s="223">
        <v>4607111035806</v>
      </c>
      <c r="E122" s="22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89</v>
      </c>
      <c r="L122" s="39" t="s">
        <v>82</v>
      </c>
      <c r="M122" s="38">
        <v>180</v>
      </c>
      <c r="N122" s="27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25"/>
      <c r="P122" s="225"/>
      <c r="Q122" s="225"/>
      <c r="R122" s="22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88</v>
      </c>
    </row>
    <row r="123" spans="1:53" x14ac:dyDescent="0.2">
      <c r="A123" s="230"/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1"/>
      <c r="N123" s="227" t="s">
        <v>43</v>
      </c>
      <c r="O123" s="228"/>
      <c r="P123" s="228"/>
      <c r="Q123" s="228"/>
      <c r="R123" s="228"/>
      <c r="S123" s="228"/>
      <c r="T123" s="229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230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1"/>
      <c r="N124" s="227" t="s">
        <v>43</v>
      </c>
      <c r="O124" s="228"/>
      <c r="P124" s="228"/>
      <c r="Q124" s="228"/>
      <c r="R124" s="228"/>
      <c r="S124" s="228"/>
      <c r="T124" s="229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21" t="s">
        <v>204</v>
      </c>
      <c r="B125" s="221"/>
      <c r="C125" s="221"/>
      <c r="D125" s="221"/>
      <c r="E125" s="221"/>
      <c r="F125" s="221"/>
      <c r="G125" s="221"/>
      <c r="H125" s="221"/>
      <c r="I125" s="221"/>
      <c r="J125" s="221"/>
      <c r="K125" s="221"/>
      <c r="L125" s="221"/>
      <c r="M125" s="221"/>
      <c r="N125" s="221"/>
      <c r="O125" s="221"/>
      <c r="P125" s="221"/>
      <c r="Q125" s="221"/>
      <c r="R125" s="221"/>
      <c r="S125" s="221"/>
      <c r="T125" s="221"/>
      <c r="U125" s="221"/>
      <c r="V125" s="221"/>
      <c r="W125" s="221"/>
      <c r="X125" s="221"/>
      <c r="Y125" s="66"/>
      <c r="Z125" s="66"/>
    </row>
    <row r="126" spans="1:53" ht="14.25" customHeight="1" x14ac:dyDescent="0.25">
      <c r="A126" s="222" t="s">
        <v>205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7"/>
      <c r="Z126" s="67"/>
    </row>
    <row r="127" spans="1:53" ht="27" customHeight="1" x14ac:dyDescent="0.25">
      <c r="A127" s="64" t="s">
        <v>206</v>
      </c>
      <c r="B127" s="64" t="s">
        <v>207</v>
      </c>
      <c r="C127" s="37">
        <v>4301070768</v>
      </c>
      <c r="D127" s="223">
        <v>4607111035639</v>
      </c>
      <c r="E127" s="22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208</v>
      </c>
      <c r="L127" s="39" t="s">
        <v>82</v>
      </c>
      <c r="M127" s="38">
        <v>180</v>
      </c>
      <c r="N127" s="2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25"/>
      <c r="P127" s="225"/>
      <c r="Q127" s="225"/>
      <c r="R127" s="22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88</v>
      </c>
    </row>
    <row r="128" spans="1:53" ht="27" customHeight="1" x14ac:dyDescent="0.25">
      <c r="A128" s="64" t="s">
        <v>209</v>
      </c>
      <c r="B128" s="64" t="s">
        <v>210</v>
      </c>
      <c r="C128" s="37">
        <v>4301070797</v>
      </c>
      <c r="D128" s="223">
        <v>4607111035646</v>
      </c>
      <c r="E128" s="22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211</v>
      </c>
      <c r="L128" s="39" t="s">
        <v>82</v>
      </c>
      <c r="M128" s="38">
        <v>180</v>
      </c>
      <c r="N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25"/>
      <c r="P128" s="225"/>
      <c r="Q128" s="225"/>
      <c r="R128" s="22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88</v>
      </c>
    </row>
    <row r="129" spans="1:53" x14ac:dyDescent="0.2">
      <c r="A129" s="230"/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1"/>
      <c r="N129" s="227" t="s">
        <v>43</v>
      </c>
      <c r="O129" s="228"/>
      <c r="P129" s="228"/>
      <c r="Q129" s="228"/>
      <c r="R129" s="228"/>
      <c r="S129" s="228"/>
      <c r="T129" s="229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230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1"/>
      <c r="N130" s="227" t="s">
        <v>43</v>
      </c>
      <c r="O130" s="228"/>
      <c r="P130" s="228"/>
      <c r="Q130" s="228"/>
      <c r="R130" s="228"/>
      <c r="S130" s="228"/>
      <c r="T130" s="229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21" t="s">
        <v>212</v>
      </c>
      <c r="B131" s="221"/>
      <c r="C131" s="221"/>
      <c r="D131" s="221"/>
      <c r="E131" s="221"/>
      <c r="F131" s="221"/>
      <c r="G131" s="221"/>
      <c r="H131" s="221"/>
      <c r="I131" s="221"/>
      <c r="J131" s="221"/>
      <c r="K131" s="221"/>
      <c r="L131" s="221"/>
      <c r="M131" s="221"/>
      <c r="N131" s="221"/>
      <c r="O131" s="221"/>
      <c r="P131" s="221"/>
      <c r="Q131" s="221"/>
      <c r="R131" s="221"/>
      <c r="S131" s="221"/>
      <c r="T131" s="221"/>
      <c r="U131" s="221"/>
      <c r="V131" s="221"/>
      <c r="W131" s="221"/>
      <c r="X131" s="221"/>
      <c r="Y131" s="66"/>
      <c r="Z131" s="66"/>
    </row>
    <row r="132" spans="1:53" ht="14.25" customHeight="1" x14ac:dyDescent="0.25">
      <c r="A132" s="222" t="s">
        <v>138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7"/>
      <c r="Z132" s="67"/>
    </row>
    <row r="133" spans="1:53" ht="27" customHeight="1" x14ac:dyDescent="0.25">
      <c r="A133" s="64" t="s">
        <v>213</v>
      </c>
      <c r="B133" s="64" t="s">
        <v>214</v>
      </c>
      <c r="C133" s="37">
        <v>4301135026</v>
      </c>
      <c r="D133" s="223">
        <v>4607111036124</v>
      </c>
      <c r="E133" s="223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8" t="s">
        <v>83</v>
      </c>
      <c r="L133" s="39" t="s">
        <v>82</v>
      </c>
      <c r="M133" s="38">
        <v>180</v>
      </c>
      <c r="N133" s="277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225"/>
      <c r="P133" s="225"/>
      <c r="Q133" s="225"/>
      <c r="R133" s="22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IFERROR(IF(V133="","",V133*0.0155),"")</f>
        <v>0</v>
      </c>
      <c r="Y133" s="69" t="s">
        <v>49</v>
      </c>
      <c r="Z133" s="70" t="s">
        <v>49</v>
      </c>
      <c r="AD133" s="74"/>
      <c r="BA133" s="122" t="s">
        <v>88</v>
      </c>
    </row>
    <row r="134" spans="1:53" x14ac:dyDescent="0.2">
      <c r="A134" s="230"/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1"/>
      <c r="N134" s="227" t="s">
        <v>43</v>
      </c>
      <c r="O134" s="228"/>
      <c r="P134" s="228"/>
      <c r="Q134" s="228"/>
      <c r="R134" s="228"/>
      <c r="S134" s="228"/>
      <c r="T134" s="229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230"/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1"/>
      <c r="N135" s="227" t="s">
        <v>43</v>
      </c>
      <c r="O135" s="228"/>
      <c r="P135" s="228"/>
      <c r="Q135" s="228"/>
      <c r="R135" s="228"/>
      <c r="S135" s="228"/>
      <c r="T135" s="229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20" t="s">
        <v>215</v>
      </c>
      <c r="B136" s="220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55"/>
      <c r="Z136" s="55"/>
    </row>
    <row r="137" spans="1:53" ht="16.5" customHeight="1" x14ac:dyDescent="0.25">
      <c r="A137" s="221" t="s">
        <v>216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66"/>
      <c r="Z137" s="66"/>
    </row>
    <row r="138" spans="1:53" ht="14.25" customHeight="1" x14ac:dyDescent="0.25">
      <c r="A138" s="222" t="s">
        <v>142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7"/>
      <c r="Z138" s="67"/>
    </row>
    <row r="139" spans="1:53" ht="27" customHeight="1" x14ac:dyDescent="0.25">
      <c r="A139" s="64" t="s">
        <v>217</v>
      </c>
      <c r="B139" s="64" t="s">
        <v>218</v>
      </c>
      <c r="C139" s="37">
        <v>4301131018</v>
      </c>
      <c r="D139" s="223">
        <v>4607111037930</v>
      </c>
      <c r="E139" s="223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8" t="s">
        <v>133</v>
      </c>
      <c r="L139" s="39" t="s">
        <v>82</v>
      </c>
      <c r="M139" s="38">
        <v>180</v>
      </c>
      <c r="N139" s="27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39" s="225"/>
      <c r="P139" s="225"/>
      <c r="Q139" s="225"/>
      <c r="R139" s="22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IFERROR(IF(V139="","",V139*0.00502),"")</f>
        <v>0</v>
      </c>
      <c r="Y139" s="69" t="s">
        <v>49</v>
      </c>
      <c r="Z139" s="70" t="s">
        <v>49</v>
      </c>
      <c r="AD139" s="74"/>
      <c r="BA139" s="123" t="s">
        <v>88</v>
      </c>
    </row>
    <row r="140" spans="1:53" x14ac:dyDescent="0.2">
      <c r="A140" s="230"/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1"/>
      <c r="N140" s="227" t="s">
        <v>43</v>
      </c>
      <c r="O140" s="228"/>
      <c r="P140" s="228"/>
      <c r="Q140" s="228"/>
      <c r="R140" s="228"/>
      <c r="S140" s="228"/>
      <c r="T140" s="229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230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1"/>
      <c r="N141" s="227" t="s">
        <v>43</v>
      </c>
      <c r="O141" s="228"/>
      <c r="P141" s="228"/>
      <c r="Q141" s="228"/>
      <c r="R141" s="228"/>
      <c r="S141" s="228"/>
      <c r="T141" s="229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4.25" customHeight="1" x14ac:dyDescent="0.25">
      <c r="A142" s="222" t="s">
        <v>138</v>
      </c>
      <c r="B142" s="222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67"/>
      <c r="Z142" s="67"/>
    </row>
    <row r="143" spans="1:53" ht="27" customHeight="1" x14ac:dyDescent="0.25">
      <c r="A143" s="64" t="s">
        <v>219</v>
      </c>
      <c r="B143" s="64" t="s">
        <v>220</v>
      </c>
      <c r="C143" s="37">
        <v>4301135177</v>
      </c>
      <c r="D143" s="223">
        <v>4607111037862</v>
      </c>
      <c r="E143" s="223"/>
      <c r="F143" s="63">
        <v>1.8</v>
      </c>
      <c r="G143" s="38">
        <v>1</v>
      </c>
      <c r="H143" s="63">
        <v>1.8</v>
      </c>
      <c r="I143" s="63">
        <v>1.9119999999999999</v>
      </c>
      <c r="J143" s="38">
        <v>234</v>
      </c>
      <c r="K143" s="38" t="s">
        <v>133</v>
      </c>
      <c r="L143" s="39" t="s">
        <v>82</v>
      </c>
      <c r="M143" s="38">
        <v>180</v>
      </c>
      <c r="N143" s="27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3" s="225"/>
      <c r="P143" s="225"/>
      <c r="Q143" s="225"/>
      <c r="R143" s="226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IFERROR(IF(V143="","",V143*0.00502),"")</f>
        <v>0</v>
      </c>
      <c r="Y143" s="69" t="s">
        <v>49</v>
      </c>
      <c r="Z143" s="70" t="s">
        <v>49</v>
      </c>
      <c r="AD143" s="74"/>
      <c r="BA143" s="124" t="s">
        <v>88</v>
      </c>
    </row>
    <row r="144" spans="1:53" x14ac:dyDescent="0.2">
      <c r="A144" s="230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1"/>
      <c r="N144" s="227" t="s">
        <v>43</v>
      </c>
      <c r="O144" s="228"/>
      <c r="P144" s="228"/>
      <c r="Q144" s="228"/>
      <c r="R144" s="228"/>
      <c r="S144" s="228"/>
      <c r="T144" s="229"/>
      <c r="U144" s="43" t="s">
        <v>42</v>
      </c>
      <c r="V144" s="44">
        <f>IFERROR(SUM(V143:V143),"0")</f>
        <v>0</v>
      </c>
      <c r="W144" s="44">
        <f>IFERROR(SUM(W143:W143),"0")</f>
        <v>0</v>
      </c>
      <c r="X144" s="44">
        <f>IFERROR(IF(X143="",0,X143),"0")</f>
        <v>0</v>
      </c>
      <c r="Y144" s="68"/>
      <c r="Z144" s="68"/>
    </row>
    <row r="145" spans="1:53" x14ac:dyDescent="0.2">
      <c r="A145" s="230"/>
      <c r="B145" s="230"/>
      <c r="C145" s="230"/>
      <c r="D145" s="230"/>
      <c r="E145" s="230"/>
      <c r="F145" s="230"/>
      <c r="G145" s="230"/>
      <c r="H145" s="230"/>
      <c r="I145" s="230"/>
      <c r="J145" s="230"/>
      <c r="K145" s="230"/>
      <c r="L145" s="230"/>
      <c r="M145" s="231"/>
      <c r="N145" s="227" t="s">
        <v>43</v>
      </c>
      <c r="O145" s="228"/>
      <c r="P145" s="228"/>
      <c r="Q145" s="228"/>
      <c r="R145" s="228"/>
      <c r="S145" s="228"/>
      <c r="T145" s="229"/>
      <c r="U145" s="43" t="s">
        <v>0</v>
      </c>
      <c r="V145" s="44">
        <f>IFERROR(SUMPRODUCT(V143:V143*H143:H143),"0")</f>
        <v>0</v>
      </c>
      <c r="W145" s="44">
        <f>IFERROR(SUMPRODUCT(W143:W143*H143:H143),"0")</f>
        <v>0</v>
      </c>
      <c r="X145" s="43"/>
      <c r="Y145" s="68"/>
      <c r="Z145" s="68"/>
    </row>
    <row r="146" spans="1:53" ht="16.5" customHeight="1" x14ac:dyDescent="0.25">
      <c r="A146" s="221" t="s">
        <v>221</v>
      </c>
      <c r="B146" s="221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66"/>
      <c r="Z146" s="66"/>
    </row>
    <row r="147" spans="1:53" ht="14.25" customHeight="1" x14ac:dyDescent="0.25">
      <c r="A147" s="222" t="s">
        <v>205</v>
      </c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67"/>
      <c r="Z147" s="67"/>
    </row>
    <row r="148" spans="1:53" ht="16.5" customHeight="1" x14ac:dyDescent="0.25">
      <c r="A148" s="64" t="s">
        <v>222</v>
      </c>
      <c r="B148" s="64" t="s">
        <v>223</v>
      </c>
      <c r="C148" s="37">
        <v>4301071010</v>
      </c>
      <c r="D148" s="223">
        <v>4607111037701</v>
      </c>
      <c r="E148" s="223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83</v>
      </c>
      <c r="L148" s="39" t="s">
        <v>82</v>
      </c>
      <c r="M148" s="38">
        <v>180</v>
      </c>
      <c r="N14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8" s="225"/>
      <c r="P148" s="225"/>
      <c r="Q148" s="225"/>
      <c r="R148" s="226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5" t="s">
        <v>88</v>
      </c>
    </row>
    <row r="149" spans="1:53" x14ac:dyDescent="0.2">
      <c r="A149" s="230"/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1"/>
      <c r="N149" s="227" t="s">
        <v>43</v>
      </c>
      <c r="O149" s="228"/>
      <c r="P149" s="228"/>
      <c r="Q149" s="228"/>
      <c r="R149" s="228"/>
      <c r="S149" s="228"/>
      <c r="T149" s="229"/>
      <c r="U149" s="43" t="s">
        <v>42</v>
      </c>
      <c r="V149" s="44">
        <f>IFERROR(SUM(V148:V148),"0")</f>
        <v>0</v>
      </c>
      <c r="W149" s="44">
        <f>IFERROR(SUM(W148:W148),"0")</f>
        <v>0</v>
      </c>
      <c r="X149" s="44">
        <f>IFERROR(IF(X148="",0,X148),"0")</f>
        <v>0</v>
      </c>
      <c r="Y149" s="68"/>
      <c r="Z149" s="68"/>
    </row>
    <row r="150" spans="1:53" x14ac:dyDescent="0.2">
      <c r="A150" s="230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1"/>
      <c r="N150" s="227" t="s">
        <v>43</v>
      </c>
      <c r="O150" s="228"/>
      <c r="P150" s="228"/>
      <c r="Q150" s="228"/>
      <c r="R150" s="228"/>
      <c r="S150" s="228"/>
      <c r="T150" s="229"/>
      <c r="U150" s="43" t="s">
        <v>0</v>
      </c>
      <c r="V150" s="44">
        <f>IFERROR(SUMPRODUCT(V148:V148*H148:H148),"0")</f>
        <v>0</v>
      </c>
      <c r="W150" s="44">
        <f>IFERROR(SUMPRODUCT(W148:W148*H148:H148),"0")</f>
        <v>0</v>
      </c>
      <c r="X150" s="43"/>
      <c r="Y150" s="68"/>
      <c r="Z150" s="68"/>
    </row>
    <row r="151" spans="1:53" ht="16.5" customHeight="1" x14ac:dyDescent="0.25">
      <c r="A151" s="221" t="s">
        <v>224</v>
      </c>
      <c r="B151" s="221"/>
      <c r="C151" s="221"/>
      <c r="D151" s="221"/>
      <c r="E151" s="221"/>
      <c r="F151" s="221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66"/>
      <c r="Z151" s="66"/>
    </row>
    <row r="152" spans="1:53" ht="14.25" customHeight="1" x14ac:dyDescent="0.25">
      <c r="A152" s="222" t="s">
        <v>79</v>
      </c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67"/>
      <c r="Z152" s="67"/>
    </row>
    <row r="153" spans="1:53" ht="16.5" customHeight="1" x14ac:dyDescent="0.25">
      <c r="A153" s="64" t="s">
        <v>225</v>
      </c>
      <c r="B153" s="64" t="s">
        <v>226</v>
      </c>
      <c r="C153" s="37">
        <v>4301070871</v>
      </c>
      <c r="D153" s="223">
        <v>4607111036384</v>
      </c>
      <c r="E153" s="223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83</v>
      </c>
      <c r="L153" s="39" t="s">
        <v>82</v>
      </c>
      <c r="M153" s="38">
        <v>90</v>
      </c>
      <c r="N153" s="28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3" s="225"/>
      <c r="P153" s="225"/>
      <c r="Q153" s="225"/>
      <c r="R153" s="226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26" t="s">
        <v>70</v>
      </c>
    </row>
    <row r="154" spans="1:53" ht="27" customHeight="1" x14ac:dyDescent="0.25">
      <c r="A154" s="64" t="s">
        <v>227</v>
      </c>
      <c r="B154" s="64" t="s">
        <v>228</v>
      </c>
      <c r="C154" s="37">
        <v>4301070858</v>
      </c>
      <c r="D154" s="223">
        <v>4607111036193</v>
      </c>
      <c r="E154" s="223"/>
      <c r="F154" s="63">
        <v>1</v>
      </c>
      <c r="G154" s="38">
        <v>5</v>
      </c>
      <c r="H154" s="63">
        <v>5</v>
      </c>
      <c r="I154" s="63">
        <v>5.2750000000000004</v>
      </c>
      <c r="J154" s="38">
        <v>144</v>
      </c>
      <c r="K154" s="38" t="s">
        <v>83</v>
      </c>
      <c r="L154" s="39" t="s">
        <v>82</v>
      </c>
      <c r="M154" s="38">
        <v>90</v>
      </c>
      <c r="N154" s="28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4" s="225"/>
      <c r="P154" s="225"/>
      <c r="Q154" s="225"/>
      <c r="R154" s="226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229</v>
      </c>
      <c r="B155" s="64" t="s">
        <v>230</v>
      </c>
      <c r="C155" s="37">
        <v>4301070827</v>
      </c>
      <c r="D155" s="223">
        <v>4607111036216</v>
      </c>
      <c r="E155" s="223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83</v>
      </c>
      <c r="L155" s="39" t="s">
        <v>82</v>
      </c>
      <c r="M155" s="38">
        <v>90</v>
      </c>
      <c r="N155" s="28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5" s="225"/>
      <c r="P155" s="225"/>
      <c r="Q155" s="225"/>
      <c r="R155" s="226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231</v>
      </c>
      <c r="B156" s="64" t="s">
        <v>232</v>
      </c>
      <c r="C156" s="37">
        <v>4301070911</v>
      </c>
      <c r="D156" s="223">
        <v>4607111036278</v>
      </c>
      <c r="E156" s="223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83</v>
      </c>
      <c r="L156" s="39" t="s">
        <v>82</v>
      </c>
      <c r="M156" s="38">
        <v>120</v>
      </c>
      <c r="N156" s="28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6" s="225"/>
      <c r="P156" s="225"/>
      <c r="Q156" s="225"/>
      <c r="R156" s="226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IFERROR(IF(V156="","",V156*0.0155),"")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x14ac:dyDescent="0.2">
      <c r="A157" s="230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1"/>
      <c r="N157" s="227" t="s">
        <v>43</v>
      </c>
      <c r="O157" s="228"/>
      <c r="P157" s="228"/>
      <c r="Q157" s="228"/>
      <c r="R157" s="228"/>
      <c r="S157" s="228"/>
      <c r="T157" s="229"/>
      <c r="U157" s="43" t="s">
        <v>42</v>
      </c>
      <c r="V157" s="44">
        <f>IFERROR(SUM(V153:V156),"0")</f>
        <v>0</v>
      </c>
      <c r="W157" s="44">
        <f>IFERROR(SUM(W153:W156),"0")</f>
        <v>0</v>
      </c>
      <c r="X157" s="44">
        <f>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230"/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1"/>
      <c r="N158" s="227" t="s">
        <v>43</v>
      </c>
      <c r="O158" s="228"/>
      <c r="P158" s="228"/>
      <c r="Q158" s="228"/>
      <c r="R158" s="228"/>
      <c r="S158" s="228"/>
      <c r="T158" s="229"/>
      <c r="U158" s="43" t="s">
        <v>0</v>
      </c>
      <c r="V158" s="44">
        <f>IFERROR(SUMPRODUCT(V153:V156*H153:H156),"0")</f>
        <v>0</v>
      </c>
      <c r="W158" s="44">
        <f>IFERROR(SUMPRODUCT(W153:W156*H153:H156),"0")</f>
        <v>0</v>
      </c>
      <c r="X158" s="43"/>
      <c r="Y158" s="68"/>
      <c r="Z158" s="68"/>
    </row>
    <row r="159" spans="1:53" ht="14.25" customHeight="1" x14ac:dyDescent="0.25">
      <c r="A159" s="222" t="s">
        <v>233</v>
      </c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67"/>
      <c r="Z159" s="67"/>
    </row>
    <row r="160" spans="1:53" ht="27" customHeight="1" x14ac:dyDescent="0.25">
      <c r="A160" s="64" t="s">
        <v>234</v>
      </c>
      <c r="B160" s="64" t="s">
        <v>235</v>
      </c>
      <c r="C160" s="37">
        <v>4301080153</v>
      </c>
      <c r="D160" s="223">
        <v>4607111036827</v>
      </c>
      <c r="E160" s="223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83</v>
      </c>
      <c r="L160" s="39" t="s">
        <v>82</v>
      </c>
      <c r="M160" s="38">
        <v>90</v>
      </c>
      <c r="N160" s="2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0" s="225"/>
      <c r="P160" s="225"/>
      <c r="Q160" s="225"/>
      <c r="R160" s="226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IFERROR(IF(V160="","",V160*0.00866),"")</f>
        <v>0</v>
      </c>
      <c r="Y160" s="69" t="s">
        <v>49</v>
      </c>
      <c r="Z160" s="70" t="s">
        <v>49</v>
      </c>
      <c r="AD160" s="74"/>
      <c r="BA160" s="130" t="s">
        <v>70</v>
      </c>
    </row>
    <row r="161" spans="1:53" ht="27" customHeight="1" x14ac:dyDescent="0.25">
      <c r="A161" s="64" t="s">
        <v>236</v>
      </c>
      <c r="B161" s="64" t="s">
        <v>237</v>
      </c>
      <c r="C161" s="37">
        <v>4301080154</v>
      </c>
      <c r="D161" s="223">
        <v>4607111036834</v>
      </c>
      <c r="E161" s="223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83</v>
      </c>
      <c r="L161" s="39" t="s">
        <v>82</v>
      </c>
      <c r="M161" s="38">
        <v>90</v>
      </c>
      <c r="N161" s="2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1" s="225"/>
      <c r="P161" s="225"/>
      <c r="Q161" s="225"/>
      <c r="R161" s="226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x14ac:dyDescent="0.2">
      <c r="A162" s="230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1"/>
      <c r="N162" s="227" t="s">
        <v>43</v>
      </c>
      <c r="O162" s="228"/>
      <c r="P162" s="228"/>
      <c r="Q162" s="228"/>
      <c r="R162" s="228"/>
      <c r="S162" s="228"/>
      <c r="T162" s="229"/>
      <c r="U162" s="43" t="s">
        <v>42</v>
      </c>
      <c r="V162" s="44">
        <f>IFERROR(SUM(V160:V161),"0")</f>
        <v>0</v>
      </c>
      <c r="W162" s="44">
        <f>IFERROR(SUM(W160:W161),"0")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230"/>
      <c r="B163" s="230"/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1"/>
      <c r="N163" s="227" t="s">
        <v>43</v>
      </c>
      <c r="O163" s="228"/>
      <c r="P163" s="228"/>
      <c r="Q163" s="228"/>
      <c r="R163" s="228"/>
      <c r="S163" s="228"/>
      <c r="T163" s="229"/>
      <c r="U163" s="43" t="s">
        <v>0</v>
      </c>
      <c r="V163" s="44">
        <f>IFERROR(SUMPRODUCT(V160:V161*H160:H161),"0")</f>
        <v>0</v>
      </c>
      <c r="W163" s="44">
        <f>IFERROR(SUMPRODUCT(W160:W161*H160:H161),"0")</f>
        <v>0</v>
      </c>
      <c r="X163" s="43"/>
      <c r="Y163" s="68"/>
      <c r="Z163" s="68"/>
    </row>
    <row r="164" spans="1:53" ht="27.75" customHeight="1" x14ac:dyDescent="0.2">
      <c r="A164" s="220" t="s">
        <v>238</v>
      </c>
      <c r="B164" s="220"/>
      <c r="C164" s="220"/>
      <c r="D164" s="220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55"/>
      <c r="Z164" s="55"/>
    </row>
    <row r="165" spans="1:53" ht="16.5" customHeight="1" x14ac:dyDescent="0.25">
      <c r="A165" s="221" t="s">
        <v>239</v>
      </c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66"/>
      <c r="Z165" s="66"/>
    </row>
    <row r="166" spans="1:53" ht="14.25" customHeight="1" x14ac:dyDescent="0.25">
      <c r="A166" s="222" t="s">
        <v>85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7"/>
      <c r="Z166" s="67"/>
    </row>
    <row r="167" spans="1:53" ht="16.5" customHeight="1" x14ac:dyDescent="0.25">
      <c r="A167" s="64" t="s">
        <v>240</v>
      </c>
      <c r="B167" s="64" t="s">
        <v>241</v>
      </c>
      <c r="C167" s="37">
        <v>4301132048</v>
      </c>
      <c r="D167" s="223">
        <v>4607111035721</v>
      </c>
      <c r="E167" s="223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89</v>
      </c>
      <c r="L167" s="39" t="s">
        <v>82</v>
      </c>
      <c r="M167" s="38">
        <v>180</v>
      </c>
      <c r="N167" s="28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7" s="225"/>
      <c r="P167" s="225"/>
      <c r="Q167" s="225"/>
      <c r="R167" s="226"/>
      <c r="S167" s="40" t="s">
        <v>49</v>
      </c>
      <c r="T167" s="40" t="s">
        <v>49</v>
      </c>
      <c r="U167" s="41" t="s">
        <v>42</v>
      </c>
      <c r="V167" s="59">
        <v>0</v>
      </c>
      <c r="W167" s="56">
        <f>IFERROR(IF(V167="","",V167),"")</f>
        <v>0</v>
      </c>
      <c r="X167" s="42">
        <f>IFERROR(IF(V167="","",V167*0.01788),"")</f>
        <v>0</v>
      </c>
      <c r="Y167" s="69" t="s">
        <v>49</v>
      </c>
      <c r="Z167" s="70" t="s">
        <v>49</v>
      </c>
      <c r="AD167" s="74"/>
      <c r="BA167" s="132" t="s">
        <v>88</v>
      </c>
    </row>
    <row r="168" spans="1:53" ht="27" customHeight="1" x14ac:dyDescent="0.25">
      <c r="A168" s="64" t="s">
        <v>242</v>
      </c>
      <c r="B168" s="64" t="s">
        <v>243</v>
      </c>
      <c r="C168" s="37">
        <v>4301132046</v>
      </c>
      <c r="D168" s="223">
        <v>4607111035691</v>
      </c>
      <c r="E168" s="223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89</v>
      </c>
      <c r="L168" s="39" t="s">
        <v>82</v>
      </c>
      <c r="M168" s="38">
        <v>180</v>
      </c>
      <c r="N168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8" s="225"/>
      <c r="P168" s="225"/>
      <c r="Q168" s="225"/>
      <c r="R168" s="226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88</v>
      </c>
    </row>
    <row r="169" spans="1:53" x14ac:dyDescent="0.2">
      <c r="A169" s="230"/>
      <c r="B169" s="230"/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1"/>
      <c r="N169" s="227" t="s">
        <v>43</v>
      </c>
      <c r="O169" s="228"/>
      <c r="P169" s="228"/>
      <c r="Q169" s="228"/>
      <c r="R169" s="228"/>
      <c r="S169" s="228"/>
      <c r="T169" s="229"/>
      <c r="U169" s="43" t="s">
        <v>42</v>
      </c>
      <c r="V169" s="44">
        <f>IFERROR(SUM(V167:V168),"0")</f>
        <v>0</v>
      </c>
      <c r="W169" s="44">
        <f>IFERROR(SUM(W167:W168),"0")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230"/>
      <c r="B170" s="230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1"/>
      <c r="N170" s="227" t="s">
        <v>43</v>
      </c>
      <c r="O170" s="228"/>
      <c r="P170" s="228"/>
      <c r="Q170" s="228"/>
      <c r="R170" s="228"/>
      <c r="S170" s="228"/>
      <c r="T170" s="229"/>
      <c r="U170" s="43" t="s">
        <v>0</v>
      </c>
      <c r="V170" s="44">
        <f>IFERROR(SUMPRODUCT(V167:V168*H167:H168),"0")</f>
        <v>0</v>
      </c>
      <c r="W170" s="44">
        <f>IFERROR(SUMPRODUCT(W167:W168*H167:H168),"0")</f>
        <v>0</v>
      </c>
      <c r="X170" s="43"/>
      <c r="Y170" s="68"/>
      <c r="Z170" s="68"/>
    </row>
    <row r="171" spans="1:53" ht="16.5" customHeight="1" x14ac:dyDescent="0.25">
      <c r="A171" s="221" t="s">
        <v>244</v>
      </c>
      <c r="B171" s="221"/>
      <c r="C171" s="221"/>
      <c r="D171" s="221"/>
      <c r="E171" s="221"/>
      <c r="F171" s="221"/>
      <c r="G171" s="221"/>
      <c r="H171" s="221"/>
      <c r="I171" s="221"/>
      <c r="J171" s="221"/>
      <c r="K171" s="221"/>
      <c r="L171" s="221"/>
      <c r="M171" s="221"/>
      <c r="N171" s="221"/>
      <c r="O171" s="221"/>
      <c r="P171" s="221"/>
      <c r="Q171" s="221"/>
      <c r="R171" s="221"/>
      <c r="S171" s="221"/>
      <c r="T171" s="221"/>
      <c r="U171" s="221"/>
      <c r="V171" s="221"/>
      <c r="W171" s="221"/>
      <c r="X171" s="221"/>
      <c r="Y171" s="66"/>
      <c r="Z171" s="66"/>
    </row>
    <row r="172" spans="1:53" ht="14.25" customHeight="1" x14ac:dyDescent="0.25">
      <c r="A172" s="222" t="s">
        <v>244</v>
      </c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67"/>
      <c r="Z172" s="67"/>
    </row>
    <row r="173" spans="1:53" ht="27" customHeight="1" x14ac:dyDescent="0.25">
      <c r="A173" s="64" t="s">
        <v>245</v>
      </c>
      <c r="B173" s="64" t="s">
        <v>246</v>
      </c>
      <c r="C173" s="37">
        <v>4301133002</v>
      </c>
      <c r="D173" s="223">
        <v>4607111035783</v>
      </c>
      <c r="E173" s="223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211</v>
      </c>
      <c r="L173" s="39" t="s">
        <v>82</v>
      </c>
      <c r="M173" s="38">
        <v>180</v>
      </c>
      <c r="N173" s="28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3" s="225"/>
      <c r="P173" s="225"/>
      <c r="Q173" s="225"/>
      <c r="R173" s="226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IFERROR(IF(V173="","",V173*0.01157),"")</f>
        <v>0</v>
      </c>
      <c r="Y173" s="69" t="s">
        <v>49</v>
      </c>
      <c r="Z173" s="70" t="s">
        <v>49</v>
      </c>
      <c r="AD173" s="74"/>
      <c r="BA173" s="134" t="s">
        <v>88</v>
      </c>
    </row>
    <row r="174" spans="1:53" x14ac:dyDescent="0.2">
      <c r="A174" s="230"/>
      <c r="B174" s="230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1"/>
      <c r="N174" s="227" t="s">
        <v>43</v>
      </c>
      <c r="O174" s="228"/>
      <c r="P174" s="228"/>
      <c r="Q174" s="228"/>
      <c r="R174" s="228"/>
      <c r="S174" s="228"/>
      <c r="T174" s="229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230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1"/>
      <c r="N175" s="227" t="s">
        <v>43</v>
      </c>
      <c r="O175" s="228"/>
      <c r="P175" s="228"/>
      <c r="Q175" s="228"/>
      <c r="R175" s="228"/>
      <c r="S175" s="228"/>
      <c r="T175" s="229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16.5" customHeight="1" x14ac:dyDescent="0.25">
      <c r="A176" s="221" t="s">
        <v>238</v>
      </c>
      <c r="B176" s="221"/>
      <c r="C176" s="221"/>
      <c r="D176" s="221"/>
      <c r="E176" s="221"/>
      <c r="F176" s="221"/>
      <c r="G176" s="221"/>
      <c r="H176" s="221"/>
      <c r="I176" s="221"/>
      <c r="J176" s="221"/>
      <c r="K176" s="221"/>
      <c r="L176" s="221"/>
      <c r="M176" s="221"/>
      <c r="N176" s="221"/>
      <c r="O176" s="221"/>
      <c r="P176" s="221"/>
      <c r="Q176" s="221"/>
      <c r="R176" s="221"/>
      <c r="S176" s="221"/>
      <c r="T176" s="221"/>
      <c r="U176" s="221"/>
      <c r="V176" s="221"/>
      <c r="W176" s="221"/>
      <c r="X176" s="221"/>
      <c r="Y176" s="66"/>
      <c r="Z176" s="66"/>
    </row>
    <row r="177" spans="1:53" ht="14.25" customHeight="1" x14ac:dyDescent="0.25">
      <c r="A177" s="222" t="s">
        <v>247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7"/>
      <c r="Z177" s="67"/>
    </row>
    <row r="178" spans="1:53" ht="27" customHeight="1" x14ac:dyDescent="0.25">
      <c r="A178" s="64" t="s">
        <v>248</v>
      </c>
      <c r="B178" s="64" t="s">
        <v>249</v>
      </c>
      <c r="C178" s="37">
        <v>4301051319</v>
      </c>
      <c r="D178" s="223">
        <v>4680115881204</v>
      </c>
      <c r="E178" s="223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83</v>
      </c>
      <c r="L178" s="39" t="s">
        <v>252</v>
      </c>
      <c r="M178" s="38">
        <v>365</v>
      </c>
      <c r="N178" s="290" t="s">
        <v>250</v>
      </c>
      <c r="O178" s="225"/>
      <c r="P178" s="225"/>
      <c r="Q178" s="225"/>
      <c r="R178" s="226"/>
      <c r="S178" s="40" t="s">
        <v>49</v>
      </c>
      <c r="T178" s="40" t="s">
        <v>49</v>
      </c>
      <c r="U178" s="41" t="s">
        <v>42</v>
      </c>
      <c r="V178" s="59">
        <v>0</v>
      </c>
      <c r="W178" s="56">
        <f>IFERROR(IF(V178="","",V178),"")</f>
        <v>0</v>
      </c>
      <c r="X178" s="42">
        <f>IFERROR(IF(V178="","",V178*0.00753),"")</f>
        <v>0</v>
      </c>
      <c r="Y178" s="69" t="s">
        <v>49</v>
      </c>
      <c r="Z178" s="70" t="s">
        <v>49</v>
      </c>
      <c r="AD178" s="74"/>
      <c r="BA178" s="135" t="s">
        <v>251</v>
      </c>
    </row>
    <row r="179" spans="1:53" x14ac:dyDescent="0.2">
      <c r="A179" s="230"/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1"/>
      <c r="N179" s="227" t="s">
        <v>43</v>
      </c>
      <c r="O179" s="228"/>
      <c r="P179" s="228"/>
      <c r="Q179" s="228"/>
      <c r="R179" s="228"/>
      <c r="S179" s="228"/>
      <c r="T179" s="229"/>
      <c r="U179" s="43" t="s">
        <v>42</v>
      </c>
      <c r="V179" s="44">
        <f>IFERROR(SUM(V178:V178),"0")</f>
        <v>0</v>
      </c>
      <c r="W179" s="44">
        <f>IFERROR(SUM(W178:W178),"0")</f>
        <v>0</v>
      </c>
      <c r="X179" s="44">
        <f>IFERROR(IF(X178="",0,X178),"0")</f>
        <v>0</v>
      </c>
      <c r="Y179" s="68"/>
      <c r="Z179" s="68"/>
    </row>
    <row r="180" spans="1:53" x14ac:dyDescent="0.2">
      <c r="A180" s="230"/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1"/>
      <c r="N180" s="227" t="s">
        <v>43</v>
      </c>
      <c r="O180" s="228"/>
      <c r="P180" s="228"/>
      <c r="Q180" s="228"/>
      <c r="R180" s="228"/>
      <c r="S180" s="228"/>
      <c r="T180" s="229"/>
      <c r="U180" s="43" t="s">
        <v>0</v>
      </c>
      <c r="V180" s="44">
        <f>IFERROR(SUMPRODUCT(V178:V178*H178:H178),"0")</f>
        <v>0</v>
      </c>
      <c r="W180" s="44">
        <f>IFERROR(SUMPRODUCT(W178:W178*H178:H178),"0")</f>
        <v>0</v>
      </c>
      <c r="X180" s="43"/>
      <c r="Y180" s="68"/>
      <c r="Z180" s="68"/>
    </row>
    <row r="181" spans="1:53" ht="27.75" customHeight="1" x14ac:dyDescent="0.2">
      <c r="A181" s="220" t="s">
        <v>253</v>
      </c>
      <c r="B181" s="220"/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55"/>
      <c r="Z181" s="55"/>
    </row>
    <row r="182" spans="1:53" ht="16.5" customHeight="1" x14ac:dyDescent="0.25">
      <c r="A182" s="221" t="s">
        <v>254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66"/>
      <c r="Z182" s="66"/>
    </row>
    <row r="183" spans="1:53" ht="14.25" customHeight="1" x14ac:dyDescent="0.25">
      <c r="A183" s="222" t="s">
        <v>79</v>
      </c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67"/>
      <c r="Z183" s="67"/>
    </row>
    <row r="184" spans="1:53" ht="27" customHeight="1" x14ac:dyDescent="0.25">
      <c r="A184" s="64" t="s">
        <v>255</v>
      </c>
      <c r="B184" s="64" t="s">
        <v>256</v>
      </c>
      <c r="C184" s="37">
        <v>4301070948</v>
      </c>
      <c r="D184" s="223">
        <v>4607111037022</v>
      </c>
      <c r="E184" s="223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83</v>
      </c>
      <c r="L184" s="39" t="s">
        <v>82</v>
      </c>
      <c r="M184" s="38">
        <v>180</v>
      </c>
      <c r="N184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4" s="225"/>
      <c r="P184" s="225"/>
      <c r="Q184" s="225"/>
      <c r="R184" s="226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6" t="s">
        <v>70</v>
      </c>
    </row>
    <row r="185" spans="1:53" x14ac:dyDescent="0.2">
      <c r="A185" s="230"/>
      <c r="B185" s="230"/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1"/>
      <c r="N185" s="227" t="s">
        <v>43</v>
      </c>
      <c r="O185" s="228"/>
      <c r="P185" s="228"/>
      <c r="Q185" s="228"/>
      <c r="R185" s="228"/>
      <c r="S185" s="228"/>
      <c r="T185" s="229"/>
      <c r="U185" s="43" t="s">
        <v>42</v>
      </c>
      <c r="V185" s="44">
        <f>IFERROR(SUM(V184:V184),"0")</f>
        <v>0</v>
      </c>
      <c r="W185" s="44">
        <f>IFERROR(SUM(W184:W184),"0")</f>
        <v>0</v>
      </c>
      <c r="X185" s="44">
        <f>IFERROR(IF(X184="",0,X184),"0")</f>
        <v>0</v>
      </c>
      <c r="Y185" s="68"/>
      <c r="Z185" s="68"/>
    </row>
    <row r="186" spans="1:53" x14ac:dyDescent="0.2">
      <c r="A186" s="230"/>
      <c r="B186" s="230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1"/>
      <c r="N186" s="227" t="s">
        <v>43</v>
      </c>
      <c r="O186" s="228"/>
      <c r="P186" s="228"/>
      <c r="Q186" s="228"/>
      <c r="R186" s="228"/>
      <c r="S186" s="228"/>
      <c r="T186" s="229"/>
      <c r="U186" s="43" t="s">
        <v>0</v>
      </c>
      <c r="V186" s="44">
        <f>IFERROR(SUMPRODUCT(V184:V184*H184:H184),"0")</f>
        <v>0</v>
      </c>
      <c r="W186" s="44">
        <f>IFERROR(SUMPRODUCT(W184:W184*H184:H184),"0")</f>
        <v>0</v>
      </c>
      <c r="X186" s="43"/>
      <c r="Y186" s="68"/>
      <c r="Z186" s="68"/>
    </row>
    <row r="187" spans="1:53" ht="16.5" customHeight="1" x14ac:dyDescent="0.25">
      <c r="A187" s="221" t="s">
        <v>257</v>
      </c>
      <c r="B187" s="221"/>
      <c r="C187" s="221"/>
      <c r="D187" s="221"/>
      <c r="E187" s="221"/>
      <c r="F187" s="221"/>
      <c r="G187" s="221"/>
      <c r="H187" s="221"/>
      <c r="I187" s="221"/>
      <c r="J187" s="221"/>
      <c r="K187" s="221"/>
      <c r="L187" s="221"/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66"/>
      <c r="Z187" s="66"/>
    </row>
    <row r="188" spans="1:53" ht="14.25" customHeight="1" x14ac:dyDescent="0.25">
      <c r="A188" s="222" t="s">
        <v>79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7"/>
      <c r="Z188" s="67"/>
    </row>
    <row r="189" spans="1:53" ht="27" customHeight="1" x14ac:dyDescent="0.25">
      <c r="A189" s="64" t="s">
        <v>258</v>
      </c>
      <c r="B189" s="64" t="s">
        <v>259</v>
      </c>
      <c r="C189" s="37">
        <v>4301070966</v>
      </c>
      <c r="D189" s="223">
        <v>4607111038135</v>
      </c>
      <c r="E189" s="22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83</v>
      </c>
      <c r="L189" s="39" t="s">
        <v>82</v>
      </c>
      <c r="M189" s="38">
        <v>180</v>
      </c>
      <c r="N189" s="292" t="s">
        <v>260</v>
      </c>
      <c r="O189" s="225"/>
      <c r="P189" s="225"/>
      <c r="Q189" s="225"/>
      <c r="R189" s="22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261</v>
      </c>
      <c r="AD189" s="74"/>
      <c r="BA189" s="137" t="s">
        <v>70</v>
      </c>
    </row>
    <row r="190" spans="1:53" x14ac:dyDescent="0.2">
      <c r="A190" s="230"/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1"/>
      <c r="N190" s="227" t="s">
        <v>43</v>
      </c>
      <c r="O190" s="228"/>
      <c r="P190" s="228"/>
      <c r="Q190" s="228"/>
      <c r="R190" s="228"/>
      <c r="S190" s="228"/>
      <c r="T190" s="229"/>
      <c r="U190" s="43" t="s">
        <v>42</v>
      </c>
      <c r="V190" s="44">
        <f>IFERROR(SUM(V189:V189),"0")</f>
        <v>0</v>
      </c>
      <c r="W190" s="44">
        <f>IFERROR(SUM(W189:W189),"0")</f>
        <v>0</v>
      </c>
      <c r="X190" s="44">
        <f>IFERROR(IF(X189="",0,X189),"0")</f>
        <v>0</v>
      </c>
      <c r="Y190" s="68"/>
      <c r="Z190" s="68"/>
    </row>
    <row r="191" spans="1:53" x14ac:dyDescent="0.2">
      <c r="A191" s="230"/>
      <c r="B191" s="230"/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1"/>
      <c r="N191" s="227" t="s">
        <v>43</v>
      </c>
      <c r="O191" s="228"/>
      <c r="P191" s="228"/>
      <c r="Q191" s="228"/>
      <c r="R191" s="228"/>
      <c r="S191" s="228"/>
      <c r="T191" s="229"/>
      <c r="U191" s="43" t="s">
        <v>0</v>
      </c>
      <c r="V191" s="44">
        <f>IFERROR(SUMPRODUCT(V189:V189*H189:H189),"0")</f>
        <v>0</v>
      </c>
      <c r="W191" s="44">
        <f>IFERROR(SUMPRODUCT(W189:W189*H189:H189),"0")</f>
        <v>0</v>
      </c>
      <c r="X191" s="43"/>
      <c r="Y191" s="68"/>
      <c r="Z191" s="68"/>
    </row>
    <row r="192" spans="1:53" ht="16.5" customHeight="1" x14ac:dyDescent="0.25">
      <c r="A192" s="221" t="s">
        <v>262</v>
      </c>
      <c r="B192" s="221"/>
      <c r="C192" s="221"/>
      <c r="D192" s="221"/>
      <c r="E192" s="221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66"/>
      <c r="Z192" s="66"/>
    </row>
    <row r="193" spans="1:53" ht="14.25" customHeight="1" x14ac:dyDescent="0.25">
      <c r="A193" s="222" t="s">
        <v>79</v>
      </c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67"/>
      <c r="Z193" s="67"/>
    </row>
    <row r="194" spans="1:53" ht="27" customHeight="1" x14ac:dyDescent="0.25">
      <c r="A194" s="64" t="s">
        <v>263</v>
      </c>
      <c r="B194" s="64" t="s">
        <v>264</v>
      </c>
      <c r="C194" s="37">
        <v>4301070915</v>
      </c>
      <c r="D194" s="223">
        <v>4607111035882</v>
      </c>
      <c r="E194" s="223"/>
      <c r="F194" s="63">
        <v>0.43</v>
      </c>
      <c r="G194" s="38">
        <v>16</v>
      </c>
      <c r="H194" s="63">
        <v>6.88</v>
      </c>
      <c r="I194" s="63">
        <v>7.19</v>
      </c>
      <c r="J194" s="38">
        <v>84</v>
      </c>
      <c r="K194" s="38" t="s">
        <v>83</v>
      </c>
      <c r="L194" s="39" t="s">
        <v>82</v>
      </c>
      <c r="M194" s="38">
        <v>180</v>
      </c>
      <c r="N194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225"/>
      <c r="P194" s="225"/>
      <c r="Q194" s="225"/>
      <c r="R194" s="226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38" t="s">
        <v>70</v>
      </c>
    </row>
    <row r="195" spans="1:53" ht="27" customHeight="1" x14ac:dyDescent="0.25">
      <c r="A195" s="64" t="s">
        <v>265</v>
      </c>
      <c r="B195" s="64" t="s">
        <v>266</v>
      </c>
      <c r="C195" s="37">
        <v>4301070921</v>
      </c>
      <c r="D195" s="223">
        <v>4607111035905</v>
      </c>
      <c r="E195" s="223"/>
      <c r="F195" s="63">
        <v>0.9</v>
      </c>
      <c r="G195" s="38">
        <v>8</v>
      </c>
      <c r="H195" s="63">
        <v>7.2</v>
      </c>
      <c r="I195" s="63">
        <v>7.47</v>
      </c>
      <c r="J195" s="38">
        <v>84</v>
      </c>
      <c r="K195" s="38" t="s">
        <v>83</v>
      </c>
      <c r="L195" s="39" t="s">
        <v>82</v>
      </c>
      <c r="M195" s="38">
        <v>180</v>
      </c>
      <c r="N195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225"/>
      <c r="P195" s="225"/>
      <c r="Q195" s="225"/>
      <c r="R195" s="22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267</v>
      </c>
      <c r="B196" s="64" t="s">
        <v>268</v>
      </c>
      <c r="C196" s="37">
        <v>4301070917</v>
      </c>
      <c r="D196" s="223">
        <v>4607111035912</v>
      </c>
      <c r="E196" s="223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83</v>
      </c>
      <c r="L196" s="39" t="s">
        <v>82</v>
      </c>
      <c r="M196" s="38">
        <v>180</v>
      </c>
      <c r="N196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225"/>
      <c r="P196" s="225"/>
      <c r="Q196" s="225"/>
      <c r="R196" s="22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269</v>
      </c>
      <c r="B197" s="64" t="s">
        <v>270</v>
      </c>
      <c r="C197" s="37">
        <v>4301070920</v>
      </c>
      <c r="D197" s="223">
        <v>4607111035929</v>
      </c>
      <c r="E197" s="223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83</v>
      </c>
      <c r="L197" s="39" t="s">
        <v>82</v>
      </c>
      <c r="M197" s="38">
        <v>180</v>
      </c>
      <c r="N197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225"/>
      <c r="P197" s="225"/>
      <c r="Q197" s="225"/>
      <c r="R197" s="22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x14ac:dyDescent="0.2">
      <c r="A198" s="230"/>
      <c r="B198" s="230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1"/>
      <c r="N198" s="227" t="s">
        <v>43</v>
      </c>
      <c r="O198" s="228"/>
      <c r="P198" s="228"/>
      <c r="Q198" s="228"/>
      <c r="R198" s="228"/>
      <c r="S198" s="228"/>
      <c r="T198" s="229"/>
      <c r="U198" s="43" t="s">
        <v>42</v>
      </c>
      <c r="V198" s="44">
        <f>IFERROR(SUM(V194:V197),"0")</f>
        <v>0</v>
      </c>
      <c r="W198" s="44">
        <f>IFERROR(SUM(W194:W197),"0")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230"/>
      <c r="B199" s="230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1"/>
      <c r="N199" s="227" t="s">
        <v>43</v>
      </c>
      <c r="O199" s="228"/>
      <c r="P199" s="228"/>
      <c r="Q199" s="228"/>
      <c r="R199" s="228"/>
      <c r="S199" s="228"/>
      <c r="T199" s="229"/>
      <c r="U199" s="43" t="s">
        <v>0</v>
      </c>
      <c r="V199" s="44">
        <f>IFERROR(SUMPRODUCT(V194:V197*H194:H197),"0")</f>
        <v>0</v>
      </c>
      <c r="W199" s="44">
        <f>IFERROR(SUMPRODUCT(W194:W197*H194:H197),"0")</f>
        <v>0</v>
      </c>
      <c r="X199" s="43"/>
      <c r="Y199" s="68"/>
      <c r="Z199" s="68"/>
    </row>
    <row r="200" spans="1:53" ht="16.5" customHeight="1" x14ac:dyDescent="0.25">
      <c r="A200" s="221" t="s">
        <v>271</v>
      </c>
      <c r="B200" s="221"/>
      <c r="C200" s="221"/>
      <c r="D200" s="221"/>
      <c r="E200" s="221"/>
      <c r="F200" s="221"/>
      <c r="G200" s="221"/>
      <c r="H200" s="221"/>
      <c r="I200" s="221"/>
      <c r="J200" s="221"/>
      <c r="K200" s="221"/>
      <c r="L200" s="221"/>
      <c r="M200" s="221"/>
      <c r="N200" s="221"/>
      <c r="O200" s="221"/>
      <c r="P200" s="221"/>
      <c r="Q200" s="221"/>
      <c r="R200" s="221"/>
      <c r="S200" s="221"/>
      <c r="T200" s="221"/>
      <c r="U200" s="221"/>
      <c r="V200" s="221"/>
      <c r="W200" s="221"/>
      <c r="X200" s="221"/>
      <c r="Y200" s="66"/>
      <c r="Z200" s="66"/>
    </row>
    <row r="201" spans="1:53" ht="14.25" customHeight="1" x14ac:dyDescent="0.25">
      <c r="A201" s="222" t="s">
        <v>247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7"/>
      <c r="Z201" s="67"/>
    </row>
    <row r="202" spans="1:53" ht="27" customHeight="1" x14ac:dyDescent="0.25">
      <c r="A202" s="64" t="s">
        <v>272</v>
      </c>
      <c r="B202" s="64" t="s">
        <v>273</v>
      </c>
      <c r="C202" s="37">
        <v>4301051320</v>
      </c>
      <c r="D202" s="223">
        <v>4680115881334</v>
      </c>
      <c r="E202" s="223"/>
      <c r="F202" s="63">
        <v>0.33</v>
      </c>
      <c r="G202" s="38">
        <v>6</v>
      </c>
      <c r="H202" s="63">
        <v>1.98</v>
      </c>
      <c r="I202" s="63">
        <v>2.27</v>
      </c>
      <c r="J202" s="38">
        <v>156</v>
      </c>
      <c r="K202" s="38" t="s">
        <v>83</v>
      </c>
      <c r="L202" s="39" t="s">
        <v>252</v>
      </c>
      <c r="M202" s="38">
        <v>365</v>
      </c>
      <c r="N202" s="297" t="s">
        <v>274</v>
      </c>
      <c r="O202" s="225"/>
      <c r="P202" s="225"/>
      <c r="Q202" s="225"/>
      <c r="R202" s="226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IFERROR(IF(V202="","",V202*0.00753),"")</f>
        <v>0</v>
      </c>
      <c r="Y202" s="69" t="s">
        <v>49</v>
      </c>
      <c r="Z202" s="70" t="s">
        <v>49</v>
      </c>
      <c r="AD202" s="74"/>
      <c r="BA202" s="142" t="s">
        <v>251</v>
      </c>
    </row>
    <row r="203" spans="1:53" x14ac:dyDescent="0.2">
      <c r="A203" s="230"/>
      <c r="B203" s="230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1"/>
      <c r="N203" s="227" t="s">
        <v>43</v>
      </c>
      <c r="O203" s="228"/>
      <c r="P203" s="228"/>
      <c r="Q203" s="228"/>
      <c r="R203" s="228"/>
      <c r="S203" s="228"/>
      <c r="T203" s="229"/>
      <c r="U203" s="43" t="s">
        <v>42</v>
      </c>
      <c r="V203" s="44">
        <f>IFERROR(SUM(V202:V202),"0")</f>
        <v>0</v>
      </c>
      <c r="W203" s="44">
        <f>IFERROR(SUM(W202:W202),"0")</f>
        <v>0</v>
      </c>
      <c r="X203" s="44">
        <f>IFERROR(IF(X202="",0,X202),"0")</f>
        <v>0</v>
      </c>
      <c r="Y203" s="68"/>
      <c r="Z203" s="68"/>
    </row>
    <row r="204" spans="1:53" x14ac:dyDescent="0.2">
      <c r="A204" s="230"/>
      <c r="B204" s="230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1"/>
      <c r="N204" s="227" t="s">
        <v>43</v>
      </c>
      <c r="O204" s="228"/>
      <c r="P204" s="228"/>
      <c r="Q204" s="228"/>
      <c r="R204" s="228"/>
      <c r="S204" s="228"/>
      <c r="T204" s="229"/>
      <c r="U204" s="43" t="s">
        <v>0</v>
      </c>
      <c r="V204" s="44">
        <f>IFERROR(SUMPRODUCT(V202:V202*H202:H202),"0")</f>
        <v>0</v>
      </c>
      <c r="W204" s="44">
        <f>IFERROR(SUMPRODUCT(W202:W202*H202:H202),"0")</f>
        <v>0</v>
      </c>
      <c r="X204" s="43"/>
      <c r="Y204" s="68"/>
      <c r="Z204" s="68"/>
    </row>
    <row r="205" spans="1:53" ht="16.5" customHeight="1" x14ac:dyDescent="0.25">
      <c r="A205" s="221" t="s">
        <v>275</v>
      </c>
      <c r="B205" s="221"/>
      <c r="C205" s="221"/>
      <c r="D205" s="221"/>
      <c r="E205" s="221"/>
      <c r="F205" s="221"/>
      <c r="G205" s="221"/>
      <c r="H205" s="221"/>
      <c r="I205" s="221"/>
      <c r="J205" s="221"/>
      <c r="K205" s="221"/>
      <c r="L205" s="221"/>
      <c r="M205" s="221"/>
      <c r="N205" s="221"/>
      <c r="O205" s="221"/>
      <c r="P205" s="221"/>
      <c r="Q205" s="221"/>
      <c r="R205" s="221"/>
      <c r="S205" s="221"/>
      <c r="T205" s="221"/>
      <c r="U205" s="221"/>
      <c r="V205" s="221"/>
      <c r="W205" s="221"/>
      <c r="X205" s="221"/>
      <c r="Y205" s="66"/>
      <c r="Z205" s="66"/>
    </row>
    <row r="206" spans="1:53" ht="14.25" customHeight="1" x14ac:dyDescent="0.25">
      <c r="A206" s="222" t="s">
        <v>79</v>
      </c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67"/>
      <c r="Z206" s="67"/>
    </row>
    <row r="207" spans="1:53" ht="16.5" customHeight="1" x14ac:dyDescent="0.25">
      <c r="A207" s="64" t="s">
        <v>276</v>
      </c>
      <c r="B207" s="64" t="s">
        <v>277</v>
      </c>
      <c r="C207" s="37">
        <v>4301070874</v>
      </c>
      <c r="D207" s="223">
        <v>4607111035332</v>
      </c>
      <c r="E207" s="223"/>
      <c r="F207" s="63">
        <v>0.43</v>
      </c>
      <c r="G207" s="38">
        <v>16</v>
      </c>
      <c r="H207" s="63">
        <v>6.88</v>
      </c>
      <c r="I207" s="63">
        <v>7.2060000000000004</v>
      </c>
      <c r="J207" s="38">
        <v>84</v>
      </c>
      <c r="K207" s="38" t="s">
        <v>83</v>
      </c>
      <c r="L207" s="39" t="s">
        <v>82</v>
      </c>
      <c r="M207" s="38">
        <v>180</v>
      </c>
      <c r="N207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225"/>
      <c r="P207" s="225"/>
      <c r="Q207" s="225"/>
      <c r="R207" s="226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3" t="s">
        <v>70</v>
      </c>
    </row>
    <row r="208" spans="1:53" ht="16.5" customHeight="1" x14ac:dyDescent="0.25">
      <c r="A208" s="64" t="s">
        <v>278</v>
      </c>
      <c r="B208" s="64" t="s">
        <v>279</v>
      </c>
      <c r="C208" s="37">
        <v>4301070873</v>
      </c>
      <c r="D208" s="223">
        <v>4607111035080</v>
      </c>
      <c r="E208" s="223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83</v>
      </c>
      <c r="L208" s="39" t="s">
        <v>82</v>
      </c>
      <c r="M208" s="38">
        <v>180</v>
      </c>
      <c r="N208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225"/>
      <c r="P208" s="225"/>
      <c r="Q208" s="225"/>
      <c r="R208" s="22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x14ac:dyDescent="0.2">
      <c r="A209" s="230"/>
      <c r="B209" s="230"/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  <c r="M209" s="231"/>
      <c r="N209" s="227" t="s">
        <v>43</v>
      </c>
      <c r="O209" s="228"/>
      <c r="P209" s="228"/>
      <c r="Q209" s="228"/>
      <c r="R209" s="228"/>
      <c r="S209" s="228"/>
      <c r="T209" s="229"/>
      <c r="U209" s="43" t="s">
        <v>42</v>
      </c>
      <c r="V209" s="44">
        <f>IFERROR(SUM(V207:V208),"0")</f>
        <v>0</v>
      </c>
      <c r="W209" s="44">
        <f>IFERROR(SUM(W207:W208),"0")</f>
        <v>0</v>
      </c>
      <c r="X209" s="44">
        <f>IFERROR(IF(X207="",0,X207),"0")+IFERROR(IF(X208="",0,X208),"0")</f>
        <v>0</v>
      </c>
      <c r="Y209" s="68"/>
      <c r="Z209" s="68"/>
    </row>
    <row r="210" spans="1:53" x14ac:dyDescent="0.2">
      <c r="A210" s="230"/>
      <c r="B210" s="230"/>
      <c r="C210" s="230"/>
      <c r="D210" s="230"/>
      <c r="E210" s="230"/>
      <c r="F210" s="230"/>
      <c r="G210" s="230"/>
      <c r="H210" s="230"/>
      <c r="I210" s="230"/>
      <c r="J210" s="230"/>
      <c r="K210" s="230"/>
      <c r="L210" s="230"/>
      <c r="M210" s="231"/>
      <c r="N210" s="227" t="s">
        <v>43</v>
      </c>
      <c r="O210" s="228"/>
      <c r="P210" s="228"/>
      <c r="Q210" s="228"/>
      <c r="R210" s="228"/>
      <c r="S210" s="228"/>
      <c r="T210" s="229"/>
      <c r="U210" s="43" t="s">
        <v>0</v>
      </c>
      <c r="V210" s="44">
        <f>IFERROR(SUMPRODUCT(V207:V208*H207:H208),"0")</f>
        <v>0</v>
      </c>
      <c r="W210" s="44">
        <f>IFERROR(SUMPRODUCT(W207:W208*H207:H208),"0")</f>
        <v>0</v>
      </c>
      <c r="X210" s="43"/>
      <c r="Y210" s="68"/>
      <c r="Z210" s="68"/>
    </row>
    <row r="211" spans="1:53" ht="27.75" customHeight="1" x14ac:dyDescent="0.2">
      <c r="A211" s="220" t="s">
        <v>280</v>
      </c>
      <c r="B211" s="220"/>
      <c r="C211" s="220"/>
      <c r="D211" s="220"/>
      <c r="E211" s="220"/>
      <c r="F211" s="220"/>
      <c r="G211" s="220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  <c r="X211" s="220"/>
      <c r="Y211" s="55"/>
      <c r="Z211" s="55"/>
    </row>
    <row r="212" spans="1:53" ht="16.5" customHeight="1" x14ac:dyDescent="0.25">
      <c r="A212" s="221" t="s">
        <v>281</v>
      </c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66"/>
      <c r="Z212" s="66"/>
    </row>
    <row r="213" spans="1:53" ht="14.25" customHeight="1" x14ac:dyDescent="0.25">
      <c r="A213" s="222" t="s">
        <v>79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67"/>
      <c r="Z213" s="67"/>
    </row>
    <row r="214" spans="1:53" ht="27" customHeight="1" x14ac:dyDescent="0.25">
      <c r="A214" s="64" t="s">
        <v>282</v>
      </c>
      <c r="B214" s="64" t="s">
        <v>283</v>
      </c>
      <c r="C214" s="37">
        <v>4301070941</v>
      </c>
      <c r="D214" s="223">
        <v>4607111036162</v>
      </c>
      <c r="E214" s="223"/>
      <c r="F214" s="63">
        <v>0.8</v>
      </c>
      <c r="G214" s="38">
        <v>8</v>
      </c>
      <c r="H214" s="63">
        <v>6.4</v>
      </c>
      <c r="I214" s="63">
        <v>6.6811999999999996</v>
      </c>
      <c r="J214" s="38">
        <v>84</v>
      </c>
      <c r="K214" s="38" t="s">
        <v>83</v>
      </c>
      <c r="L214" s="39" t="s">
        <v>82</v>
      </c>
      <c r="M214" s="38">
        <v>90</v>
      </c>
      <c r="N214" s="3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225"/>
      <c r="P214" s="225"/>
      <c r="Q214" s="225"/>
      <c r="R214" s="226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5" t="s">
        <v>70</v>
      </c>
    </row>
    <row r="215" spans="1:53" x14ac:dyDescent="0.2">
      <c r="A215" s="230"/>
      <c r="B215" s="230"/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1"/>
      <c r="N215" s="227" t="s">
        <v>43</v>
      </c>
      <c r="O215" s="228"/>
      <c r="P215" s="228"/>
      <c r="Q215" s="228"/>
      <c r="R215" s="228"/>
      <c r="S215" s="228"/>
      <c r="T215" s="229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230"/>
      <c r="B216" s="230"/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  <c r="M216" s="231"/>
      <c r="N216" s="227" t="s">
        <v>43</v>
      </c>
      <c r="O216" s="228"/>
      <c r="P216" s="228"/>
      <c r="Q216" s="228"/>
      <c r="R216" s="228"/>
      <c r="S216" s="228"/>
      <c r="T216" s="229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27.75" customHeight="1" x14ac:dyDescent="0.2">
      <c r="A217" s="220" t="s">
        <v>284</v>
      </c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220"/>
      <c r="Y217" s="55"/>
      <c r="Z217" s="55"/>
    </row>
    <row r="218" spans="1:53" ht="16.5" customHeight="1" x14ac:dyDescent="0.25">
      <c r="A218" s="221" t="s">
        <v>285</v>
      </c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66"/>
      <c r="Z218" s="66"/>
    </row>
    <row r="219" spans="1:53" ht="14.25" customHeight="1" x14ac:dyDescent="0.25">
      <c r="A219" s="222" t="s">
        <v>79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7"/>
      <c r="Z219" s="67"/>
    </row>
    <row r="220" spans="1:53" ht="27" customHeight="1" x14ac:dyDescent="0.25">
      <c r="A220" s="64" t="s">
        <v>286</v>
      </c>
      <c r="B220" s="64" t="s">
        <v>287</v>
      </c>
      <c r="C220" s="37">
        <v>4301070882</v>
      </c>
      <c r="D220" s="223">
        <v>4607111035899</v>
      </c>
      <c r="E220" s="223"/>
      <c r="F220" s="63">
        <v>1</v>
      </c>
      <c r="G220" s="38">
        <v>5</v>
      </c>
      <c r="H220" s="63">
        <v>5</v>
      </c>
      <c r="I220" s="63">
        <v>5.2619999999999996</v>
      </c>
      <c r="J220" s="38">
        <v>84</v>
      </c>
      <c r="K220" s="38" t="s">
        <v>83</v>
      </c>
      <c r="L220" s="39" t="s">
        <v>82</v>
      </c>
      <c r="M220" s="38">
        <v>120</v>
      </c>
      <c r="N220" s="301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225"/>
      <c r="P220" s="225"/>
      <c r="Q220" s="225"/>
      <c r="R220" s="226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46" t="s">
        <v>70</v>
      </c>
    </row>
    <row r="221" spans="1:53" x14ac:dyDescent="0.2">
      <c r="A221" s="230"/>
      <c r="B221" s="230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1"/>
      <c r="N221" s="227" t="s">
        <v>43</v>
      </c>
      <c r="O221" s="228"/>
      <c r="P221" s="228"/>
      <c r="Q221" s="228"/>
      <c r="R221" s="228"/>
      <c r="S221" s="228"/>
      <c r="T221" s="229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230"/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1"/>
      <c r="N222" s="227" t="s">
        <v>43</v>
      </c>
      <c r="O222" s="228"/>
      <c r="P222" s="228"/>
      <c r="Q222" s="228"/>
      <c r="R222" s="228"/>
      <c r="S222" s="228"/>
      <c r="T222" s="229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16.5" customHeight="1" x14ac:dyDescent="0.25">
      <c r="A223" s="221" t="s">
        <v>288</v>
      </c>
      <c r="B223" s="221"/>
      <c r="C223" s="221"/>
      <c r="D223" s="221"/>
      <c r="E223" s="221"/>
      <c r="F223" s="221"/>
      <c r="G223" s="221"/>
      <c r="H223" s="221"/>
      <c r="I223" s="221"/>
      <c r="J223" s="221"/>
      <c r="K223" s="221"/>
      <c r="L223" s="221"/>
      <c r="M223" s="221"/>
      <c r="N223" s="221"/>
      <c r="O223" s="221"/>
      <c r="P223" s="221"/>
      <c r="Q223" s="221"/>
      <c r="R223" s="221"/>
      <c r="S223" s="221"/>
      <c r="T223" s="221"/>
      <c r="U223" s="221"/>
      <c r="V223" s="221"/>
      <c r="W223" s="221"/>
      <c r="X223" s="221"/>
      <c r="Y223" s="66"/>
      <c r="Z223" s="66"/>
    </row>
    <row r="224" spans="1:53" ht="14.25" customHeight="1" x14ac:dyDescent="0.25">
      <c r="A224" s="222" t="s">
        <v>79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67"/>
      <c r="Z224" s="67"/>
    </row>
    <row r="225" spans="1:53" ht="27" customHeight="1" x14ac:dyDescent="0.25">
      <c r="A225" s="64" t="s">
        <v>289</v>
      </c>
      <c r="B225" s="64" t="s">
        <v>290</v>
      </c>
      <c r="C225" s="37">
        <v>4301070870</v>
      </c>
      <c r="D225" s="223">
        <v>4607111036711</v>
      </c>
      <c r="E225" s="223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83</v>
      </c>
      <c r="L225" s="39" t="s">
        <v>82</v>
      </c>
      <c r="M225" s="38">
        <v>90</v>
      </c>
      <c r="N225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225"/>
      <c r="P225" s="225"/>
      <c r="Q225" s="225"/>
      <c r="R225" s="226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IFERROR(IF(V225="","",V225*0.0155),"")</f>
        <v>0</v>
      </c>
      <c r="Y225" s="69" t="s">
        <v>49</v>
      </c>
      <c r="Z225" s="70" t="s">
        <v>49</v>
      </c>
      <c r="AD225" s="74"/>
      <c r="BA225" s="147" t="s">
        <v>70</v>
      </c>
    </row>
    <row r="226" spans="1:53" x14ac:dyDescent="0.2">
      <c r="A226" s="230"/>
      <c r="B226" s="230"/>
      <c r="C226" s="230"/>
      <c r="D226" s="230"/>
      <c r="E226" s="230"/>
      <c r="F226" s="230"/>
      <c r="G226" s="230"/>
      <c r="H226" s="230"/>
      <c r="I226" s="230"/>
      <c r="J226" s="230"/>
      <c r="K226" s="230"/>
      <c r="L226" s="230"/>
      <c r="M226" s="231"/>
      <c r="N226" s="227" t="s">
        <v>43</v>
      </c>
      <c r="O226" s="228"/>
      <c r="P226" s="228"/>
      <c r="Q226" s="228"/>
      <c r="R226" s="228"/>
      <c r="S226" s="228"/>
      <c r="T226" s="229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230"/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1"/>
      <c r="N227" s="227" t="s">
        <v>43</v>
      </c>
      <c r="O227" s="228"/>
      <c r="P227" s="228"/>
      <c r="Q227" s="228"/>
      <c r="R227" s="228"/>
      <c r="S227" s="228"/>
      <c r="T227" s="229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27.75" customHeight="1" x14ac:dyDescent="0.2">
      <c r="A228" s="220" t="s">
        <v>291</v>
      </c>
      <c r="B228" s="220"/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220"/>
      <c r="W228" s="220"/>
      <c r="X228" s="220"/>
      <c r="Y228" s="55"/>
      <c r="Z228" s="55"/>
    </row>
    <row r="229" spans="1:53" ht="16.5" customHeight="1" x14ac:dyDescent="0.25">
      <c r="A229" s="221" t="s">
        <v>292</v>
      </c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66"/>
      <c r="Z229" s="66"/>
    </row>
    <row r="230" spans="1:53" ht="14.25" customHeight="1" x14ac:dyDescent="0.25">
      <c r="A230" s="222" t="s">
        <v>142</v>
      </c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67"/>
      <c r="Z230" s="67"/>
    </row>
    <row r="231" spans="1:53" ht="27" customHeight="1" x14ac:dyDescent="0.25">
      <c r="A231" s="64" t="s">
        <v>293</v>
      </c>
      <c r="B231" s="64" t="s">
        <v>294</v>
      </c>
      <c r="C231" s="37">
        <v>4301131019</v>
      </c>
      <c r="D231" s="223">
        <v>4640242180427</v>
      </c>
      <c r="E231" s="223"/>
      <c r="F231" s="63">
        <v>1.8</v>
      </c>
      <c r="G231" s="38">
        <v>1</v>
      </c>
      <c r="H231" s="63">
        <v>1.8</v>
      </c>
      <c r="I231" s="63">
        <v>1.915</v>
      </c>
      <c r="J231" s="38">
        <v>234</v>
      </c>
      <c r="K231" s="38" t="s">
        <v>133</v>
      </c>
      <c r="L231" s="39" t="s">
        <v>82</v>
      </c>
      <c r="M231" s="38">
        <v>180</v>
      </c>
      <c r="N231" s="303" t="s">
        <v>295</v>
      </c>
      <c r="O231" s="225"/>
      <c r="P231" s="225"/>
      <c r="Q231" s="225"/>
      <c r="R231" s="226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IFERROR(IF(V231="","",V231*0.00502),"")</f>
        <v>0</v>
      </c>
      <c r="Y231" s="69" t="s">
        <v>49</v>
      </c>
      <c r="Z231" s="70" t="s">
        <v>49</v>
      </c>
      <c r="AD231" s="74"/>
      <c r="BA231" s="148" t="s">
        <v>88</v>
      </c>
    </row>
    <row r="232" spans="1:53" x14ac:dyDescent="0.2">
      <c r="A232" s="230"/>
      <c r="B232" s="230"/>
      <c r="C232" s="230"/>
      <c r="D232" s="230"/>
      <c r="E232" s="230"/>
      <c r="F232" s="230"/>
      <c r="G232" s="230"/>
      <c r="H232" s="230"/>
      <c r="I232" s="230"/>
      <c r="J232" s="230"/>
      <c r="K232" s="230"/>
      <c r="L232" s="230"/>
      <c r="M232" s="231"/>
      <c r="N232" s="227" t="s">
        <v>43</v>
      </c>
      <c r="O232" s="228"/>
      <c r="P232" s="228"/>
      <c r="Q232" s="228"/>
      <c r="R232" s="228"/>
      <c r="S232" s="228"/>
      <c r="T232" s="229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230"/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1"/>
      <c r="N233" s="227" t="s">
        <v>43</v>
      </c>
      <c r="O233" s="228"/>
      <c r="P233" s="228"/>
      <c r="Q233" s="228"/>
      <c r="R233" s="228"/>
      <c r="S233" s="228"/>
      <c r="T233" s="229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222" t="s">
        <v>85</v>
      </c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67"/>
      <c r="Z234" s="67"/>
    </row>
    <row r="235" spans="1:53" ht="27" customHeight="1" x14ac:dyDescent="0.25">
      <c r="A235" s="64" t="s">
        <v>296</v>
      </c>
      <c r="B235" s="64" t="s">
        <v>297</v>
      </c>
      <c r="C235" s="37">
        <v>4301132080</v>
      </c>
      <c r="D235" s="223">
        <v>4640242180397</v>
      </c>
      <c r="E235" s="223"/>
      <c r="F235" s="63">
        <v>1</v>
      </c>
      <c r="G235" s="38">
        <v>6</v>
      </c>
      <c r="H235" s="63">
        <v>6</v>
      </c>
      <c r="I235" s="63">
        <v>6.26</v>
      </c>
      <c r="J235" s="38">
        <v>84</v>
      </c>
      <c r="K235" s="38" t="s">
        <v>83</v>
      </c>
      <c r="L235" s="39" t="s">
        <v>82</v>
      </c>
      <c r="M235" s="38">
        <v>180</v>
      </c>
      <c r="N235" s="304" t="s">
        <v>298</v>
      </c>
      <c r="O235" s="225"/>
      <c r="P235" s="225"/>
      <c r="Q235" s="225"/>
      <c r="R235" s="226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49" t="s">
        <v>88</v>
      </c>
    </row>
    <row r="236" spans="1:53" x14ac:dyDescent="0.2">
      <c r="A236" s="230"/>
      <c r="B236" s="230"/>
      <c r="C236" s="230"/>
      <c r="D236" s="230"/>
      <c r="E236" s="230"/>
      <c r="F236" s="230"/>
      <c r="G236" s="230"/>
      <c r="H236" s="230"/>
      <c r="I236" s="230"/>
      <c r="J236" s="230"/>
      <c r="K236" s="230"/>
      <c r="L236" s="230"/>
      <c r="M236" s="231"/>
      <c r="N236" s="227" t="s">
        <v>43</v>
      </c>
      <c r="O236" s="228"/>
      <c r="P236" s="228"/>
      <c r="Q236" s="228"/>
      <c r="R236" s="228"/>
      <c r="S236" s="228"/>
      <c r="T236" s="229"/>
      <c r="U236" s="43" t="s">
        <v>42</v>
      </c>
      <c r="V236" s="44">
        <f>IFERROR(SUM(V235:V235),"0")</f>
        <v>0</v>
      </c>
      <c r="W236" s="44">
        <f>IFERROR(SUM(W235:W235),"0")</f>
        <v>0</v>
      </c>
      <c r="X236" s="44">
        <f>IFERROR(IF(X235="",0,X235),"0")</f>
        <v>0</v>
      </c>
      <c r="Y236" s="68"/>
      <c r="Z236" s="68"/>
    </row>
    <row r="237" spans="1:53" x14ac:dyDescent="0.2">
      <c r="A237" s="230"/>
      <c r="B237" s="230"/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1"/>
      <c r="N237" s="227" t="s">
        <v>43</v>
      </c>
      <c r="O237" s="228"/>
      <c r="P237" s="228"/>
      <c r="Q237" s="228"/>
      <c r="R237" s="228"/>
      <c r="S237" s="228"/>
      <c r="T237" s="229"/>
      <c r="U237" s="43" t="s">
        <v>0</v>
      </c>
      <c r="V237" s="44">
        <f>IFERROR(SUMPRODUCT(V235:V235*H235:H235),"0")</f>
        <v>0</v>
      </c>
      <c r="W237" s="44">
        <f>IFERROR(SUMPRODUCT(W235:W235*H235:H235),"0")</f>
        <v>0</v>
      </c>
      <c r="X237" s="43"/>
      <c r="Y237" s="68"/>
      <c r="Z237" s="68"/>
    </row>
    <row r="238" spans="1:53" ht="14.25" customHeight="1" x14ac:dyDescent="0.25">
      <c r="A238" s="222" t="s">
        <v>162</v>
      </c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67"/>
      <c r="Z238" s="67"/>
    </row>
    <row r="239" spans="1:53" ht="27" customHeight="1" x14ac:dyDescent="0.25">
      <c r="A239" s="64" t="s">
        <v>299</v>
      </c>
      <c r="B239" s="64" t="s">
        <v>300</v>
      </c>
      <c r="C239" s="37">
        <v>4301136028</v>
      </c>
      <c r="D239" s="223">
        <v>4640242180304</v>
      </c>
      <c r="E239" s="223"/>
      <c r="F239" s="63">
        <v>2.7</v>
      </c>
      <c r="G239" s="38">
        <v>1</v>
      </c>
      <c r="H239" s="63">
        <v>2.7</v>
      </c>
      <c r="I239" s="63">
        <v>2.8906000000000001</v>
      </c>
      <c r="J239" s="38">
        <v>126</v>
      </c>
      <c r="K239" s="38" t="s">
        <v>89</v>
      </c>
      <c r="L239" s="39" t="s">
        <v>82</v>
      </c>
      <c r="M239" s="38">
        <v>180</v>
      </c>
      <c r="N239" s="305" t="s">
        <v>301</v>
      </c>
      <c r="O239" s="225"/>
      <c r="P239" s="225"/>
      <c r="Q239" s="225"/>
      <c r="R239" s="226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0" t="s">
        <v>88</v>
      </c>
    </row>
    <row r="240" spans="1:53" ht="37.5" customHeight="1" x14ac:dyDescent="0.25">
      <c r="A240" s="64" t="s">
        <v>302</v>
      </c>
      <c r="B240" s="64" t="s">
        <v>303</v>
      </c>
      <c r="C240" s="37">
        <v>4301136027</v>
      </c>
      <c r="D240" s="223">
        <v>4640242180298</v>
      </c>
      <c r="E240" s="223"/>
      <c r="F240" s="63">
        <v>2.7</v>
      </c>
      <c r="G240" s="38">
        <v>1</v>
      </c>
      <c r="H240" s="63">
        <v>2.7</v>
      </c>
      <c r="I240" s="63">
        <v>2.8919999999999999</v>
      </c>
      <c r="J240" s="38">
        <v>126</v>
      </c>
      <c r="K240" s="38" t="s">
        <v>89</v>
      </c>
      <c r="L240" s="39" t="s">
        <v>82</v>
      </c>
      <c r="M240" s="38">
        <v>180</v>
      </c>
      <c r="N240" s="306" t="s">
        <v>304</v>
      </c>
      <c r="O240" s="225"/>
      <c r="P240" s="225"/>
      <c r="Q240" s="225"/>
      <c r="R240" s="22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88</v>
      </c>
    </row>
    <row r="241" spans="1:53" ht="27" customHeight="1" x14ac:dyDescent="0.25">
      <c r="A241" s="64" t="s">
        <v>305</v>
      </c>
      <c r="B241" s="64" t="s">
        <v>306</v>
      </c>
      <c r="C241" s="37">
        <v>4301136026</v>
      </c>
      <c r="D241" s="223">
        <v>4640242180236</v>
      </c>
      <c r="E241" s="223"/>
      <c r="F241" s="63">
        <v>5</v>
      </c>
      <c r="G241" s="38">
        <v>1</v>
      </c>
      <c r="H241" s="63">
        <v>5</v>
      </c>
      <c r="I241" s="63">
        <v>5.2350000000000003</v>
      </c>
      <c r="J241" s="38">
        <v>84</v>
      </c>
      <c r="K241" s="38" t="s">
        <v>83</v>
      </c>
      <c r="L241" s="39" t="s">
        <v>82</v>
      </c>
      <c r="M241" s="38">
        <v>180</v>
      </c>
      <c r="N241" s="307" t="s">
        <v>307</v>
      </c>
      <c r="O241" s="225"/>
      <c r="P241" s="225"/>
      <c r="Q241" s="225"/>
      <c r="R241" s="22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2" t="s">
        <v>88</v>
      </c>
    </row>
    <row r="242" spans="1:53" x14ac:dyDescent="0.2">
      <c r="A242" s="230"/>
      <c r="B242" s="230"/>
      <c r="C242" s="230"/>
      <c r="D242" s="230"/>
      <c r="E242" s="230"/>
      <c r="F242" s="230"/>
      <c r="G242" s="230"/>
      <c r="H242" s="230"/>
      <c r="I242" s="230"/>
      <c r="J242" s="230"/>
      <c r="K242" s="230"/>
      <c r="L242" s="230"/>
      <c r="M242" s="231"/>
      <c r="N242" s="227" t="s">
        <v>43</v>
      </c>
      <c r="O242" s="228"/>
      <c r="P242" s="228"/>
      <c r="Q242" s="228"/>
      <c r="R242" s="228"/>
      <c r="S242" s="228"/>
      <c r="T242" s="229"/>
      <c r="U242" s="43" t="s">
        <v>42</v>
      </c>
      <c r="V242" s="44">
        <f>IFERROR(SUM(V239:V241),"0")</f>
        <v>0</v>
      </c>
      <c r="W242" s="44">
        <f>IFERROR(SUM(W239:W241),"0")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230"/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1"/>
      <c r="N243" s="227" t="s">
        <v>43</v>
      </c>
      <c r="O243" s="228"/>
      <c r="P243" s="228"/>
      <c r="Q243" s="228"/>
      <c r="R243" s="228"/>
      <c r="S243" s="228"/>
      <c r="T243" s="229"/>
      <c r="U243" s="43" t="s">
        <v>0</v>
      </c>
      <c r="V243" s="44">
        <f>IFERROR(SUMPRODUCT(V239:V241*H239:H241),"0")</f>
        <v>0</v>
      </c>
      <c r="W243" s="44">
        <f>IFERROR(SUMPRODUCT(W239:W241*H239:H241),"0")</f>
        <v>0</v>
      </c>
      <c r="X243" s="43"/>
      <c r="Y243" s="68"/>
      <c r="Z243" s="68"/>
    </row>
    <row r="244" spans="1:53" ht="14.25" customHeight="1" x14ac:dyDescent="0.25">
      <c r="A244" s="222" t="s">
        <v>138</v>
      </c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67"/>
      <c r="Z244" s="67"/>
    </row>
    <row r="245" spans="1:53" ht="27" customHeight="1" x14ac:dyDescent="0.25">
      <c r="A245" s="64" t="s">
        <v>308</v>
      </c>
      <c r="B245" s="64" t="s">
        <v>309</v>
      </c>
      <c r="C245" s="37">
        <v>4301135191</v>
      </c>
      <c r="D245" s="223">
        <v>4640242180373</v>
      </c>
      <c r="E245" s="223"/>
      <c r="F245" s="63">
        <v>3</v>
      </c>
      <c r="G245" s="38">
        <v>1</v>
      </c>
      <c r="H245" s="63">
        <v>3</v>
      </c>
      <c r="I245" s="63">
        <v>3.1920000000000002</v>
      </c>
      <c r="J245" s="38">
        <v>126</v>
      </c>
      <c r="K245" s="38" t="s">
        <v>89</v>
      </c>
      <c r="L245" s="39" t="s">
        <v>82</v>
      </c>
      <c r="M245" s="38">
        <v>180</v>
      </c>
      <c r="N245" s="308" t="s">
        <v>310</v>
      </c>
      <c r="O245" s="225"/>
      <c r="P245" s="225"/>
      <c r="Q245" s="225"/>
      <c r="R245" s="226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ref="W245:W253" si="4">IFERROR(IF(V245="","",V245),"")</f>
        <v>0</v>
      </c>
      <c r="X245" s="42">
        <f t="shared" ref="X245:X250" si="5">IFERROR(IF(V245="","",V245*0.00936),"")</f>
        <v>0</v>
      </c>
      <c r="Y245" s="69" t="s">
        <v>49</v>
      </c>
      <c r="Z245" s="70" t="s">
        <v>49</v>
      </c>
      <c r="AD245" s="74"/>
      <c r="BA245" s="153" t="s">
        <v>88</v>
      </c>
    </row>
    <row r="246" spans="1:53" ht="27" customHeight="1" x14ac:dyDescent="0.25">
      <c r="A246" s="64" t="s">
        <v>311</v>
      </c>
      <c r="B246" s="64" t="s">
        <v>312</v>
      </c>
      <c r="C246" s="37">
        <v>4301135195</v>
      </c>
      <c r="D246" s="223">
        <v>4640242180366</v>
      </c>
      <c r="E246" s="223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89</v>
      </c>
      <c r="L246" s="39" t="s">
        <v>82</v>
      </c>
      <c r="M246" s="38">
        <v>180</v>
      </c>
      <c r="N246" s="309" t="s">
        <v>313</v>
      </c>
      <c r="O246" s="225"/>
      <c r="P246" s="225"/>
      <c r="Q246" s="225"/>
      <c r="R246" s="226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4" t="s">
        <v>88</v>
      </c>
    </row>
    <row r="247" spans="1:53" ht="27" customHeight="1" x14ac:dyDescent="0.25">
      <c r="A247" s="64" t="s">
        <v>314</v>
      </c>
      <c r="B247" s="64" t="s">
        <v>315</v>
      </c>
      <c r="C247" s="37">
        <v>4301135188</v>
      </c>
      <c r="D247" s="223">
        <v>4640242180335</v>
      </c>
      <c r="E247" s="223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89</v>
      </c>
      <c r="L247" s="39" t="s">
        <v>82</v>
      </c>
      <c r="M247" s="38">
        <v>180</v>
      </c>
      <c r="N247" s="310" t="s">
        <v>316</v>
      </c>
      <c r="O247" s="225"/>
      <c r="P247" s="225"/>
      <c r="Q247" s="225"/>
      <c r="R247" s="22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88</v>
      </c>
    </row>
    <row r="248" spans="1:53" ht="37.5" customHeight="1" x14ac:dyDescent="0.25">
      <c r="A248" s="64" t="s">
        <v>317</v>
      </c>
      <c r="B248" s="64" t="s">
        <v>318</v>
      </c>
      <c r="C248" s="37">
        <v>4301135189</v>
      </c>
      <c r="D248" s="223">
        <v>4640242180342</v>
      </c>
      <c r="E248" s="22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89</v>
      </c>
      <c r="L248" s="39" t="s">
        <v>82</v>
      </c>
      <c r="M248" s="38">
        <v>180</v>
      </c>
      <c r="N248" s="311" t="s">
        <v>319</v>
      </c>
      <c r="O248" s="225"/>
      <c r="P248" s="225"/>
      <c r="Q248" s="225"/>
      <c r="R248" s="22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88</v>
      </c>
    </row>
    <row r="249" spans="1:53" ht="27" customHeight="1" x14ac:dyDescent="0.25">
      <c r="A249" s="64" t="s">
        <v>320</v>
      </c>
      <c r="B249" s="64" t="s">
        <v>321</v>
      </c>
      <c r="C249" s="37">
        <v>4301135190</v>
      </c>
      <c r="D249" s="223">
        <v>4640242180359</v>
      </c>
      <c r="E249" s="22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89</v>
      </c>
      <c r="L249" s="39" t="s">
        <v>82</v>
      </c>
      <c r="M249" s="38">
        <v>180</v>
      </c>
      <c r="N249" s="312" t="s">
        <v>322</v>
      </c>
      <c r="O249" s="225"/>
      <c r="P249" s="225"/>
      <c r="Q249" s="225"/>
      <c r="R249" s="22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88</v>
      </c>
    </row>
    <row r="250" spans="1:53" ht="27" customHeight="1" x14ac:dyDescent="0.25">
      <c r="A250" s="64" t="s">
        <v>323</v>
      </c>
      <c r="B250" s="64" t="s">
        <v>324</v>
      </c>
      <c r="C250" s="37">
        <v>4301135192</v>
      </c>
      <c r="D250" s="223">
        <v>4640242180380</v>
      </c>
      <c r="E250" s="22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89</v>
      </c>
      <c r="L250" s="39" t="s">
        <v>82</v>
      </c>
      <c r="M250" s="38">
        <v>180</v>
      </c>
      <c r="N250" s="313" t="s">
        <v>325</v>
      </c>
      <c r="O250" s="225"/>
      <c r="P250" s="225"/>
      <c r="Q250" s="225"/>
      <c r="R250" s="22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88</v>
      </c>
    </row>
    <row r="251" spans="1:53" ht="27" customHeight="1" x14ac:dyDescent="0.25">
      <c r="A251" s="64" t="s">
        <v>326</v>
      </c>
      <c r="B251" s="64" t="s">
        <v>327</v>
      </c>
      <c r="C251" s="37">
        <v>4301135186</v>
      </c>
      <c r="D251" s="223">
        <v>4640242180311</v>
      </c>
      <c r="E251" s="223"/>
      <c r="F251" s="63">
        <v>5.5</v>
      </c>
      <c r="G251" s="38">
        <v>1</v>
      </c>
      <c r="H251" s="63">
        <v>5.5</v>
      </c>
      <c r="I251" s="63">
        <v>5.7350000000000003</v>
      </c>
      <c r="J251" s="38">
        <v>84</v>
      </c>
      <c r="K251" s="38" t="s">
        <v>83</v>
      </c>
      <c r="L251" s="39" t="s">
        <v>82</v>
      </c>
      <c r="M251" s="38">
        <v>180</v>
      </c>
      <c r="N251" s="314" t="s">
        <v>328</v>
      </c>
      <c r="O251" s="225"/>
      <c r="P251" s="225"/>
      <c r="Q251" s="225"/>
      <c r="R251" s="22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59" t="s">
        <v>88</v>
      </c>
    </row>
    <row r="252" spans="1:53" ht="37.5" customHeight="1" x14ac:dyDescent="0.25">
      <c r="A252" s="64" t="s">
        <v>329</v>
      </c>
      <c r="B252" s="64" t="s">
        <v>330</v>
      </c>
      <c r="C252" s="37">
        <v>4301135187</v>
      </c>
      <c r="D252" s="223">
        <v>4640242180328</v>
      </c>
      <c r="E252" s="223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89</v>
      </c>
      <c r="L252" s="39" t="s">
        <v>82</v>
      </c>
      <c r="M252" s="38">
        <v>180</v>
      </c>
      <c r="N252" s="315" t="s">
        <v>331</v>
      </c>
      <c r="O252" s="225"/>
      <c r="P252" s="225"/>
      <c r="Q252" s="225"/>
      <c r="R252" s="22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0" t="s">
        <v>88</v>
      </c>
    </row>
    <row r="253" spans="1:53" ht="27" customHeight="1" x14ac:dyDescent="0.25">
      <c r="A253" s="64" t="s">
        <v>332</v>
      </c>
      <c r="B253" s="64" t="s">
        <v>333</v>
      </c>
      <c r="C253" s="37">
        <v>4301135193</v>
      </c>
      <c r="D253" s="223">
        <v>4640242180403</v>
      </c>
      <c r="E253" s="223"/>
      <c r="F253" s="63">
        <v>3</v>
      </c>
      <c r="G253" s="38">
        <v>1</v>
      </c>
      <c r="H253" s="63">
        <v>3</v>
      </c>
      <c r="I253" s="63">
        <v>3.1920000000000002</v>
      </c>
      <c r="J253" s="38">
        <v>126</v>
      </c>
      <c r="K253" s="38" t="s">
        <v>89</v>
      </c>
      <c r="L253" s="39" t="s">
        <v>82</v>
      </c>
      <c r="M253" s="38">
        <v>180</v>
      </c>
      <c r="N253" s="316" t="s">
        <v>334</v>
      </c>
      <c r="O253" s="225"/>
      <c r="P253" s="225"/>
      <c r="Q253" s="225"/>
      <c r="R253" s="22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88</v>
      </c>
    </row>
    <row r="254" spans="1:53" x14ac:dyDescent="0.2">
      <c r="A254" s="230"/>
      <c r="B254" s="230"/>
      <c r="C254" s="230"/>
      <c r="D254" s="230"/>
      <c r="E254" s="230"/>
      <c r="F254" s="230"/>
      <c r="G254" s="230"/>
      <c r="H254" s="230"/>
      <c r="I254" s="230"/>
      <c r="J254" s="230"/>
      <c r="K254" s="230"/>
      <c r="L254" s="230"/>
      <c r="M254" s="231"/>
      <c r="N254" s="227" t="s">
        <v>43</v>
      </c>
      <c r="O254" s="228"/>
      <c r="P254" s="228"/>
      <c r="Q254" s="228"/>
      <c r="R254" s="228"/>
      <c r="S254" s="228"/>
      <c r="T254" s="229"/>
      <c r="U254" s="43" t="s">
        <v>42</v>
      </c>
      <c r="V254" s="44">
        <f>IFERROR(SUM(V245:V253),"0")</f>
        <v>0</v>
      </c>
      <c r="W254" s="44">
        <f>IFERROR(SUM(W245:W253),"0")</f>
        <v>0</v>
      </c>
      <c r="X254" s="44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</v>
      </c>
      <c r="Y254" s="68"/>
      <c r="Z254" s="68"/>
    </row>
    <row r="255" spans="1:53" x14ac:dyDescent="0.2">
      <c r="A255" s="230"/>
      <c r="B255" s="230"/>
      <c r="C255" s="230"/>
      <c r="D255" s="230"/>
      <c r="E255" s="230"/>
      <c r="F255" s="230"/>
      <c r="G255" s="230"/>
      <c r="H255" s="230"/>
      <c r="I255" s="230"/>
      <c r="J255" s="230"/>
      <c r="K255" s="230"/>
      <c r="L255" s="230"/>
      <c r="M255" s="231"/>
      <c r="N255" s="227" t="s">
        <v>43</v>
      </c>
      <c r="O255" s="228"/>
      <c r="P255" s="228"/>
      <c r="Q255" s="228"/>
      <c r="R255" s="228"/>
      <c r="S255" s="228"/>
      <c r="T255" s="229"/>
      <c r="U255" s="43" t="s">
        <v>0</v>
      </c>
      <c r="V255" s="44">
        <f>IFERROR(SUMPRODUCT(V245:V253*H245:H253),"0")</f>
        <v>0</v>
      </c>
      <c r="W255" s="44">
        <f>IFERROR(SUMPRODUCT(W245:W253*H245:H253),"0")</f>
        <v>0</v>
      </c>
      <c r="X255" s="43"/>
      <c r="Y255" s="68"/>
      <c r="Z255" s="68"/>
    </row>
    <row r="256" spans="1:53" ht="15" customHeight="1" x14ac:dyDescent="0.2">
      <c r="A256" s="230"/>
      <c r="B256" s="230"/>
      <c r="C256" s="230"/>
      <c r="D256" s="230"/>
      <c r="E256" s="230"/>
      <c r="F256" s="230"/>
      <c r="G256" s="230"/>
      <c r="H256" s="230"/>
      <c r="I256" s="230"/>
      <c r="J256" s="230"/>
      <c r="K256" s="230"/>
      <c r="L256" s="230"/>
      <c r="M256" s="320"/>
      <c r="N256" s="317" t="s">
        <v>36</v>
      </c>
      <c r="O256" s="318"/>
      <c r="P256" s="318"/>
      <c r="Q256" s="318"/>
      <c r="R256" s="318"/>
      <c r="S256" s="318"/>
      <c r="T256" s="319"/>
      <c r="U256" s="43" t="s">
        <v>0</v>
      </c>
      <c r="V256" s="44">
        <f>IFERROR(V24+V33+V40+V46+V57+V63+V68+V74+V85+V92+V100+V106+V111+V119+V124+V130+V135+V141+V145+V150+V158+V163+V170+V175+V180+V186+V191+V199+V204+V210+V216+V222+V227+V233+V237+V243+V255,"0")</f>
        <v>0</v>
      </c>
      <c r="W256" s="44">
        <f>IFERROR(W24+W33+W40+W46+W57+W63+W68+W74+W85+W92+W100+W106+W111+W119+W124+W130+W135+W141+W145+W150+W158+W163+W170+W175+W180+W186+W191+W199+W204+W210+W216+W222+W227+W233+W237+W243+W255,"0")</f>
        <v>0</v>
      </c>
      <c r="X256" s="43"/>
      <c r="Y256" s="68"/>
      <c r="Z256" s="68"/>
    </row>
    <row r="257" spans="1:34" x14ac:dyDescent="0.2">
      <c r="A257" s="230"/>
      <c r="B257" s="230"/>
      <c r="C257" s="230"/>
      <c r="D257" s="230"/>
      <c r="E257" s="230"/>
      <c r="F257" s="230"/>
      <c r="G257" s="230"/>
      <c r="H257" s="230"/>
      <c r="I257" s="230"/>
      <c r="J257" s="230"/>
      <c r="K257" s="230"/>
      <c r="L257" s="230"/>
      <c r="M257" s="320"/>
      <c r="N257" s="317" t="s">
        <v>37</v>
      </c>
      <c r="O257" s="318"/>
      <c r="P257" s="318"/>
      <c r="Q257" s="318"/>
      <c r="R257" s="318"/>
      <c r="S257" s="318"/>
      <c r="T257" s="319"/>
      <c r="U257" s="43" t="s">
        <v>0</v>
      </c>
      <c r="V257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148*I148,"0")+IFERROR(V153*I153,"0")+IFERROR(V154*I154,"0")+IFERROR(V155*I155,"0")+IFERROR(V156*I156,"0")+IFERROR(V160*I160,"0")+IFERROR(V161*I161,"0")+IFERROR(V167*I167,"0")+IFERROR(V168*I168,"0")+IFERROR(V173*I173,"0")+IFERROR(V178*I178,"0")+IFERROR(V184*I184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245*I245,"0")+IFERROR(V246*I246,"0")+IFERROR(V247*I247,"0")+IFERROR(V248*I248,"0")+IFERROR(V249*I249,"0")+IFERROR(V250*I250,"0")+IFERROR(V251*I251,"0")+IFERROR(V252*I252,"0")+IFERROR(V253*I253,"0"),"0")</f>
        <v>0</v>
      </c>
      <c r="W257" s="44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143*I143,"0")+IFERROR(W148*I148,"0")+IFERROR(W153*I153,"0")+IFERROR(W154*I154,"0")+IFERROR(W155*I155,"0")+IFERROR(W156*I156,"0")+IFERROR(W160*I160,"0")+IFERROR(W161*I161,"0")+IFERROR(W167*I167,"0")+IFERROR(W168*I168,"0")+IFERROR(W173*I173,"0")+IFERROR(W178*I178,"0")+IFERROR(W184*I184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245*I245,"0")+IFERROR(W246*I246,"0")+IFERROR(W247*I247,"0")+IFERROR(W248*I248,"0")+IFERROR(W249*I249,"0")+IFERROR(W250*I250,"0")+IFERROR(W251*I251,"0")+IFERROR(W252*I252,"0")+IFERROR(W253*I253,"0"),"0")</f>
        <v>0</v>
      </c>
      <c r="X257" s="43"/>
      <c r="Y257" s="68"/>
      <c r="Z257" s="68"/>
    </row>
    <row r="258" spans="1:34" x14ac:dyDescent="0.2">
      <c r="A258" s="230"/>
      <c r="B258" s="230"/>
      <c r="C258" s="230"/>
      <c r="D258" s="230"/>
      <c r="E258" s="230"/>
      <c r="F258" s="230"/>
      <c r="G258" s="230"/>
      <c r="H258" s="230"/>
      <c r="I258" s="230"/>
      <c r="J258" s="230"/>
      <c r="K258" s="230"/>
      <c r="L258" s="230"/>
      <c r="M258" s="320"/>
      <c r="N258" s="317" t="s">
        <v>38</v>
      </c>
      <c r="O258" s="318"/>
      <c r="P258" s="318"/>
      <c r="Q258" s="318"/>
      <c r="R258" s="318"/>
      <c r="S258" s="318"/>
      <c r="T258" s="319"/>
      <c r="U258" s="43" t="s">
        <v>23</v>
      </c>
      <c r="V258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148/J148,"0")+IFERROR(V153/J153,"0")+IFERROR(V154/J154,"0")+IFERROR(V155/J155,"0")+IFERROR(V156/J156,"0")+IFERROR(V160/J160,"0")+IFERROR(V161/J161,"0")+IFERROR(V167/J167,"0")+IFERROR(V168/J168,"0")+IFERROR(V173/J173,"0")+IFERROR(V178/J178,"0")+IFERROR(V184/J184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245/J245,"0")+IFERROR(V246/J246,"0")+IFERROR(V247/J247,"0")+IFERROR(V248/J248,"0")+IFERROR(V249/J249,"0")+IFERROR(V250/J250,"0")+IFERROR(V251/J251,"0")+IFERROR(V252/J252,"0")+IFERROR(V253/J253,"0"),0)</f>
        <v>0</v>
      </c>
      <c r="W258" s="45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143/J143,"0")+IFERROR(W148/J148,"0")+IFERROR(W153/J153,"0")+IFERROR(W154/J154,"0")+IFERROR(W155/J155,"0")+IFERROR(W156/J156,"0")+IFERROR(W160/J160,"0")+IFERROR(W161/J161,"0")+IFERROR(W167/J167,"0")+IFERROR(W168/J168,"0")+IFERROR(W173/J173,"0")+IFERROR(W178/J178,"0")+IFERROR(W184/J184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245/J245,"0")+IFERROR(W246/J246,"0")+IFERROR(W247/J247,"0")+IFERROR(W248/J248,"0")+IFERROR(W249/J249,"0")+IFERROR(W250/J250,"0")+IFERROR(W251/J251,"0")+IFERROR(W252/J252,"0")+IFERROR(W253/J253,"0"),0)</f>
        <v>0</v>
      </c>
      <c r="X258" s="43"/>
      <c r="Y258" s="68"/>
      <c r="Z258" s="68"/>
    </row>
    <row r="259" spans="1:34" x14ac:dyDescent="0.2">
      <c r="A259" s="230"/>
      <c r="B259" s="230"/>
      <c r="C259" s="230"/>
      <c r="D259" s="230"/>
      <c r="E259" s="230"/>
      <c r="F259" s="230"/>
      <c r="G259" s="230"/>
      <c r="H259" s="230"/>
      <c r="I259" s="230"/>
      <c r="J259" s="230"/>
      <c r="K259" s="230"/>
      <c r="L259" s="230"/>
      <c r="M259" s="320"/>
      <c r="N259" s="317" t="s">
        <v>39</v>
      </c>
      <c r="O259" s="318"/>
      <c r="P259" s="318"/>
      <c r="Q259" s="318"/>
      <c r="R259" s="318"/>
      <c r="S259" s="318"/>
      <c r="T259" s="319"/>
      <c r="U259" s="43" t="s">
        <v>0</v>
      </c>
      <c r="V259" s="44">
        <f>GrossWeightTotal+PalletQtyTotal*25</f>
        <v>0</v>
      </c>
      <c r="W259" s="44">
        <f>GrossWeightTotalR+PalletQtyTotalR*25</f>
        <v>0</v>
      </c>
      <c r="X259" s="43"/>
      <c r="Y259" s="68"/>
      <c r="Z259" s="68"/>
    </row>
    <row r="260" spans="1:34" x14ac:dyDescent="0.2">
      <c r="A260" s="230"/>
      <c r="B260" s="230"/>
      <c r="C260" s="230"/>
      <c r="D260" s="230"/>
      <c r="E260" s="230"/>
      <c r="F260" s="230"/>
      <c r="G260" s="230"/>
      <c r="H260" s="230"/>
      <c r="I260" s="230"/>
      <c r="J260" s="230"/>
      <c r="K260" s="230"/>
      <c r="L260" s="230"/>
      <c r="M260" s="320"/>
      <c r="N260" s="317" t="s">
        <v>40</v>
      </c>
      <c r="O260" s="318"/>
      <c r="P260" s="318"/>
      <c r="Q260" s="318"/>
      <c r="R260" s="318"/>
      <c r="S260" s="318"/>
      <c r="T260" s="319"/>
      <c r="U260" s="43" t="s">
        <v>23</v>
      </c>
      <c r="V260" s="44">
        <f>IFERROR(V23+V32+V39+V45+V56+V62+V67+V73+V84+V91+V99+V105+V110+V118+V123+V129+V134+V140+V144+V149+V157+V162+V169+V174+V179+V185+V190+V198+V203+V209+V215+V221+V226+V232+V236+V242+V254,"0")</f>
        <v>0</v>
      </c>
      <c r="W260" s="44">
        <f>IFERROR(W23+W32+W39+W45+W56+W62+W67+W73+W84+W91+W99+W105+W110+W118+W123+W129+W134+W140+W144+W149+W157+W162+W169+W174+W179+W185+W190+W198+W203+W209+W215+W221+W226+W232+W236+W242+W254,"0")</f>
        <v>0</v>
      </c>
      <c r="X260" s="43"/>
      <c r="Y260" s="68"/>
      <c r="Z260" s="68"/>
    </row>
    <row r="261" spans="1:34" ht="14.25" x14ac:dyDescent="0.2">
      <c r="A261" s="230"/>
      <c r="B261" s="230"/>
      <c r="C261" s="230"/>
      <c r="D261" s="230"/>
      <c r="E261" s="230"/>
      <c r="F261" s="230"/>
      <c r="G261" s="230"/>
      <c r="H261" s="230"/>
      <c r="I261" s="230"/>
      <c r="J261" s="230"/>
      <c r="K261" s="230"/>
      <c r="L261" s="230"/>
      <c r="M261" s="320"/>
      <c r="N261" s="317" t="s">
        <v>41</v>
      </c>
      <c r="O261" s="318"/>
      <c r="P261" s="318"/>
      <c r="Q261" s="318"/>
      <c r="R261" s="318"/>
      <c r="S261" s="318"/>
      <c r="T261" s="319"/>
      <c r="U261" s="46" t="s">
        <v>55</v>
      </c>
      <c r="V261" s="43"/>
      <c r="W261" s="43"/>
      <c r="X261" s="43">
        <f>IFERROR(X23+X32+X39+X45+X56+X62+X67+X73+X84+X91+X99+X105+X110+X118+X123+X129+X134+X140+X144+X149+X157+X162+X169+X174+X179+X185+X190+X198+X203+X209+X215+X221+X226+X232+X236+X242+X254,"0")</f>
        <v>0</v>
      </c>
      <c r="Y261" s="68"/>
      <c r="Z261" s="68"/>
    </row>
    <row r="262" spans="1:34" ht="13.5" thickBot="1" x14ac:dyDescent="0.25"/>
    <row r="263" spans="1:34" ht="27" thickTop="1" thickBot="1" x14ac:dyDescent="0.25">
      <c r="A263" s="47" t="s">
        <v>9</v>
      </c>
      <c r="B263" s="75" t="s">
        <v>78</v>
      </c>
      <c r="C263" s="321" t="s">
        <v>48</v>
      </c>
      <c r="D263" s="321" t="s">
        <v>48</v>
      </c>
      <c r="E263" s="321" t="s">
        <v>48</v>
      </c>
      <c r="F263" s="321" t="s">
        <v>48</v>
      </c>
      <c r="G263" s="321" t="s">
        <v>48</v>
      </c>
      <c r="H263" s="321" t="s">
        <v>48</v>
      </c>
      <c r="I263" s="321" t="s">
        <v>48</v>
      </c>
      <c r="J263" s="321" t="s">
        <v>48</v>
      </c>
      <c r="K263" s="322"/>
      <c r="L263" s="321" t="s">
        <v>48</v>
      </c>
      <c r="M263" s="321" t="s">
        <v>48</v>
      </c>
      <c r="N263" s="321" t="s">
        <v>48</v>
      </c>
      <c r="O263" s="321" t="s">
        <v>48</v>
      </c>
      <c r="P263" s="321" t="s">
        <v>48</v>
      </c>
      <c r="Q263" s="321" t="s">
        <v>48</v>
      </c>
      <c r="R263" s="321" t="s">
        <v>48</v>
      </c>
      <c r="S263" s="321" t="s">
        <v>48</v>
      </c>
      <c r="T263" s="321" t="s">
        <v>215</v>
      </c>
      <c r="U263" s="321" t="s">
        <v>215</v>
      </c>
      <c r="V263" s="321" t="s">
        <v>215</v>
      </c>
      <c r="W263" s="321" t="s">
        <v>238</v>
      </c>
      <c r="X263" s="321" t="s">
        <v>238</v>
      </c>
      <c r="Y263" s="321" t="s">
        <v>238</v>
      </c>
      <c r="Z263" s="321" t="s">
        <v>253</v>
      </c>
      <c r="AA263" s="321" t="s">
        <v>253</v>
      </c>
      <c r="AB263" s="321" t="s">
        <v>253</v>
      </c>
      <c r="AC263" s="321" t="s">
        <v>253</v>
      </c>
      <c r="AD263" s="321" t="s">
        <v>253</v>
      </c>
      <c r="AE263" s="75" t="s">
        <v>280</v>
      </c>
      <c r="AF263" s="321" t="s">
        <v>284</v>
      </c>
      <c r="AG263" s="321" t="s">
        <v>284</v>
      </c>
      <c r="AH263" s="75" t="s">
        <v>291</v>
      </c>
    </row>
    <row r="264" spans="1:34" ht="14.25" customHeight="1" thickTop="1" x14ac:dyDescent="0.2">
      <c r="A264" s="323" t="s">
        <v>10</v>
      </c>
      <c r="B264" s="321" t="s">
        <v>78</v>
      </c>
      <c r="C264" s="321" t="s">
        <v>84</v>
      </c>
      <c r="D264" s="321" t="s">
        <v>96</v>
      </c>
      <c r="E264" s="321" t="s">
        <v>104</v>
      </c>
      <c r="F264" s="321" t="s">
        <v>111</v>
      </c>
      <c r="G264" s="321" t="s">
        <v>129</v>
      </c>
      <c r="H264" s="321" t="s">
        <v>137</v>
      </c>
      <c r="I264" s="321" t="s">
        <v>141</v>
      </c>
      <c r="J264" s="321" t="s">
        <v>147</v>
      </c>
      <c r="K264" s="1"/>
      <c r="L264" s="321" t="s">
        <v>162</v>
      </c>
      <c r="M264" s="321" t="s">
        <v>169</v>
      </c>
      <c r="N264" s="321" t="s">
        <v>182</v>
      </c>
      <c r="O264" s="321" t="s">
        <v>187</v>
      </c>
      <c r="P264" s="321" t="s">
        <v>190</v>
      </c>
      <c r="Q264" s="321" t="s">
        <v>201</v>
      </c>
      <c r="R264" s="321" t="s">
        <v>204</v>
      </c>
      <c r="S264" s="321" t="s">
        <v>212</v>
      </c>
      <c r="T264" s="321" t="s">
        <v>216</v>
      </c>
      <c r="U264" s="321" t="s">
        <v>221</v>
      </c>
      <c r="V264" s="321" t="s">
        <v>224</v>
      </c>
      <c r="W264" s="321" t="s">
        <v>239</v>
      </c>
      <c r="X264" s="321" t="s">
        <v>244</v>
      </c>
      <c r="Y264" s="321" t="s">
        <v>238</v>
      </c>
      <c r="Z264" s="321" t="s">
        <v>254</v>
      </c>
      <c r="AA264" s="321" t="s">
        <v>257</v>
      </c>
      <c r="AB264" s="321" t="s">
        <v>262</v>
      </c>
      <c r="AC264" s="321" t="s">
        <v>271</v>
      </c>
      <c r="AD264" s="321" t="s">
        <v>275</v>
      </c>
      <c r="AE264" s="321" t="s">
        <v>281</v>
      </c>
      <c r="AF264" s="321" t="s">
        <v>285</v>
      </c>
      <c r="AG264" s="321" t="s">
        <v>288</v>
      </c>
      <c r="AH264" s="321" t="s">
        <v>292</v>
      </c>
    </row>
    <row r="265" spans="1:34" ht="13.5" thickBot="1" x14ac:dyDescent="0.25">
      <c r="A265" s="324"/>
      <c r="B265" s="321"/>
      <c r="C265" s="321"/>
      <c r="D265" s="321"/>
      <c r="E265" s="321"/>
      <c r="F265" s="321"/>
      <c r="G265" s="321"/>
      <c r="H265" s="321"/>
      <c r="I265" s="321"/>
      <c r="J265" s="321"/>
      <c r="K265" s="1"/>
      <c r="L265" s="321"/>
      <c r="M265" s="321"/>
      <c r="N265" s="321"/>
      <c r="O265" s="321"/>
      <c r="P265" s="321"/>
      <c r="Q265" s="321"/>
      <c r="R265" s="321"/>
      <c r="S265" s="321"/>
      <c r="T265" s="321"/>
      <c r="U265" s="321"/>
      <c r="V265" s="321"/>
      <c r="W265" s="321"/>
      <c r="X265" s="321"/>
      <c r="Y265" s="321"/>
      <c r="Z265" s="321"/>
      <c r="AA265" s="321"/>
      <c r="AB265" s="321"/>
      <c r="AC265" s="321"/>
      <c r="AD265" s="321"/>
      <c r="AE265" s="321"/>
      <c r="AF265" s="321"/>
      <c r="AG265" s="321"/>
      <c r="AH265" s="321"/>
    </row>
    <row r="266" spans="1:34" ht="18" thickTop="1" thickBot="1" x14ac:dyDescent="0.25">
      <c r="A266" s="47" t="s">
        <v>13</v>
      </c>
      <c r="B266" s="53">
        <f>IFERROR(V22*H22,"0")</f>
        <v>0</v>
      </c>
      <c r="C266" s="53">
        <f>IFERROR(V28*H28,"0")+IFERROR(V29*H29,"0")+IFERROR(V30*H30,"0")+IFERROR(V31*H31,"0")</f>
        <v>0</v>
      </c>
      <c r="D266" s="53">
        <f>IFERROR(V36*H36,"0")+IFERROR(V37*H37,"0")+IFERROR(V38*H38,"0")</f>
        <v>0</v>
      </c>
      <c r="E266" s="53">
        <f>IFERROR(V43*H43,"0")+IFERROR(V44*H44,"0")</f>
        <v>0</v>
      </c>
      <c r="F266" s="53">
        <f>IFERROR(V49*H49,"0")+IFERROR(V50*H50,"0")+IFERROR(V51*H51,"0")+IFERROR(V52*H52,"0")+IFERROR(V53*H53,"0")+IFERROR(V54*H54,"0")+IFERROR(V55*H55,"0")</f>
        <v>0</v>
      </c>
      <c r="G266" s="53">
        <f>IFERROR(V60*H60,"0")+IFERROR(V61*H61,"0")</f>
        <v>0</v>
      </c>
      <c r="H266" s="53">
        <f>IFERROR(V66*H66,"0")</f>
        <v>0</v>
      </c>
      <c r="I266" s="53">
        <f>IFERROR(V71*H71,"0")+IFERROR(V72*H72,"0")</f>
        <v>0</v>
      </c>
      <c r="J266" s="53">
        <f>IFERROR(V77*H77,"0")+IFERROR(V78*H78,"0")+IFERROR(V79*H79,"0")+IFERROR(V80*H80,"0")+IFERROR(V81*H81,"0")+IFERROR(V82*H82,"0")+IFERROR(V83*H83,"0")</f>
        <v>0</v>
      </c>
      <c r="K266" s="1"/>
      <c r="L266" s="53">
        <f>IFERROR(V88*H88,"0")+IFERROR(V89*H89,"0")+IFERROR(V90*H90,"0")</f>
        <v>0</v>
      </c>
      <c r="M266" s="53">
        <f>IFERROR(V95*H95,"0")+IFERROR(V96*H96,"0")+IFERROR(V97*H97,"0")+IFERROR(V98*H98,"0")</f>
        <v>0</v>
      </c>
      <c r="N266" s="53">
        <f>IFERROR(V103*H103,"0")+IFERROR(V104*H104,"0")</f>
        <v>0</v>
      </c>
      <c r="O266" s="53">
        <f>IFERROR(V109*H109,"0")</f>
        <v>0</v>
      </c>
      <c r="P266" s="53">
        <f>IFERROR(V114*H114,"0")+IFERROR(V115*H115,"0")+IFERROR(V116*H116,"0")+IFERROR(V117*H117,"0")</f>
        <v>0</v>
      </c>
      <c r="Q266" s="53">
        <f>IFERROR(V122*H122,"0")</f>
        <v>0</v>
      </c>
      <c r="R266" s="53">
        <f>IFERROR(V127*H127,"0")+IFERROR(V128*H128,"0")</f>
        <v>0</v>
      </c>
      <c r="S266" s="53">
        <f>IFERROR(V133*H133,"0")</f>
        <v>0</v>
      </c>
      <c r="T266" s="53">
        <f>IFERROR(V139*H139,"0")+IFERROR(V143*H143,"0")</f>
        <v>0</v>
      </c>
      <c r="U266" s="53">
        <f>IFERROR(V148*H148,"0")</f>
        <v>0</v>
      </c>
      <c r="V266" s="53">
        <f>IFERROR(V153*H153,"0")+IFERROR(V154*H154,"0")+IFERROR(V155*H155,"0")+IFERROR(V156*H156,"0")+IFERROR(V160*H160,"0")+IFERROR(V161*H161,"0")</f>
        <v>0</v>
      </c>
      <c r="W266" s="53">
        <f>IFERROR(V167*H167,"0")+IFERROR(V168*H168,"0")</f>
        <v>0</v>
      </c>
      <c r="X266" s="53">
        <f>IFERROR(V173*H173,"0")</f>
        <v>0</v>
      </c>
      <c r="Y266" s="53">
        <f>IFERROR(V178*H178,"0")</f>
        <v>0</v>
      </c>
      <c r="Z266" s="53">
        <f>IFERROR(V184*H184,"0")</f>
        <v>0</v>
      </c>
      <c r="AA266" s="53">
        <f>IFERROR(V189*H189,"0")</f>
        <v>0</v>
      </c>
      <c r="AB266" s="53">
        <f>IFERROR(V194*H194,"0")+IFERROR(V195*H195,"0")+IFERROR(V196*H196,"0")+IFERROR(V197*H197,"0")</f>
        <v>0</v>
      </c>
      <c r="AC266" s="53">
        <f>IFERROR(V202*H202,"0")</f>
        <v>0</v>
      </c>
      <c r="AD266" s="53">
        <f>IFERROR(V207*H207,"0")+IFERROR(V208*H208,"0")</f>
        <v>0</v>
      </c>
      <c r="AE266" s="53">
        <f>IFERROR(V214*H214,"0")</f>
        <v>0</v>
      </c>
      <c r="AF266" s="53">
        <f>IFERROR(V220*H220,"0")</f>
        <v>0</v>
      </c>
      <c r="AG266" s="53">
        <f>IFERROR(V225*H225,"0")</f>
        <v>0</v>
      </c>
      <c r="AH266" s="53">
        <f>IFERROR(V231*H231,"0")+IFERROR(V235*H235,"0")+IFERROR(V239*H239,"0")+IFERROR(V240*H240,"0")+IFERROR(V241*H241,"0")+IFERROR(V245*H245,"0")+IFERROR(V246*H246,"0")+IFERROR(V247*H247,"0")+IFERROR(V248*H248,"0")+IFERROR(V249*H249,"0")+IFERROR(V250*H250,"0")+IFERROR(V251*H251,"0")+IFERROR(V252*H252,"0")+IFERROR(V253*H253,"0")</f>
        <v>0</v>
      </c>
    </row>
    <row r="267" spans="1:34" ht="13.5" thickTop="1" x14ac:dyDescent="0.2">
      <c r="C267" s="1"/>
    </row>
    <row r="268" spans="1:34" ht="19.5" customHeight="1" x14ac:dyDescent="0.2">
      <c r="A268" s="71" t="s">
        <v>65</v>
      </c>
      <c r="B268" s="71" t="s">
        <v>66</v>
      </c>
      <c r="C268" s="71" t="s">
        <v>68</v>
      </c>
    </row>
    <row r="269" spans="1:34" x14ac:dyDescent="0.2">
      <c r="A269" s="72">
        <f>SUMPRODUCT(--(BA:BA="ЗПФ"),--(U:U="кор"),H:H,W:W)+SUMPRODUCT(--(BA:BA="ЗПФ"),--(U:U="кг"),W:W)</f>
        <v>0</v>
      </c>
      <c r="B269" s="73">
        <f>SUMPRODUCT(--(BA:BA="ПГП"),--(U:U="кор"),H:H,W:W)+SUMPRODUCT(--(BA:BA="ПГП"),--(U:U="кг"),W:W)</f>
        <v>0</v>
      </c>
      <c r="C269" s="73">
        <f>SUMPRODUCT(--(BA:BA="КИЗ"),--(U:U="кор"),H:H,W:W)+SUMPRODUCT(--(BA:BA="КИЗ"),--(U:U="кг"),W:W)</f>
        <v>0</v>
      </c>
    </row>
  </sheetData>
  <sheetProtection algorithmName="SHA-512" hashValue="60J25W2q1aVIPWZuVruepDorSiYQcWTEIm7JkiV/wfGctQFBDGxetCbUfUD7oOj1xqZNwTir071ATfozK9d0mg==" saltValue="C8Y9rWDW+f1nyi/UUG/lVg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AD264:AD265"/>
    <mergeCell ref="AE264:AE265"/>
    <mergeCell ref="AF264:AF265"/>
    <mergeCell ref="AG264:AG265"/>
    <mergeCell ref="AH264:AH265"/>
    <mergeCell ref="U264:U265"/>
    <mergeCell ref="V264:V265"/>
    <mergeCell ref="W264:W265"/>
    <mergeCell ref="X264:X265"/>
    <mergeCell ref="Y264:Y265"/>
    <mergeCell ref="Z264:Z265"/>
    <mergeCell ref="AA264:AA265"/>
    <mergeCell ref="AB264:AB265"/>
    <mergeCell ref="AC264:AC265"/>
    <mergeCell ref="C263:S263"/>
    <mergeCell ref="T263:V263"/>
    <mergeCell ref="W263:Y263"/>
    <mergeCell ref="Z263:AD263"/>
    <mergeCell ref="AF263:AG263"/>
    <mergeCell ref="A264:A265"/>
    <mergeCell ref="B264:B265"/>
    <mergeCell ref="C264:C265"/>
    <mergeCell ref="D264:D265"/>
    <mergeCell ref="E264:E265"/>
    <mergeCell ref="F264:F265"/>
    <mergeCell ref="G264:G265"/>
    <mergeCell ref="H264:H265"/>
    <mergeCell ref="I264:I265"/>
    <mergeCell ref="J264:J265"/>
    <mergeCell ref="L264:L265"/>
    <mergeCell ref="M264:M265"/>
    <mergeCell ref="N264:N265"/>
    <mergeCell ref="O264:O265"/>
    <mergeCell ref="P264:P265"/>
    <mergeCell ref="Q264:Q265"/>
    <mergeCell ref="R264:R265"/>
    <mergeCell ref="S264:S265"/>
    <mergeCell ref="T264:T265"/>
    <mergeCell ref="N254:T254"/>
    <mergeCell ref="A254:M255"/>
    <mergeCell ref="N255:T255"/>
    <mergeCell ref="N256:T256"/>
    <mergeCell ref="A256:M261"/>
    <mergeCell ref="N257:T257"/>
    <mergeCell ref="N258:T258"/>
    <mergeCell ref="N259:T259"/>
    <mergeCell ref="N260:T260"/>
    <mergeCell ref="N261:T261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N232:T232"/>
    <mergeCell ref="A232:M233"/>
    <mergeCell ref="N233:T233"/>
    <mergeCell ref="A234:X234"/>
    <mergeCell ref="D235:E235"/>
    <mergeCell ref="N235:R235"/>
    <mergeCell ref="N236:T236"/>
    <mergeCell ref="A236:M237"/>
    <mergeCell ref="N237:T237"/>
    <mergeCell ref="D225:E225"/>
    <mergeCell ref="N225:R225"/>
    <mergeCell ref="N226:T226"/>
    <mergeCell ref="A226:M227"/>
    <mergeCell ref="N227:T227"/>
    <mergeCell ref="A228:X228"/>
    <mergeCell ref="A229:X229"/>
    <mergeCell ref="A230:X230"/>
    <mergeCell ref="D231:E231"/>
    <mergeCell ref="N231:R231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05:X205"/>
    <mergeCell ref="A206:X206"/>
    <mergeCell ref="D207:E207"/>
    <mergeCell ref="N207:R207"/>
    <mergeCell ref="D208:E208"/>
    <mergeCell ref="N208:R208"/>
    <mergeCell ref="N209:T209"/>
    <mergeCell ref="A209:M210"/>
    <mergeCell ref="N210:T210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192:X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85:T185"/>
    <mergeCell ref="A185:M186"/>
    <mergeCell ref="N186:T186"/>
    <mergeCell ref="A187:X187"/>
    <mergeCell ref="A188:X188"/>
    <mergeCell ref="D189:E189"/>
    <mergeCell ref="N189:R189"/>
    <mergeCell ref="N190:T190"/>
    <mergeCell ref="A190:M191"/>
    <mergeCell ref="N191:T191"/>
    <mergeCell ref="D178:E178"/>
    <mergeCell ref="N178:R178"/>
    <mergeCell ref="N179:T179"/>
    <mergeCell ref="A179:M180"/>
    <mergeCell ref="N180:T180"/>
    <mergeCell ref="A181:X181"/>
    <mergeCell ref="A182:X182"/>
    <mergeCell ref="A183:X183"/>
    <mergeCell ref="D184:E184"/>
    <mergeCell ref="N184:R184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A165:X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46:X146"/>
    <mergeCell ref="A147:X147"/>
    <mergeCell ref="D148:E148"/>
    <mergeCell ref="N148:R148"/>
    <mergeCell ref="N149:T149"/>
    <mergeCell ref="A149:M150"/>
    <mergeCell ref="N150:T150"/>
    <mergeCell ref="A151:X151"/>
    <mergeCell ref="A152:X152"/>
    <mergeCell ref="N140:T140"/>
    <mergeCell ref="A140:M141"/>
    <mergeCell ref="N141:T141"/>
    <mergeCell ref="A142:X142"/>
    <mergeCell ref="D143:E143"/>
    <mergeCell ref="N143:R143"/>
    <mergeCell ref="N144:T144"/>
    <mergeCell ref="A144:M145"/>
    <mergeCell ref="N145:T145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N45:T45"/>
    <mergeCell ref="A45:M46"/>
    <mergeCell ref="N46:T46"/>
    <mergeCell ref="A47:X47"/>
    <mergeCell ref="A48:X48"/>
    <mergeCell ref="D49:E49"/>
    <mergeCell ref="N49:R49"/>
    <mergeCell ref="D38:E38"/>
    <mergeCell ref="N38:R38"/>
    <mergeCell ref="N39:T39"/>
    <mergeCell ref="A39:M40"/>
    <mergeCell ref="N40:T40"/>
    <mergeCell ref="A41:X41"/>
    <mergeCell ref="A42:X42"/>
    <mergeCell ref="D43:E43"/>
    <mergeCell ref="N43:R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335</v>
      </c>
      <c r="H1" s="9"/>
    </row>
    <row r="3" spans="2:8" x14ac:dyDescent="0.2">
      <c r="B3" s="54" t="s">
        <v>336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337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338</v>
      </c>
      <c r="C6" s="54" t="s">
        <v>339</v>
      </c>
      <c r="D6" s="54" t="s">
        <v>340</v>
      </c>
      <c r="E6" s="54" t="s">
        <v>49</v>
      </c>
    </row>
    <row r="7" spans="2:8" x14ac:dyDescent="0.2">
      <c r="B7" s="54" t="s">
        <v>341</v>
      </c>
      <c r="C7" s="54" t="s">
        <v>342</v>
      </c>
      <c r="D7" s="54" t="s">
        <v>343</v>
      </c>
      <c r="E7" s="54" t="s">
        <v>49</v>
      </c>
    </row>
    <row r="9" spans="2:8" x14ac:dyDescent="0.2">
      <c r="B9" s="54" t="s">
        <v>344</v>
      </c>
      <c r="C9" s="54" t="s">
        <v>339</v>
      </c>
      <c r="D9" s="54" t="s">
        <v>49</v>
      </c>
      <c r="E9" s="54" t="s">
        <v>49</v>
      </c>
    </row>
    <row r="11" spans="2:8" x14ac:dyDescent="0.2">
      <c r="B11" s="54" t="s">
        <v>345</v>
      </c>
      <c r="C11" s="54" t="s">
        <v>342</v>
      </c>
      <c r="D11" s="54" t="s">
        <v>49</v>
      </c>
      <c r="E11" s="54" t="s">
        <v>49</v>
      </c>
    </row>
    <row r="13" spans="2:8" x14ac:dyDescent="0.2">
      <c r="B13" s="54" t="s">
        <v>346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349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354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355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356</v>
      </c>
      <c r="C23" s="54" t="s">
        <v>49</v>
      </c>
      <c r="D23" s="54" t="s">
        <v>49</v>
      </c>
      <c r="E23" s="54" t="s">
        <v>49</v>
      </c>
    </row>
  </sheetData>
  <sheetProtection algorithmName="SHA-512" hashValue="xtkxfvpQawNZyytpoxkoPesHtk23o5ChuRLOpIuvuCQdfErj5zvLq1WzdW4eb1wVZkKmB36lsfM3OnuZAjBGwg==" saltValue="H0MIyJTbcNrquOJ0MZqg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2023-11-10T12:17:45Z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