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9C969781-087D-4259-B4B3-09AB4DBE66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14">'Бланк заказа'!$B$288:$B$288</definedName>
    <definedName name="ProductId115">'Бланк заказа'!$B$289:$B$289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заказа'!$B$158:$B$158</definedName>
    <definedName name="ProductId6">'Бланк заказа'!$B$36:$B$36</definedName>
    <definedName name="ProductId60">'Бланк заказа'!$B$162:$B$162</definedName>
    <definedName name="ProductId61">'Бланк заказа'!$B$163:$B$163</definedName>
    <definedName name="ProductId62">'Бланк заказа'!$B$169:$B$169</definedName>
    <definedName name="ProductId63">'Бланк заказа'!$B$170:$B$170</definedName>
    <definedName name="ProductId64">'Бланк заказа'!$B$175:$B$175</definedName>
    <definedName name="ProductId65">'Бланк заказа'!$B$180:$B$180</definedName>
    <definedName name="ProductId66">'Бланк заказа'!$B$185:$B$185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заказа'!$B$238:$B$238</definedName>
    <definedName name="ProductId86">'Бланк заказа'!$B$239:$B$239</definedName>
    <definedName name="ProductId87">'Бланк заказа'!$B$245:$B$245</definedName>
    <definedName name="ProductId88">'Бланк заказа'!$B$246:$B$246</definedName>
    <definedName name="ProductId89">'Бланк заказа'!$B$247:$B$247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заказа'!$B$258:$B$258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14">'Бланк заказа'!$W$288:$W$288</definedName>
    <definedName name="SalesQty115">'Бланк заказа'!$W$289:$W$289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заказа'!$W$72:$W$72</definedName>
    <definedName name="SalesQty27">'Бланк заказа'!$W$77:$W$77</definedName>
    <definedName name="SalesQty28">'Бланк заказа'!$W$78:$W$78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заказа'!$W$150:$W$150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заказа'!$W$158:$W$158</definedName>
    <definedName name="SalesQty6">'Бланк заказа'!$W$36:$W$36</definedName>
    <definedName name="SalesQty60">'Бланк заказа'!$W$162:$W$162</definedName>
    <definedName name="SalesQty61">'Бланк заказа'!$W$163:$W$163</definedName>
    <definedName name="SalesQty62">'Бланк заказа'!$W$169:$W$169</definedName>
    <definedName name="SalesQty63">'Бланк заказа'!$W$170:$W$170</definedName>
    <definedName name="SalesQty64">'Бланк заказа'!$W$175:$W$175</definedName>
    <definedName name="SalesQty65">'Бланк заказа'!$W$180:$W$180</definedName>
    <definedName name="SalesQty66">'Бланк заказа'!$W$185:$W$185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заказа'!$W$238:$W$238</definedName>
    <definedName name="SalesQty86">'Бланк заказа'!$W$239:$W$239</definedName>
    <definedName name="SalesQty87">'Бланк заказа'!$W$245:$W$245</definedName>
    <definedName name="SalesQty88">'Бланк заказа'!$W$246:$W$246</definedName>
    <definedName name="SalesQty89">'Бланк заказа'!$W$247:$W$247</definedName>
    <definedName name="SalesQty9">'Бланк заказа'!$W$43:$W$43</definedName>
    <definedName name="SalesQty90">'Бланк заказа'!$W$251:$W$251</definedName>
    <definedName name="SalesQty91">'Бланк заказа'!$W$252:$W$252</definedName>
    <definedName name="SalesQty92">'Бланк заказа'!$W$253:$W$253</definedName>
    <definedName name="SalesQty93">'Бланк заказа'!$W$258:$W$258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14">'Бланк заказа'!$X$288:$X$288</definedName>
    <definedName name="SalesRoundBox115">'Бланк заказа'!$X$289:$X$289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заказа'!$X$72:$X$72</definedName>
    <definedName name="SalesRoundBox27">'Бланк заказа'!$X$77:$X$77</definedName>
    <definedName name="SalesRoundBox28">'Бланк заказа'!$X$78:$X$78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заказа'!$X$150:$X$150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заказа'!$X$158:$X$158</definedName>
    <definedName name="SalesRoundBox6">'Бланк заказа'!$X$36:$X$36</definedName>
    <definedName name="SalesRoundBox60">'Бланк заказа'!$X$162:$X$162</definedName>
    <definedName name="SalesRoundBox61">'Бланк заказа'!$X$163:$X$163</definedName>
    <definedName name="SalesRoundBox62">'Бланк заказа'!$X$169:$X$169</definedName>
    <definedName name="SalesRoundBox63">'Бланк заказа'!$X$170:$X$170</definedName>
    <definedName name="SalesRoundBox64">'Бланк заказа'!$X$175:$X$175</definedName>
    <definedName name="SalesRoundBox65">'Бланк заказа'!$X$180:$X$180</definedName>
    <definedName name="SalesRoundBox66">'Бланк заказа'!$X$185:$X$185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заказа'!$X$238:$X$238</definedName>
    <definedName name="SalesRoundBox86">'Бланк заказа'!$X$239:$X$239</definedName>
    <definedName name="SalesRoundBox87">'Бланк заказа'!$X$245:$X$245</definedName>
    <definedName name="SalesRoundBox88">'Бланк заказа'!$X$246:$X$246</definedName>
    <definedName name="SalesRoundBox89">'Бланк заказа'!$X$247:$X$247</definedName>
    <definedName name="SalesRoundBox9">'Бланк заказа'!$X$43:$X$43</definedName>
    <definedName name="SalesRoundBox90">'Бланк заказа'!$X$251:$X$251</definedName>
    <definedName name="SalesRoundBox91">'Бланк заказа'!$X$252:$X$252</definedName>
    <definedName name="SalesRoundBox92">'Бланк заказа'!$X$253:$X$253</definedName>
    <definedName name="SalesRoundBox93">'Бланк заказа'!$X$258:$X$258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14">'Бланк заказа'!$V$288:$V$288</definedName>
    <definedName name="UnitOfMeasure115">'Бланк заказа'!$V$289:$V$289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заказа'!$V$72:$V$72</definedName>
    <definedName name="UnitOfMeasure27">'Бланк заказа'!$V$77:$V$77</definedName>
    <definedName name="UnitOfMeasure28">'Бланк заказа'!$V$78:$V$78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заказа'!$V$150:$V$150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заказа'!$V$158:$V$158</definedName>
    <definedName name="UnitOfMeasure6">'Бланк заказа'!$V$36:$V$36</definedName>
    <definedName name="UnitOfMeasure60">'Бланк заказа'!$V$162:$V$162</definedName>
    <definedName name="UnitOfMeasure61">'Бланк заказа'!$V$163:$V$163</definedName>
    <definedName name="UnitOfMeasure62">'Бланк заказа'!$V$169:$V$169</definedName>
    <definedName name="UnitOfMeasure63">'Бланк заказа'!$V$170:$V$170</definedName>
    <definedName name="UnitOfMeasure64">'Бланк заказа'!$V$175:$V$175</definedName>
    <definedName name="UnitOfMeasure65">'Бланк заказа'!$V$180:$V$180</definedName>
    <definedName name="UnitOfMeasure66">'Бланк заказа'!$V$185:$V$185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заказа'!$V$238:$V$238</definedName>
    <definedName name="UnitOfMeasure86">'Бланк заказа'!$V$239:$V$239</definedName>
    <definedName name="UnitOfMeasure87">'Бланк заказа'!$V$245:$V$245</definedName>
    <definedName name="UnitOfMeasure88">'Бланк заказа'!$V$246:$V$246</definedName>
    <definedName name="UnitOfMeasure89">'Бланк заказа'!$V$247:$V$247</definedName>
    <definedName name="UnitOfMeasure9">'Бланк заказа'!$V$43:$V$43</definedName>
    <definedName name="UnitOfMeasure90">'Бланк заказа'!$V$251:$V$251</definedName>
    <definedName name="UnitOfMeasure91">'Бланк заказа'!$V$252:$V$252</definedName>
    <definedName name="UnitOfMeasure92">'Бланк заказа'!$V$253:$V$253</definedName>
    <definedName name="UnitOfMeasure93">'Бланк заказа'!$V$258:$V$258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2" i="2" l="1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L302" i="2"/>
  <c r="K302" i="2"/>
  <c r="J302" i="2"/>
  <c r="I302" i="2"/>
  <c r="H302" i="2"/>
  <c r="G302" i="2"/>
  <c r="F302" i="2"/>
  <c r="E302" i="2"/>
  <c r="D302" i="2"/>
  <c r="C302" i="2"/>
  <c r="B302" i="2"/>
  <c r="W291" i="2"/>
  <c r="W290" i="2"/>
  <c r="BN289" i="2"/>
  <c r="BL289" i="2"/>
  <c r="Y289" i="2"/>
  <c r="X289" i="2"/>
  <c r="BO289" i="2" s="1"/>
  <c r="BN288" i="2"/>
  <c r="BM288" i="2"/>
  <c r="BL288" i="2"/>
  <c r="Y288" i="2"/>
  <c r="X288" i="2"/>
  <c r="BO288" i="2" s="1"/>
  <c r="BN287" i="2"/>
  <c r="BL287" i="2"/>
  <c r="Y287" i="2"/>
  <c r="X287" i="2"/>
  <c r="BO287" i="2" s="1"/>
  <c r="BN286" i="2"/>
  <c r="BL286" i="2"/>
  <c r="Y286" i="2"/>
  <c r="X286" i="2"/>
  <c r="BN285" i="2"/>
  <c r="BL285" i="2"/>
  <c r="Y285" i="2"/>
  <c r="X285" i="2"/>
  <c r="BO285" i="2" s="1"/>
  <c r="BN284" i="2"/>
  <c r="BM284" i="2"/>
  <c r="BL284" i="2"/>
  <c r="Y284" i="2"/>
  <c r="X284" i="2"/>
  <c r="BO284" i="2" s="1"/>
  <c r="BN283" i="2"/>
  <c r="BL283" i="2"/>
  <c r="Y283" i="2"/>
  <c r="X283" i="2"/>
  <c r="BO283" i="2" s="1"/>
  <c r="BN282" i="2"/>
  <c r="BL282" i="2"/>
  <c r="Y282" i="2"/>
  <c r="X282" i="2"/>
  <c r="BN281" i="2"/>
  <c r="BL281" i="2"/>
  <c r="Y281" i="2"/>
  <c r="X281" i="2"/>
  <c r="BO281" i="2" s="1"/>
  <c r="BN280" i="2"/>
  <c r="BM280" i="2"/>
  <c r="BL280" i="2"/>
  <c r="Y280" i="2"/>
  <c r="X280" i="2"/>
  <c r="BO280" i="2" s="1"/>
  <c r="BN279" i="2"/>
  <c r="BL279" i="2"/>
  <c r="Y279" i="2"/>
  <c r="X279" i="2"/>
  <c r="BO279" i="2" s="1"/>
  <c r="BN278" i="2"/>
  <c r="BL278" i="2"/>
  <c r="Y278" i="2"/>
  <c r="X278" i="2"/>
  <c r="BN277" i="2"/>
  <c r="BL277" i="2"/>
  <c r="Y277" i="2"/>
  <c r="X277" i="2"/>
  <c r="BO277" i="2" s="1"/>
  <c r="BN276" i="2"/>
  <c r="BM276" i="2"/>
  <c r="BL276" i="2"/>
  <c r="Y276" i="2"/>
  <c r="X276" i="2"/>
  <c r="BO276" i="2" s="1"/>
  <c r="O276" i="2"/>
  <c r="BN275" i="2"/>
  <c r="BL275" i="2"/>
  <c r="Y275" i="2"/>
  <c r="X275" i="2"/>
  <c r="BO275" i="2" s="1"/>
  <c r="BN274" i="2"/>
  <c r="BL274" i="2"/>
  <c r="Y274" i="2"/>
  <c r="Y290" i="2" s="1"/>
  <c r="X274" i="2"/>
  <c r="W272" i="2"/>
  <c r="W271" i="2"/>
  <c r="BN270" i="2"/>
  <c r="BM270" i="2"/>
  <c r="BL270" i="2"/>
  <c r="Y270" i="2"/>
  <c r="X270" i="2"/>
  <c r="BO270" i="2" s="1"/>
  <c r="O270" i="2"/>
  <c r="BN269" i="2"/>
  <c r="BL269" i="2"/>
  <c r="Y269" i="2"/>
  <c r="X269" i="2"/>
  <c r="BO269" i="2" s="1"/>
  <c r="BN268" i="2"/>
  <c r="BL268" i="2"/>
  <c r="Y268" i="2"/>
  <c r="X268" i="2"/>
  <c r="O268" i="2"/>
  <c r="BN267" i="2"/>
  <c r="BL267" i="2"/>
  <c r="Y267" i="2"/>
  <c r="Y271" i="2" s="1"/>
  <c r="X267" i="2"/>
  <c r="W265" i="2"/>
  <c r="W264" i="2"/>
  <c r="BN263" i="2"/>
  <c r="BL263" i="2"/>
  <c r="Y263" i="2"/>
  <c r="X263" i="2"/>
  <c r="BM263" i="2" s="1"/>
  <c r="BN262" i="2"/>
  <c r="BL262" i="2"/>
  <c r="Y262" i="2"/>
  <c r="Y264" i="2" s="1"/>
  <c r="X262" i="2"/>
  <c r="W260" i="2"/>
  <c r="W259" i="2"/>
  <c r="BN258" i="2"/>
  <c r="BL258" i="2"/>
  <c r="Y258" i="2"/>
  <c r="Y259" i="2" s="1"/>
  <c r="X258" i="2"/>
  <c r="W255" i="2"/>
  <c r="W254" i="2"/>
  <c r="BN253" i="2"/>
  <c r="BM253" i="2"/>
  <c r="BL253" i="2"/>
  <c r="Y253" i="2"/>
  <c r="X253" i="2"/>
  <c r="BO253" i="2" s="1"/>
  <c r="BO252" i="2"/>
  <c r="BN252" i="2"/>
  <c r="BM252" i="2"/>
  <c r="BL252" i="2"/>
  <c r="Y252" i="2"/>
  <c r="X252" i="2"/>
  <c r="BN251" i="2"/>
  <c r="BL251" i="2"/>
  <c r="Y251" i="2"/>
  <c r="X251" i="2"/>
  <c r="W249" i="2"/>
  <c r="W248" i="2"/>
  <c r="BN247" i="2"/>
  <c r="BL247" i="2"/>
  <c r="Y247" i="2"/>
  <c r="X247" i="2"/>
  <c r="BO247" i="2" s="1"/>
  <c r="BN246" i="2"/>
  <c r="BL246" i="2"/>
  <c r="Y246" i="2"/>
  <c r="X246" i="2"/>
  <c r="BN245" i="2"/>
  <c r="BL245" i="2"/>
  <c r="Y245" i="2"/>
  <c r="Y248" i="2" s="1"/>
  <c r="X245" i="2"/>
  <c r="X249" i="2" s="1"/>
  <c r="W241" i="2"/>
  <c r="W240" i="2"/>
  <c r="BN239" i="2"/>
  <c r="BL239" i="2"/>
  <c r="Y239" i="2"/>
  <c r="X239" i="2"/>
  <c r="BN238" i="2"/>
  <c r="BL238" i="2"/>
  <c r="Y238" i="2"/>
  <c r="Y240" i="2" s="1"/>
  <c r="X238" i="2"/>
  <c r="O238" i="2"/>
  <c r="W235" i="2"/>
  <c r="W234" i="2"/>
  <c r="BN233" i="2"/>
  <c r="BL233" i="2"/>
  <c r="Y233" i="2"/>
  <c r="Y234" i="2" s="1"/>
  <c r="X233" i="2"/>
  <c r="W229" i="2"/>
  <c r="W228" i="2"/>
  <c r="BN227" i="2"/>
  <c r="BL227" i="2"/>
  <c r="Y227" i="2"/>
  <c r="X227" i="2"/>
  <c r="BM227" i="2" s="1"/>
  <c r="O227" i="2"/>
  <c r="BN226" i="2"/>
  <c r="BL226" i="2"/>
  <c r="Y226" i="2"/>
  <c r="X226" i="2"/>
  <c r="X229" i="2" s="1"/>
  <c r="W223" i="2"/>
  <c r="W222" i="2"/>
  <c r="BN221" i="2"/>
  <c r="BL221" i="2"/>
  <c r="Y221" i="2"/>
  <c r="Y222" i="2" s="1"/>
  <c r="X221" i="2"/>
  <c r="O221" i="2"/>
  <c r="W218" i="2"/>
  <c r="W217" i="2"/>
  <c r="BN216" i="2"/>
  <c r="BL216" i="2"/>
  <c r="Y216" i="2"/>
  <c r="X216" i="2"/>
  <c r="BO216" i="2" s="1"/>
  <c r="O216" i="2"/>
  <c r="BN215" i="2"/>
  <c r="BL215" i="2"/>
  <c r="Y215" i="2"/>
  <c r="X215" i="2"/>
  <c r="O215" i="2"/>
  <c r="BN214" i="2"/>
  <c r="BL214" i="2"/>
  <c r="Y214" i="2"/>
  <c r="Y217" i="2" s="1"/>
  <c r="X214" i="2"/>
  <c r="O214" i="2"/>
  <c r="BN213" i="2"/>
  <c r="BL213" i="2"/>
  <c r="Y213" i="2"/>
  <c r="X213" i="2"/>
  <c r="O213" i="2"/>
  <c r="W210" i="2"/>
  <c r="W209" i="2"/>
  <c r="BO208" i="2"/>
  <c r="BN208" i="2"/>
  <c r="BM208" i="2"/>
  <c r="BL208" i="2"/>
  <c r="Y208" i="2"/>
  <c r="X208" i="2"/>
  <c r="O208" i="2"/>
  <c r="BN207" i="2"/>
  <c r="BM207" i="2"/>
  <c r="BL207" i="2"/>
  <c r="Y207" i="2"/>
  <c r="X207" i="2"/>
  <c r="BO207" i="2" s="1"/>
  <c r="O207" i="2"/>
  <c r="BN206" i="2"/>
  <c r="BL206" i="2"/>
  <c r="Y206" i="2"/>
  <c r="X206" i="2"/>
  <c r="O206" i="2"/>
  <c r="BN205" i="2"/>
  <c r="BL205" i="2"/>
  <c r="Y205" i="2"/>
  <c r="X205" i="2"/>
  <c r="BM205" i="2" s="1"/>
  <c r="O205" i="2"/>
  <c r="BN204" i="2"/>
  <c r="BL204" i="2"/>
  <c r="Y204" i="2"/>
  <c r="X204" i="2"/>
  <c r="BO204" i="2" s="1"/>
  <c r="O204" i="2"/>
  <c r="BN203" i="2"/>
  <c r="BL203" i="2"/>
  <c r="Y203" i="2"/>
  <c r="Y209" i="2" s="1"/>
  <c r="X203" i="2"/>
  <c r="O203" i="2"/>
  <c r="W200" i="2"/>
  <c r="W199" i="2"/>
  <c r="BN198" i="2"/>
  <c r="BL198" i="2"/>
  <c r="Y198" i="2"/>
  <c r="X198" i="2"/>
  <c r="O198" i="2"/>
  <c r="BO197" i="2"/>
  <c r="BN197" i="2"/>
  <c r="BM197" i="2"/>
  <c r="BL197" i="2"/>
  <c r="Y197" i="2"/>
  <c r="Y199" i="2" s="1"/>
  <c r="X197" i="2"/>
  <c r="O197" i="2"/>
  <c r="BN196" i="2"/>
  <c r="BL196" i="2"/>
  <c r="Y196" i="2"/>
  <c r="X196" i="2"/>
  <c r="O196" i="2"/>
  <c r="X193" i="2"/>
  <c r="W193" i="2"/>
  <c r="W192" i="2"/>
  <c r="BN191" i="2"/>
  <c r="BL191" i="2"/>
  <c r="Y191" i="2"/>
  <c r="Y192" i="2" s="1"/>
  <c r="X191" i="2"/>
  <c r="X192" i="2" s="1"/>
  <c r="O191" i="2"/>
  <c r="W187" i="2"/>
  <c r="W186" i="2"/>
  <c r="BN185" i="2"/>
  <c r="BL185" i="2"/>
  <c r="Y185" i="2"/>
  <c r="Y186" i="2" s="1"/>
  <c r="X185" i="2"/>
  <c r="O185" i="2"/>
  <c r="X182" i="2"/>
  <c r="W182" i="2"/>
  <c r="W181" i="2"/>
  <c r="BN180" i="2"/>
  <c r="BL180" i="2"/>
  <c r="Y180" i="2"/>
  <c r="Y181" i="2" s="1"/>
  <c r="X180" i="2"/>
  <c r="X181" i="2" s="1"/>
  <c r="O180" i="2"/>
  <c r="W177" i="2"/>
  <c r="W176" i="2"/>
  <c r="BN175" i="2"/>
  <c r="BL175" i="2"/>
  <c r="Y175" i="2"/>
  <c r="Y176" i="2" s="1"/>
  <c r="X175" i="2"/>
  <c r="O175" i="2"/>
  <c r="W172" i="2"/>
  <c r="W171" i="2"/>
  <c r="BN170" i="2"/>
  <c r="BL170" i="2"/>
  <c r="Y170" i="2"/>
  <c r="Y171" i="2" s="1"/>
  <c r="X170" i="2"/>
  <c r="O170" i="2"/>
  <c r="BN169" i="2"/>
  <c r="BL169" i="2"/>
  <c r="Y169" i="2"/>
  <c r="X169" i="2"/>
  <c r="O169" i="2"/>
  <c r="W165" i="2"/>
  <c r="W164" i="2"/>
  <c r="BO163" i="2"/>
  <c r="BN163" i="2"/>
  <c r="BM163" i="2"/>
  <c r="BL163" i="2"/>
  <c r="Y163" i="2"/>
  <c r="Y164" i="2" s="1"/>
  <c r="X163" i="2"/>
  <c r="O163" i="2"/>
  <c r="BN162" i="2"/>
  <c r="BL162" i="2"/>
  <c r="Y162" i="2"/>
  <c r="X162" i="2"/>
  <c r="X165" i="2" s="1"/>
  <c r="O162" i="2"/>
  <c r="W160" i="2"/>
  <c r="W159" i="2"/>
  <c r="BN158" i="2"/>
  <c r="BL158" i="2"/>
  <c r="Y158" i="2"/>
  <c r="X158" i="2"/>
  <c r="BO158" i="2" s="1"/>
  <c r="BN157" i="2"/>
  <c r="BL157" i="2"/>
  <c r="Y157" i="2"/>
  <c r="X157" i="2"/>
  <c r="BM157" i="2" s="1"/>
  <c r="O157" i="2"/>
  <c r="BN156" i="2"/>
  <c r="BL156" i="2"/>
  <c r="Y156" i="2"/>
  <c r="X156" i="2"/>
  <c r="BO156" i="2" s="1"/>
  <c r="BN155" i="2"/>
  <c r="BL155" i="2"/>
  <c r="Y155" i="2"/>
  <c r="X155" i="2"/>
  <c r="W152" i="2"/>
  <c r="Y151" i="2"/>
  <c r="W151" i="2"/>
  <c r="BN150" i="2"/>
  <c r="BL150" i="2"/>
  <c r="Y150" i="2"/>
  <c r="X150" i="2"/>
  <c r="BM150" i="2" s="1"/>
  <c r="O150" i="2"/>
  <c r="W147" i="2"/>
  <c r="W146" i="2"/>
  <c r="BN145" i="2"/>
  <c r="BL145" i="2"/>
  <c r="Y145" i="2"/>
  <c r="Y146" i="2" s="1"/>
  <c r="X145" i="2"/>
  <c r="BM145" i="2" s="1"/>
  <c r="X141" i="2"/>
  <c r="W141" i="2"/>
  <c r="X140" i="2"/>
  <c r="W140" i="2"/>
  <c r="BO139" i="2"/>
  <c r="BN139" i="2"/>
  <c r="BM139" i="2"/>
  <c r="BL139" i="2"/>
  <c r="Y139" i="2"/>
  <c r="Y140" i="2" s="1"/>
  <c r="X139" i="2"/>
  <c r="O139" i="2"/>
  <c r="W136" i="2"/>
  <c r="W135" i="2"/>
  <c r="BN134" i="2"/>
  <c r="BL134" i="2"/>
  <c r="Y134" i="2"/>
  <c r="X134" i="2"/>
  <c r="BN133" i="2"/>
  <c r="BL133" i="2"/>
  <c r="Y133" i="2"/>
  <c r="X133" i="2"/>
  <c r="O133" i="2"/>
  <c r="BN132" i="2"/>
  <c r="BL132" i="2"/>
  <c r="Y132" i="2"/>
  <c r="X132" i="2"/>
  <c r="BM132" i="2" s="1"/>
  <c r="O132" i="2"/>
  <c r="W129" i="2"/>
  <c r="W128" i="2"/>
  <c r="BN127" i="2"/>
  <c r="BL127" i="2"/>
  <c r="Y127" i="2"/>
  <c r="Y128" i="2" s="1"/>
  <c r="X127" i="2"/>
  <c r="BM127" i="2" s="1"/>
  <c r="O127" i="2"/>
  <c r="W124" i="2"/>
  <c r="W123" i="2"/>
  <c r="BN122" i="2"/>
  <c r="BL122" i="2"/>
  <c r="Y122" i="2"/>
  <c r="X122" i="2"/>
  <c r="BM122" i="2" s="1"/>
  <c r="O122" i="2"/>
  <c r="BN121" i="2"/>
  <c r="BL121" i="2"/>
  <c r="Y121" i="2"/>
  <c r="X121" i="2"/>
  <c r="BO121" i="2" s="1"/>
  <c r="O121" i="2"/>
  <c r="BO120" i="2"/>
  <c r="BN120" i="2"/>
  <c r="BM120" i="2"/>
  <c r="BL120" i="2"/>
  <c r="Y120" i="2"/>
  <c r="X120" i="2"/>
  <c r="O120" i="2"/>
  <c r="W117" i="2"/>
  <c r="W116" i="2"/>
  <c r="BN115" i="2"/>
  <c r="BL115" i="2"/>
  <c r="Y115" i="2"/>
  <c r="X115" i="2"/>
  <c r="O115" i="2"/>
  <c r="BO114" i="2"/>
  <c r="BN114" i="2"/>
  <c r="BM114" i="2"/>
  <c r="BL114" i="2"/>
  <c r="Y114" i="2"/>
  <c r="Y116" i="2" s="1"/>
  <c r="X114" i="2"/>
  <c r="W111" i="2"/>
  <c r="W110" i="2"/>
  <c r="BN109" i="2"/>
  <c r="BL109" i="2"/>
  <c r="Y109" i="2"/>
  <c r="Y110" i="2" s="1"/>
  <c r="X109" i="2"/>
  <c r="O109" i="2"/>
  <c r="BN108" i="2"/>
  <c r="BL108" i="2"/>
  <c r="Y108" i="2"/>
  <c r="X108" i="2"/>
  <c r="O108" i="2"/>
  <c r="W105" i="2"/>
  <c r="X104" i="2"/>
  <c r="W104" i="2"/>
  <c r="BO103" i="2"/>
  <c r="BN103" i="2"/>
  <c r="BM103" i="2"/>
  <c r="BL103" i="2"/>
  <c r="Y103" i="2"/>
  <c r="X103" i="2"/>
  <c r="O103" i="2"/>
  <c r="BN102" i="2"/>
  <c r="BM102" i="2"/>
  <c r="BL102" i="2"/>
  <c r="Y102" i="2"/>
  <c r="X102" i="2"/>
  <c r="BO102" i="2" s="1"/>
  <c r="O102" i="2"/>
  <c r="BN101" i="2"/>
  <c r="BL101" i="2"/>
  <c r="Y101" i="2"/>
  <c r="X101" i="2"/>
  <c r="BM101" i="2" s="1"/>
  <c r="O101" i="2"/>
  <c r="BN100" i="2"/>
  <c r="BL100" i="2"/>
  <c r="Y100" i="2"/>
  <c r="X100" i="2"/>
  <c r="BM100" i="2" s="1"/>
  <c r="O100" i="2"/>
  <c r="W97" i="2"/>
  <c r="W96" i="2"/>
  <c r="BN95" i="2"/>
  <c r="BL95" i="2"/>
  <c r="Y95" i="2"/>
  <c r="X95" i="2"/>
  <c r="BM95" i="2" s="1"/>
  <c r="O95" i="2"/>
  <c r="BN94" i="2"/>
  <c r="BL94" i="2"/>
  <c r="Y94" i="2"/>
  <c r="X94" i="2"/>
  <c r="BO94" i="2" s="1"/>
  <c r="O94" i="2"/>
  <c r="BO93" i="2"/>
  <c r="BN93" i="2"/>
  <c r="BM93" i="2"/>
  <c r="BL93" i="2"/>
  <c r="Y93" i="2"/>
  <c r="X93" i="2"/>
  <c r="O93" i="2"/>
  <c r="W90" i="2"/>
  <c r="W89" i="2"/>
  <c r="BO88" i="2"/>
  <c r="BN88" i="2"/>
  <c r="BM88" i="2"/>
  <c r="BL88" i="2"/>
  <c r="Y88" i="2"/>
  <c r="X88" i="2"/>
  <c r="O88" i="2"/>
  <c r="BN87" i="2"/>
  <c r="BL87" i="2"/>
  <c r="Y87" i="2"/>
  <c r="X87" i="2"/>
  <c r="O87" i="2"/>
  <c r="BN86" i="2"/>
  <c r="BL86" i="2"/>
  <c r="Y86" i="2"/>
  <c r="X86" i="2"/>
  <c r="BO86" i="2" s="1"/>
  <c r="O86" i="2"/>
  <c r="BN85" i="2"/>
  <c r="BL85" i="2"/>
  <c r="Y85" i="2"/>
  <c r="X85" i="2"/>
  <c r="O85" i="2"/>
  <c r="BN84" i="2"/>
  <c r="BL84" i="2"/>
  <c r="Y84" i="2"/>
  <c r="X84" i="2"/>
  <c r="BO84" i="2" s="1"/>
  <c r="O84" i="2"/>
  <c r="BN83" i="2"/>
  <c r="BL83" i="2"/>
  <c r="Y83" i="2"/>
  <c r="X83" i="2"/>
  <c r="O83" i="2"/>
  <c r="W80" i="2"/>
  <c r="W79" i="2"/>
  <c r="BO78" i="2"/>
  <c r="BN78" i="2"/>
  <c r="BM78" i="2"/>
  <c r="BL78" i="2"/>
  <c r="Y78" i="2"/>
  <c r="X78" i="2"/>
  <c r="O78" i="2"/>
  <c r="BN77" i="2"/>
  <c r="BL77" i="2"/>
  <c r="Y77" i="2"/>
  <c r="X77" i="2"/>
  <c r="X79" i="2" s="1"/>
  <c r="O77" i="2"/>
  <c r="W74" i="2"/>
  <c r="W73" i="2"/>
  <c r="BN72" i="2"/>
  <c r="BL72" i="2"/>
  <c r="Y72" i="2"/>
  <c r="Y73" i="2" s="1"/>
  <c r="X72" i="2"/>
  <c r="O72" i="2"/>
  <c r="BN71" i="2"/>
  <c r="BL71" i="2"/>
  <c r="Y71" i="2"/>
  <c r="X71" i="2"/>
  <c r="BO71" i="2" s="1"/>
  <c r="O71" i="2"/>
  <c r="W68" i="2"/>
  <c r="X67" i="2"/>
  <c r="W67" i="2"/>
  <c r="BO66" i="2"/>
  <c r="BN66" i="2"/>
  <c r="BM66" i="2"/>
  <c r="BL66" i="2"/>
  <c r="Y66" i="2"/>
  <c r="X66" i="2"/>
  <c r="O66" i="2"/>
  <c r="BN65" i="2"/>
  <c r="BM65" i="2"/>
  <c r="BL65" i="2"/>
  <c r="Y65" i="2"/>
  <c r="Y67" i="2" s="1"/>
  <c r="X65" i="2"/>
  <c r="X68" i="2" s="1"/>
  <c r="O65" i="2"/>
  <c r="W62" i="2"/>
  <c r="W61" i="2"/>
  <c r="BN60" i="2"/>
  <c r="BM60" i="2"/>
  <c r="BL60" i="2"/>
  <c r="Y60" i="2"/>
  <c r="X60" i="2"/>
  <c r="BO60" i="2" s="1"/>
  <c r="O60" i="2"/>
  <c r="BN59" i="2"/>
  <c r="BL59" i="2"/>
  <c r="Y59" i="2"/>
  <c r="X59" i="2"/>
  <c r="BO59" i="2" s="1"/>
  <c r="O59" i="2"/>
  <c r="BN58" i="2"/>
  <c r="BL58" i="2"/>
  <c r="Y58" i="2"/>
  <c r="X58" i="2"/>
  <c r="BM58" i="2" s="1"/>
  <c r="O58" i="2"/>
  <c r="BN57" i="2"/>
  <c r="BL57" i="2"/>
  <c r="Y57" i="2"/>
  <c r="X57" i="2"/>
  <c r="O57" i="2"/>
  <c r="BN56" i="2"/>
  <c r="BL56" i="2"/>
  <c r="Y56" i="2"/>
  <c r="X56" i="2"/>
  <c r="BO56" i="2" s="1"/>
  <c r="O56" i="2"/>
  <c r="BO55" i="2"/>
  <c r="BN55" i="2"/>
  <c r="BM55" i="2"/>
  <c r="BL55" i="2"/>
  <c r="Y55" i="2"/>
  <c r="X55" i="2"/>
  <c r="O55" i="2"/>
  <c r="BN54" i="2"/>
  <c r="BL54" i="2"/>
  <c r="Y54" i="2"/>
  <c r="X54" i="2"/>
  <c r="BO54" i="2" s="1"/>
  <c r="O54" i="2"/>
  <c r="BO53" i="2"/>
  <c r="BN53" i="2"/>
  <c r="BM53" i="2"/>
  <c r="BL53" i="2"/>
  <c r="Y53" i="2"/>
  <c r="Y61" i="2" s="1"/>
  <c r="X53" i="2"/>
  <c r="O53" i="2"/>
  <c r="W50" i="2"/>
  <c r="W49" i="2"/>
  <c r="BN48" i="2"/>
  <c r="BL48" i="2"/>
  <c r="Y48" i="2"/>
  <c r="X48" i="2"/>
  <c r="BO48" i="2" s="1"/>
  <c r="O48" i="2"/>
  <c r="BN47" i="2"/>
  <c r="BL47" i="2"/>
  <c r="Y47" i="2"/>
  <c r="X47" i="2"/>
  <c r="BO47" i="2" s="1"/>
  <c r="O47" i="2"/>
  <c r="BN46" i="2"/>
  <c r="BL46" i="2"/>
  <c r="Y46" i="2"/>
  <c r="X46" i="2"/>
  <c r="BO46" i="2" s="1"/>
  <c r="O46" i="2"/>
  <c r="BN45" i="2"/>
  <c r="BL45" i="2"/>
  <c r="Y45" i="2"/>
  <c r="X45" i="2"/>
  <c r="BO45" i="2" s="1"/>
  <c r="O45" i="2"/>
  <c r="BN44" i="2"/>
  <c r="BL44" i="2"/>
  <c r="Y44" i="2"/>
  <c r="X44" i="2"/>
  <c r="BO44" i="2" s="1"/>
  <c r="O44" i="2"/>
  <c r="BN43" i="2"/>
  <c r="BL43" i="2"/>
  <c r="Y43" i="2"/>
  <c r="X43" i="2"/>
  <c r="X50" i="2" s="1"/>
  <c r="O43" i="2"/>
  <c r="W40" i="2"/>
  <c r="W39" i="2"/>
  <c r="BN38" i="2"/>
  <c r="BL38" i="2"/>
  <c r="Y38" i="2"/>
  <c r="X38" i="2"/>
  <c r="X40" i="2" s="1"/>
  <c r="O38" i="2"/>
  <c r="BO37" i="2"/>
  <c r="BN37" i="2"/>
  <c r="BM37" i="2"/>
  <c r="BL37" i="2"/>
  <c r="Y37" i="2"/>
  <c r="X37" i="2"/>
  <c r="BO36" i="2"/>
  <c r="BN36" i="2"/>
  <c r="BM36" i="2"/>
  <c r="BL36" i="2"/>
  <c r="Y36" i="2"/>
  <c r="Y39" i="2" s="1"/>
  <c r="X36" i="2"/>
  <c r="O36" i="2"/>
  <c r="W33" i="2"/>
  <c r="W32" i="2"/>
  <c r="BN31" i="2"/>
  <c r="BL31" i="2"/>
  <c r="Y31" i="2"/>
  <c r="X31" i="2"/>
  <c r="BO31" i="2" s="1"/>
  <c r="O31" i="2"/>
  <c r="BN30" i="2"/>
  <c r="BL30" i="2"/>
  <c r="Y30" i="2"/>
  <c r="X30" i="2"/>
  <c r="BO30" i="2" s="1"/>
  <c r="O30" i="2"/>
  <c r="BN29" i="2"/>
  <c r="BL29" i="2"/>
  <c r="Y29" i="2"/>
  <c r="X29" i="2"/>
  <c r="BO29" i="2" s="1"/>
  <c r="O29" i="2"/>
  <c r="BN28" i="2"/>
  <c r="BL28" i="2"/>
  <c r="Y28" i="2"/>
  <c r="Y32" i="2" s="1"/>
  <c r="X28" i="2"/>
  <c r="O28" i="2"/>
  <c r="W24" i="2"/>
  <c r="W23" i="2"/>
  <c r="W296" i="2" s="1"/>
  <c r="BN22" i="2"/>
  <c r="BL22" i="2"/>
  <c r="W293" i="2" s="1"/>
  <c r="Y22" i="2"/>
  <c r="Y23" i="2" s="1"/>
  <c r="X22" i="2"/>
  <c r="X24" i="2" s="1"/>
  <c r="O22" i="2"/>
  <c r="H10" i="2"/>
  <c r="A9" i="2"/>
  <c r="F10" i="2" s="1"/>
  <c r="D7" i="2"/>
  <c r="P6" i="2"/>
  <c r="O2" i="2"/>
  <c r="BO58" i="2" l="1"/>
  <c r="BO83" i="2"/>
  <c r="BM83" i="2"/>
  <c r="BO85" i="2"/>
  <c r="BM85" i="2"/>
  <c r="BO87" i="2"/>
  <c r="BM87" i="2"/>
  <c r="X89" i="2"/>
  <c r="BO108" i="2"/>
  <c r="BM108" i="2"/>
  <c r="BO115" i="2"/>
  <c r="BM115" i="2"/>
  <c r="X160" i="2"/>
  <c r="BO169" i="2"/>
  <c r="BM169" i="2"/>
  <c r="X172" i="2"/>
  <c r="X176" i="2"/>
  <c r="X177" i="2"/>
  <c r="X186" i="2"/>
  <c r="X187" i="2"/>
  <c r="BO196" i="2"/>
  <c r="X199" i="2"/>
  <c r="BO198" i="2"/>
  <c r="BM198" i="2"/>
  <c r="X217" i="2"/>
  <c r="BO213" i="2"/>
  <c r="BM213" i="2"/>
  <c r="BO215" i="2"/>
  <c r="BM215" i="2"/>
  <c r="X222" i="2"/>
  <c r="X223" i="2"/>
  <c r="X241" i="2"/>
  <c r="BO238" i="2"/>
  <c r="BM238" i="2"/>
  <c r="X240" i="2"/>
  <c r="BO246" i="2"/>
  <c r="BM246" i="2"/>
  <c r="X254" i="2"/>
  <c r="BM251" i="2"/>
  <c r="BO282" i="2"/>
  <c r="BM282" i="2"/>
  <c r="W294" i="2"/>
  <c r="W292" i="2"/>
  <c r="X33" i="2"/>
  <c r="BM29" i="2"/>
  <c r="BM31" i="2"/>
  <c r="X39" i="2"/>
  <c r="BM38" i="2"/>
  <c r="Y49" i="2"/>
  <c r="BM43" i="2"/>
  <c r="BM44" i="2"/>
  <c r="BM46" i="2"/>
  <c r="BM48" i="2"/>
  <c r="X61" i="2"/>
  <c r="BM56" i="2"/>
  <c r="X62" i="2"/>
  <c r="BM59" i="2"/>
  <c r="BM71" i="2"/>
  <c r="X74" i="2"/>
  <c r="Y104" i="2"/>
  <c r="X117" i="2"/>
  <c r="BO132" i="2"/>
  <c r="BO133" i="2"/>
  <c r="BM133" i="2"/>
  <c r="BO134" i="2"/>
  <c r="BM134" i="2"/>
  <c r="BO150" i="2"/>
  <c r="X159" i="2"/>
  <c r="BO155" i="2"/>
  <c r="BM155" i="2"/>
  <c r="X210" i="2"/>
  <c r="BO203" i="2"/>
  <c r="BM203" i="2"/>
  <c r="BO205" i="2"/>
  <c r="BO206" i="2"/>
  <c r="BM206" i="2"/>
  <c r="X209" i="2"/>
  <c r="X235" i="2"/>
  <c r="X234" i="2"/>
  <c r="BO233" i="2"/>
  <c r="BM233" i="2"/>
  <c r="X259" i="2"/>
  <c r="X260" i="2"/>
  <c r="BM258" i="2"/>
  <c r="BO262" i="2"/>
  <c r="BM262" i="2"/>
  <c r="BO263" i="2"/>
  <c r="X264" i="2"/>
  <c r="X265" i="2"/>
  <c r="BO268" i="2"/>
  <c r="BM268" i="2"/>
  <c r="X290" i="2"/>
  <c r="X291" i="2"/>
  <c r="BO274" i="2"/>
  <c r="BM274" i="2"/>
  <c r="BO278" i="2"/>
  <c r="BM278" i="2"/>
  <c r="BO286" i="2"/>
  <c r="BM286" i="2"/>
  <c r="Y79" i="2"/>
  <c r="Y89" i="2"/>
  <c r="X97" i="2"/>
  <c r="Y96" i="2"/>
  <c r="BO95" i="2"/>
  <c r="BO100" i="2"/>
  <c r="BO101" i="2"/>
  <c r="X111" i="2"/>
  <c r="X116" i="2"/>
  <c r="X124" i="2"/>
  <c r="Y123" i="2"/>
  <c r="BO122" i="2"/>
  <c r="BO127" i="2"/>
  <c r="Y135" i="2"/>
  <c r="BO145" i="2"/>
  <c r="Y159" i="2"/>
  <c r="BO157" i="2"/>
  <c r="X171" i="2"/>
  <c r="X218" i="2"/>
  <c r="Y228" i="2"/>
  <c r="BO227" i="2"/>
  <c r="Y254" i="2"/>
  <c r="X255" i="2"/>
  <c r="X272" i="2"/>
  <c r="A10" i="2"/>
  <c r="Y297" i="2"/>
  <c r="W295" i="2"/>
  <c r="BM22" i="2"/>
  <c r="BM28" i="2"/>
  <c r="BO38" i="2"/>
  <c r="BO43" i="2"/>
  <c r="BM45" i="2"/>
  <c r="BO65" i="2"/>
  <c r="BM72" i="2"/>
  <c r="BM77" i="2"/>
  <c r="X96" i="2"/>
  <c r="X105" i="2"/>
  <c r="BM109" i="2"/>
  <c r="X123" i="2"/>
  <c r="X128" i="2"/>
  <c r="X146" i="2"/>
  <c r="X151" i="2"/>
  <c r="BM214" i="2"/>
  <c r="X228" i="2"/>
  <c r="BM245" i="2"/>
  <c r="BM247" i="2"/>
  <c r="BO258" i="2"/>
  <c r="X90" i="2"/>
  <c r="BM94" i="2"/>
  <c r="X135" i="2"/>
  <c r="X164" i="2"/>
  <c r="X200" i="2"/>
  <c r="BM204" i="2"/>
  <c r="BM226" i="2"/>
  <c r="BM239" i="2"/>
  <c r="BO251" i="2"/>
  <c r="X32" i="2"/>
  <c r="BM57" i="2"/>
  <c r="BM121" i="2"/>
  <c r="BO22" i="2"/>
  <c r="BO28" i="2"/>
  <c r="BO72" i="2"/>
  <c r="BO77" i="2"/>
  <c r="BM84" i="2"/>
  <c r="BO109" i="2"/>
  <c r="BM158" i="2"/>
  <c r="BM162" i="2"/>
  <c r="BO214" i="2"/>
  <c r="BM216" i="2"/>
  <c r="BM221" i="2"/>
  <c r="BO245" i="2"/>
  <c r="BM267" i="2"/>
  <c r="X271" i="2"/>
  <c r="X49" i="2"/>
  <c r="BM156" i="2"/>
  <c r="F9" i="2"/>
  <c r="BM30" i="2"/>
  <c r="BM47" i="2"/>
  <c r="X80" i="2"/>
  <c r="H9" i="2"/>
  <c r="BO57" i="2"/>
  <c r="X129" i="2"/>
  <c r="X147" i="2"/>
  <c r="X152" i="2"/>
  <c r="BO226" i="2"/>
  <c r="BO239" i="2"/>
  <c r="BM269" i="2"/>
  <c r="BM275" i="2"/>
  <c r="J9" i="2"/>
  <c r="X23" i="2"/>
  <c r="BM54" i="2"/>
  <c r="X73" i="2"/>
  <c r="BM86" i="2"/>
  <c r="X110" i="2"/>
  <c r="X136" i="2"/>
  <c r="BO162" i="2"/>
  <c r="BM170" i="2"/>
  <c r="BM175" i="2"/>
  <c r="BM180" i="2"/>
  <c r="BM185" i="2"/>
  <c r="BM191" i="2"/>
  <c r="BM196" i="2"/>
  <c r="BO221" i="2"/>
  <c r="X248" i="2"/>
  <c r="BO267" i="2"/>
  <c r="BM277" i="2"/>
  <c r="BM279" i="2"/>
  <c r="BM281" i="2"/>
  <c r="BM283" i="2"/>
  <c r="BM285" i="2"/>
  <c r="BM287" i="2"/>
  <c r="BM289" i="2"/>
  <c r="BO170" i="2"/>
  <c r="BO175" i="2"/>
  <c r="BO180" i="2"/>
  <c r="BO185" i="2"/>
  <c r="BO191" i="2"/>
  <c r="X292" i="2" l="1"/>
  <c r="X294" i="2"/>
  <c r="A305" i="2"/>
  <c r="X296" i="2"/>
  <c r="X293" i="2"/>
  <c r="X295" i="2" s="1"/>
  <c r="B305" i="2" l="1"/>
  <c r="C305" i="2"/>
</calcChain>
</file>

<file path=xl/sharedStrings.xml><?xml version="1.0" encoding="utf-8"?>
<sst xmlns="http://schemas.openxmlformats.org/spreadsheetml/2006/main" count="1636" uniqueCount="418">
  <si>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</si>
  <si>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</si>
  <si>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</si>
  <si>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</si>
  <si>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</si>
  <si>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</si>
  <si>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</si>
  <si>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</si>
  <si>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</si>
  <si>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</si>
  <si>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</si>
  <si>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</si>
  <si>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</si>
  <si>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</si>
  <si>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</si>
  <si>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</si>
  <si>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</si>
  <si>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</si>
  <si>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</si>
  <si>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</si>
  <si>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</si>
  <si>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</si>
  <si>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</si>
  <si>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</si>
  <si>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</si>
  <si>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</si>
  <si>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</si>
  <si>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</si>
  <si>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</si>
  <si>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</si>
  <si>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</si>
  <si>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</si>
  <si>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</si>
  <si>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</si>
  <si>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</si>
  <si>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</si>
  <si>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</si>
  <si>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</si>
  <si>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</si>
  <si>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</si>
  <si>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</si>
  <si>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</si>
  <si>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</si>
  <si>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</si>
  <si>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</si>
  <si>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</si>
  <si>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</si>
  <si>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</si>
  <si>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</si>
  <si>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</si>
  <si>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</si>
  <si>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</si>
  <si>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</si>
  <si>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</si>
  <si>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</si>
  <si>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</si>
  <si>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</si>
  <si>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</si>
  <si>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</si>
  <si>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</si>
  <si>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</si>
  <si>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</si>
  <si>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</si>
  <si>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</si>
  <si>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</si>
  <si>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</si>
  <si>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</si>
  <si>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</si>
  <si>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</si>
  <si>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</si>
  <si>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</si>
  <si>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</si>
  <si>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24.07.2024</t>
  </si>
  <si>
    <t>23.07.2024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</si>
  <si>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</si>
  <si>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</si>
  <si>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</si>
  <si>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</si>
  <si>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</si>
  <si>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</si>
  <si>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</si>
  <si>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</si>
  <si>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</si>
  <si>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</si>
  <si>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</si>
  <si>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</si>
  <si>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</si>
  <si>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</si>
  <si>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</si>
  <si>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</si>
  <si>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</si>
  <si>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P004104</t>
  </si>
  <si>
    <t>ПГП</t>
  </si>
  <si>
    <t>14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</si>
  <si>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</si>
  <si>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</si>
  <si>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</si>
  <si>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</si>
  <si>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</si>
  <si>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</si>
  <si>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</si>
  <si>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</si>
  <si>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</si>
  <si>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</si>
  <si>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</si>
  <si>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</si>
  <si>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</si>
  <si>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</si>
  <si>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</si>
  <si>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</si>
  <si>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</si>
  <si>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</si>
  <si>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</si>
  <si>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</si>
  <si>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</si>
  <si>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</si>
  <si>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</si>
  <si>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</si>
  <si>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</si>
  <si>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</si>
  <si>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</si>
  <si>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</si>
  <si>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</si>
  <si>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</si>
  <si>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</si>
  <si>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</si>
  <si>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</si>
  <si>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</si>
  <si>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</si>
  <si>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</si>
  <si>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</si>
  <si>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</si>
  <si>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</si>
  <si>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</si>
  <si>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</si>
  <si>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</si>
  <si>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</si>
  <si>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</si>
  <si>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</si>
  <si>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</si>
  <si>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</si>
  <si>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</si>
  <si>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</si>
  <si>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</si>
  <si>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</si>
  <si>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</si>
  <si>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</si>
  <si>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</si>
  <si>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</si>
  <si>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</si>
  <si>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SU002077</t>
  </si>
  <si>
    <t>P002280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</si>
  <si>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</si>
  <si>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</si>
  <si>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</si>
  <si>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</si>
  <si>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</si>
  <si>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</si>
  <si>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</si>
  <si>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</si>
  <si>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</si>
  <si>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</si>
  <si>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</si>
  <si>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</si>
  <si>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</si>
  <si>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</si>
  <si>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</si>
  <si>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</si>
  <si>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</si>
  <si>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</si>
  <si>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</si>
  <si>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</si>
  <si>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</si>
  <si>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</si>
  <si>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</si>
  <si>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</si>
  <si>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</si>
  <si>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</si>
  <si>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</si>
  <si>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</si>
  <si>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</si>
  <si>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</si>
  <si>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</si>
  <si>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</si>
  <si>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</si>
  <si>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</si>
  <si>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</si>
  <si>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</si>
  <si>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</si>
  <si>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</si>
  <si>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</si>
  <si>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</si>
  <si>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</si>
  <si>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</si>
  <si>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</si>
  <si>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</si>
  <si>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</si>
  <si>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</si>
  <si>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</si>
  <si>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</si>
  <si>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</si>
  <si>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SU002083</t>
  </si>
  <si>
    <t>P003294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</si>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</sst>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5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199" t="s">
        <v>29</v>
      </c>
      <c r="E1" s="199"/>
      <c r="F1" s="199"/>
      <c r="G1" s="14" t="s">
        <v>71</v>
      </c>
      <c r="H1" s="199" t="s">
        <v>50</v>
      </c>
      <c r="I1" s="199"/>
      <c r="J1" s="199"/>
      <c r="K1" s="199"/>
      <c r="L1" s="199"/>
      <c r="M1" s="199"/>
      <c r="N1" s="199"/>
      <c r="O1" s="199"/>
      <c r="P1" s="199"/>
      <c r="Q1" s="200" t="s">
        <v>72</v>
      </c>
      <c r="R1" s="201"/>
      <c r="S1" s="201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2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2"/>
      <c r="Q2" s="202"/>
      <c r="R2" s="202"/>
      <c r="S2" s="202"/>
      <c r="T2" s="202"/>
      <c r="U2" s="202"/>
      <c r="V2" s="202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202"/>
      <c r="P3" s="202"/>
      <c r="Q3" s="202"/>
      <c r="R3" s="202"/>
      <c r="S3" s="202"/>
      <c r="T3" s="202"/>
      <c r="U3" s="202"/>
      <c r="V3" s="202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203" t="s">
        <v>8</v>
      </c>
      <c r="B5" s="203"/>
      <c r="C5" s="203"/>
      <c r="D5" s="204"/>
      <c r="E5" s="204"/>
      <c r="F5" s="205" t="s">
        <v>14</v>
      </c>
      <c r="G5" s="205"/>
      <c r="H5" s="204"/>
      <c r="I5" s="204"/>
      <c r="J5" s="204"/>
      <c r="K5" s="204"/>
      <c r="L5" s="204"/>
      <c r="M5" s="76"/>
      <c r="O5" s="27" t="s">
        <v>4</v>
      </c>
      <c r="P5" s="206">
        <v>45502</v>
      </c>
      <c r="Q5" s="206"/>
      <c r="S5" s="207" t="s">
        <v>3</v>
      </c>
      <c r="T5" s="208"/>
      <c r="U5" s="209" t="s">
        <v>404</v>
      </c>
      <c r="V5" s="210"/>
      <c r="AA5" s="60"/>
      <c r="AB5" s="60"/>
      <c r="AC5" s="60"/>
    </row>
    <row r="6" spans="1:30" s="17" customFormat="1" ht="24" customHeight="1" x14ac:dyDescent="0.2">
      <c r="A6" s="203" t="s">
        <v>1</v>
      </c>
      <c r="B6" s="203"/>
      <c r="C6" s="203"/>
      <c r="D6" s="211" t="s">
        <v>80</v>
      </c>
      <c r="E6" s="211"/>
      <c r="F6" s="211"/>
      <c r="G6" s="211"/>
      <c r="H6" s="211"/>
      <c r="I6" s="211"/>
      <c r="J6" s="211"/>
      <c r="K6" s="211"/>
      <c r="L6" s="211"/>
      <c r="M6" s="77"/>
      <c r="O6" s="27" t="s">
        <v>30</v>
      </c>
      <c r="P6" s="212" t="str">
        <f>IF(P5=0," ",CHOOSE(WEEKDAY(P5,2),"Понедельник","Вторник","Среда","Четверг","Пятница","Суббота","Воскресенье"))</f>
        <v>Понедельник</v>
      </c>
      <c r="Q6" s="212"/>
      <c r="S6" s="213" t="s">
        <v>5</v>
      </c>
      <c r="T6" s="214"/>
      <c r="U6" s="215" t="s">
        <v>74</v>
      </c>
      <c r="V6" s="21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221" t="str">
        <f>IFERROR(VLOOKUP(DeliveryAddress,Table,3,0),1)</f>
        <v>1</v>
      </c>
      <c r="E7" s="222"/>
      <c r="F7" s="222"/>
      <c r="G7" s="222"/>
      <c r="H7" s="222"/>
      <c r="I7" s="222"/>
      <c r="J7" s="222"/>
      <c r="K7" s="222"/>
      <c r="L7" s="223"/>
      <c r="M7" s="78"/>
      <c r="O7" s="29"/>
      <c r="P7" s="49"/>
      <c r="Q7" s="49"/>
      <c r="S7" s="213"/>
      <c r="T7" s="214"/>
      <c r="U7" s="217"/>
      <c r="V7" s="218"/>
      <c r="AA7" s="60"/>
      <c r="AB7" s="60"/>
      <c r="AC7" s="60"/>
    </row>
    <row r="8" spans="1:30" s="17" customFormat="1" ht="25.5" customHeight="1" x14ac:dyDescent="0.2">
      <c r="A8" s="224" t="s">
        <v>61</v>
      </c>
      <c r="B8" s="224"/>
      <c r="C8" s="224"/>
      <c r="D8" s="225" t="s">
        <v>81</v>
      </c>
      <c r="E8" s="225"/>
      <c r="F8" s="225"/>
      <c r="G8" s="225"/>
      <c r="H8" s="225"/>
      <c r="I8" s="225"/>
      <c r="J8" s="225"/>
      <c r="K8" s="225"/>
      <c r="L8" s="225"/>
      <c r="M8" s="79"/>
      <c r="O8" s="27" t="s">
        <v>11</v>
      </c>
      <c r="P8" s="226">
        <v>0.41666666666666669</v>
      </c>
      <c r="Q8" s="227"/>
      <c r="S8" s="213"/>
      <c r="T8" s="214"/>
      <c r="U8" s="217"/>
      <c r="V8" s="218"/>
      <c r="AA8" s="60"/>
      <c r="AB8" s="60"/>
      <c r="AC8" s="60"/>
    </row>
    <row r="9" spans="1:30" s="17" customFormat="1" ht="39.950000000000003" customHeight="1" x14ac:dyDescent="0.2">
      <c r="A9" s="2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28"/>
      <c r="C9" s="228"/>
      <c r="D9" s="229" t="s">
        <v>49</v>
      </c>
      <c r="E9" s="230"/>
      <c r="F9" s="2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28"/>
      <c r="H9" s="231" t="str">
        <f>IF(AND($A$9="Тип доверенности/получателя при получении в адресе перегруза:",$D$9="Разовая доверенность"),"Введите ФИО","")</f>
        <v/>
      </c>
      <c r="I9" s="231"/>
      <c r="J9" s="2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1"/>
      <c r="L9" s="231"/>
      <c r="M9" s="74"/>
      <c r="O9" s="31" t="s">
        <v>15</v>
      </c>
      <c r="P9" s="232"/>
      <c r="Q9" s="232"/>
      <c r="S9" s="213"/>
      <c r="T9" s="214"/>
      <c r="U9" s="219"/>
      <c r="V9" s="22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2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28"/>
      <c r="C10" s="228"/>
      <c r="D10" s="229"/>
      <c r="E10" s="230"/>
      <c r="F10" s="2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28"/>
      <c r="H10" s="233" t="str">
        <f>IFERROR(VLOOKUP($D$10,Proxy,2,FALSE),"")</f>
        <v/>
      </c>
      <c r="I10" s="233"/>
      <c r="J10" s="233"/>
      <c r="K10" s="233"/>
      <c r="L10" s="233"/>
      <c r="M10" s="75"/>
      <c r="O10" s="31" t="s">
        <v>35</v>
      </c>
      <c r="P10" s="234"/>
      <c r="Q10" s="234"/>
      <c r="T10" s="29" t="s">
        <v>12</v>
      </c>
      <c r="U10" s="235" t="s">
        <v>75</v>
      </c>
      <c r="V10" s="23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237"/>
      <c r="Q11" s="237"/>
      <c r="T11" s="29" t="s">
        <v>31</v>
      </c>
      <c r="U11" s="238" t="s">
        <v>58</v>
      </c>
      <c r="V11" s="23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239" t="s">
        <v>76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80"/>
      <c r="O12" s="27" t="s">
        <v>33</v>
      </c>
      <c r="P12" s="226"/>
      <c r="Q12" s="226"/>
      <c r="R12" s="28"/>
      <c r="S12"/>
      <c r="T12" s="29" t="s">
        <v>49</v>
      </c>
      <c r="U12" s="240"/>
      <c r="V12" s="240"/>
      <c r="W12"/>
      <c r="AA12" s="60"/>
      <c r="AB12" s="60"/>
      <c r="AC12" s="60"/>
    </row>
    <row r="13" spans="1:30" s="17" customFormat="1" ht="23.25" customHeight="1" x14ac:dyDescent="0.2">
      <c r="A13" s="239" t="s">
        <v>77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80"/>
      <c r="N13" s="31"/>
      <c r="O13" s="31" t="s">
        <v>34</v>
      </c>
      <c r="P13" s="238"/>
      <c r="Q13" s="23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239" t="s">
        <v>78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241" t="s">
        <v>79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81"/>
      <c r="N15"/>
      <c r="O15" s="242" t="s">
        <v>64</v>
      </c>
      <c r="P15" s="242"/>
      <c r="Q15" s="242"/>
      <c r="R15" s="242"/>
      <c r="S15" s="242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243"/>
      <c r="P16" s="243"/>
      <c r="Q16" s="243"/>
      <c r="R16" s="243"/>
      <c r="S16" s="243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245" t="s">
        <v>62</v>
      </c>
      <c r="B17" s="245" t="s">
        <v>52</v>
      </c>
      <c r="C17" s="246" t="s">
        <v>51</v>
      </c>
      <c r="D17" s="245" t="s">
        <v>53</v>
      </c>
      <c r="E17" s="245"/>
      <c r="F17" s="245" t="s">
        <v>24</v>
      </c>
      <c r="G17" s="245" t="s">
        <v>27</v>
      </c>
      <c r="H17" s="245" t="s">
        <v>25</v>
      </c>
      <c r="I17" s="245" t="s">
        <v>26</v>
      </c>
      <c r="J17" s="247" t="s">
        <v>16</v>
      </c>
      <c r="K17" s="247" t="s">
        <v>69</v>
      </c>
      <c r="L17" s="247" t="s">
        <v>2</v>
      </c>
      <c r="M17" s="247" t="s">
        <v>70</v>
      </c>
      <c r="N17" s="245" t="s">
        <v>28</v>
      </c>
      <c r="O17" s="245" t="s">
        <v>17</v>
      </c>
      <c r="P17" s="245"/>
      <c r="Q17" s="245"/>
      <c r="R17" s="245"/>
      <c r="S17" s="245"/>
      <c r="T17" s="244" t="s">
        <v>59</v>
      </c>
      <c r="U17" s="245"/>
      <c r="V17" s="245" t="s">
        <v>6</v>
      </c>
      <c r="W17" s="245" t="s">
        <v>44</v>
      </c>
      <c r="X17" s="249" t="s">
        <v>57</v>
      </c>
      <c r="Y17" s="245" t="s">
        <v>18</v>
      </c>
      <c r="Z17" s="251" t="s">
        <v>63</v>
      </c>
      <c r="AA17" s="251" t="s">
        <v>19</v>
      </c>
      <c r="AB17" s="252" t="s">
        <v>60</v>
      </c>
      <c r="AC17" s="253"/>
      <c r="AD17" s="254"/>
      <c r="AE17" s="258"/>
      <c r="BB17" s="259" t="s">
        <v>67</v>
      </c>
    </row>
    <row r="18" spans="1:67" ht="14.25" customHeight="1" x14ac:dyDescent="0.2">
      <c r="A18" s="245"/>
      <c r="B18" s="245"/>
      <c r="C18" s="246"/>
      <c r="D18" s="245"/>
      <c r="E18" s="245"/>
      <c r="F18" s="245" t="s">
        <v>20</v>
      </c>
      <c r="G18" s="245" t="s">
        <v>21</v>
      </c>
      <c r="H18" s="245" t="s">
        <v>22</v>
      </c>
      <c r="I18" s="245" t="s">
        <v>22</v>
      </c>
      <c r="J18" s="248"/>
      <c r="K18" s="248"/>
      <c r="L18" s="248"/>
      <c r="M18" s="248"/>
      <c r="N18" s="245"/>
      <c r="O18" s="245"/>
      <c r="P18" s="245"/>
      <c r="Q18" s="245"/>
      <c r="R18" s="245"/>
      <c r="S18" s="245"/>
      <c r="T18" s="36" t="s">
        <v>47</v>
      </c>
      <c r="U18" s="36" t="s">
        <v>46</v>
      </c>
      <c r="V18" s="245"/>
      <c r="W18" s="245"/>
      <c r="X18" s="250"/>
      <c r="Y18" s="245"/>
      <c r="Z18" s="251"/>
      <c r="AA18" s="251"/>
      <c r="AB18" s="255"/>
      <c r="AC18" s="256"/>
      <c r="AD18" s="257"/>
      <c r="AE18" s="258"/>
      <c r="BB18" s="259"/>
    </row>
    <row r="19" spans="1:67" ht="27.75" customHeight="1" x14ac:dyDescent="0.2">
      <c r="A19" s="260" t="s">
        <v>82</v>
      </c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55"/>
      <c r="AA19" s="55"/>
    </row>
    <row r="20" spans="1:67" ht="16.5" customHeight="1" x14ac:dyDescent="0.25">
      <c r="A20" s="261" t="s">
        <v>82</v>
      </c>
      <c r="B20" s="261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  <c r="Z20" s="66"/>
      <c r="AA20" s="66"/>
    </row>
    <row r="21" spans="1:67" ht="14.25" customHeight="1" x14ac:dyDescent="0.25">
      <c r="A21" s="262" t="s">
        <v>83</v>
      </c>
      <c r="B21" s="262"/>
      <c r="C21" s="262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67"/>
      <c r="AA21" s="67"/>
    </row>
    <row r="22" spans="1:67" ht="27" customHeight="1" x14ac:dyDescent="0.25">
      <c r="A22" s="64" t="s">
        <v>84</v>
      </c>
      <c r="B22" s="64" t="s">
        <v>85</v>
      </c>
      <c r="C22" s="37">
        <v>4301070899</v>
      </c>
      <c r="D22" s="263">
        <v>4607111035752</v>
      </c>
      <c r="E22" s="26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87</v>
      </c>
      <c r="L22" s="39" t="s">
        <v>86</v>
      </c>
      <c r="M22" s="39"/>
      <c r="N22" s="38">
        <v>180</v>
      </c>
      <c r="O22" s="26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65"/>
      <c r="Q22" s="265"/>
      <c r="R22" s="265"/>
      <c r="S22" s="266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70"/>
      <c r="B23" s="270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1"/>
      <c r="O23" s="267" t="s">
        <v>43</v>
      </c>
      <c r="P23" s="268"/>
      <c r="Q23" s="268"/>
      <c r="R23" s="268"/>
      <c r="S23" s="268"/>
      <c r="T23" s="268"/>
      <c r="U23" s="269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70"/>
      <c r="B24" s="270"/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1"/>
      <c r="O24" s="267" t="s">
        <v>43</v>
      </c>
      <c r="P24" s="268"/>
      <c r="Q24" s="268"/>
      <c r="R24" s="268"/>
      <c r="S24" s="268"/>
      <c r="T24" s="268"/>
      <c r="U24" s="269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60" t="s">
        <v>48</v>
      </c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55"/>
      <c r="AA25" s="55"/>
    </row>
    <row r="26" spans="1:67" ht="16.5" customHeight="1" x14ac:dyDescent="0.25">
      <c r="A26" s="261" t="s">
        <v>88</v>
      </c>
      <c r="B26" s="261"/>
      <c r="C26" s="261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66"/>
      <c r="AA26" s="66"/>
    </row>
    <row r="27" spans="1:67" ht="14.25" customHeight="1" x14ac:dyDescent="0.25">
      <c r="A27" s="262" t="s">
        <v>89</v>
      </c>
      <c r="B27" s="262"/>
      <c r="C27" s="262"/>
      <c r="D27" s="262"/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67"/>
      <c r="AA27" s="67"/>
    </row>
    <row r="28" spans="1:67" ht="27" customHeight="1" x14ac:dyDescent="0.25">
      <c r="A28" s="64" t="s">
        <v>90</v>
      </c>
      <c r="B28" s="64" t="s">
        <v>91</v>
      </c>
      <c r="C28" s="37">
        <v>4301132093</v>
      </c>
      <c r="D28" s="263">
        <v>4607111036520</v>
      </c>
      <c r="E28" s="26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93</v>
      </c>
      <c r="L28" s="39" t="s">
        <v>86</v>
      </c>
      <c r="M28" s="39"/>
      <c r="N28" s="38">
        <v>180</v>
      </c>
      <c r="O28" s="27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65"/>
      <c r="Q28" s="265"/>
      <c r="R28" s="265"/>
      <c r="S28" s="266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92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37.5" customHeight="1" x14ac:dyDescent="0.25">
      <c r="A29" s="64" t="s">
        <v>94</v>
      </c>
      <c r="B29" s="64" t="s">
        <v>95</v>
      </c>
      <c r="C29" s="37">
        <v>4301132063</v>
      </c>
      <c r="D29" s="263">
        <v>4607111036605</v>
      </c>
      <c r="E29" s="26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93</v>
      </c>
      <c r="L29" s="39" t="s">
        <v>86</v>
      </c>
      <c r="M29" s="39"/>
      <c r="N29" s="38">
        <v>180</v>
      </c>
      <c r="O29" s="2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65"/>
      <c r="Q29" s="265"/>
      <c r="R29" s="265"/>
      <c r="S29" s="266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92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96</v>
      </c>
      <c r="B30" s="64" t="s">
        <v>97</v>
      </c>
      <c r="C30" s="37">
        <v>4301132092</v>
      </c>
      <c r="D30" s="263">
        <v>4607111036537</v>
      </c>
      <c r="E30" s="26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93</v>
      </c>
      <c r="L30" s="39" t="s">
        <v>86</v>
      </c>
      <c r="M30" s="39"/>
      <c r="N30" s="38">
        <v>180</v>
      </c>
      <c r="O30" s="27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65"/>
      <c r="Q30" s="265"/>
      <c r="R30" s="265"/>
      <c r="S30" s="266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92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98</v>
      </c>
      <c r="B31" s="64" t="s">
        <v>99</v>
      </c>
      <c r="C31" s="37">
        <v>4301132065</v>
      </c>
      <c r="D31" s="263">
        <v>4607111036599</v>
      </c>
      <c r="E31" s="26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93</v>
      </c>
      <c r="L31" s="39" t="s">
        <v>86</v>
      </c>
      <c r="M31" s="39"/>
      <c r="N31" s="38">
        <v>180</v>
      </c>
      <c r="O31" s="27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65"/>
      <c r="Q31" s="265"/>
      <c r="R31" s="265"/>
      <c r="S31" s="266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92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70"/>
      <c r="B32" s="270"/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1"/>
      <c r="O32" s="267" t="s">
        <v>43</v>
      </c>
      <c r="P32" s="268"/>
      <c r="Q32" s="268"/>
      <c r="R32" s="268"/>
      <c r="S32" s="268"/>
      <c r="T32" s="268"/>
      <c r="U32" s="269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70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70"/>
      <c r="M33" s="270"/>
      <c r="N33" s="271"/>
      <c r="O33" s="267" t="s">
        <v>43</v>
      </c>
      <c r="P33" s="268"/>
      <c r="Q33" s="268"/>
      <c r="R33" s="268"/>
      <c r="S33" s="268"/>
      <c r="T33" s="268"/>
      <c r="U33" s="269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61" t="s">
        <v>100</v>
      </c>
      <c r="B34" s="261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66"/>
      <c r="AA34" s="66"/>
    </row>
    <row r="35" spans="1:67" ht="14.25" customHeight="1" x14ac:dyDescent="0.25">
      <c r="A35" s="262" t="s">
        <v>83</v>
      </c>
      <c r="B35" s="262"/>
      <c r="C35" s="262"/>
      <c r="D35" s="262"/>
      <c r="E35" s="262"/>
      <c r="F35" s="262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67"/>
      <c r="AA35" s="67"/>
    </row>
    <row r="36" spans="1:67" ht="27" customHeight="1" x14ac:dyDescent="0.25">
      <c r="A36" s="64" t="s">
        <v>101</v>
      </c>
      <c r="B36" s="64" t="s">
        <v>102</v>
      </c>
      <c r="C36" s="37">
        <v>4301070865</v>
      </c>
      <c r="D36" s="263">
        <v>4607111036285</v>
      </c>
      <c r="E36" s="26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87</v>
      </c>
      <c r="L36" s="39" t="s">
        <v>86</v>
      </c>
      <c r="M36" s="39"/>
      <c r="N36" s="38">
        <v>180</v>
      </c>
      <c r="O36" s="27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65"/>
      <c r="Q36" s="265"/>
      <c r="R36" s="265"/>
      <c r="S36" s="266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103</v>
      </c>
      <c r="B37" s="64" t="s">
        <v>104</v>
      </c>
      <c r="C37" s="37">
        <v>4301070861</v>
      </c>
      <c r="D37" s="263">
        <v>4607111036308</v>
      </c>
      <c r="E37" s="26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87</v>
      </c>
      <c r="L37" s="39" t="s">
        <v>86</v>
      </c>
      <c r="M37" s="39"/>
      <c r="N37" s="38">
        <v>180</v>
      </c>
      <c r="O37" s="277" t="s">
        <v>105</v>
      </c>
      <c r="P37" s="265"/>
      <c r="Q37" s="265"/>
      <c r="R37" s="265"/>
      <c r="S37" s="266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106</v>
      </c>
      <c r="B38" s="64" t="s">
        <v>107</v>
      </c>
      <c r="C38" s="37">
        <v>4301070864</v>
      </c>
      <c r="D38" s="263">
        <v>4607111036292</v>
      </c>
      <c r="E38" s="26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87</v>
      </c>
      <c r="L38" s="39" t="s">
        <v>86</v>
      </c>
      <c r="M38" s="39"/>
      <c r="N38" s="38">
        <v>180</v>
      </c>
      <c r="O38" s="27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265"/>
      <c r="Q38" s="265"/>
      <c r="R38" s="265"/>
      <c r="S38" s="266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x14ac:dyDescent="0.2">
      <c r="A39" s="270"/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1"/>
      <c r="O39" s="267" t="s">
        <v>43</v>
      </c>
      <c r="P39" s="268"/>
      <c r="Q39" s="268"/>
      <c r="R39" s="268"/>
      <c r="S39" s="268"/>
      <c r="T39" s="268"/>
      <c r="U39" s="269"/>
      <c r="V39" s="43" t="s">
        <v>42</v>
      </c>
      <c r="W39" s="44">
        <f>IFERROR(SUM(W36:W38),"0")</f>
        <v>0</v>
      </c>
      <c r="X39" s="44">
        <f>IFERROR(SUM(X36:X38),"0")</f>
        <v>0</v>
      </c>
      <c r="Y39" s="44">
        <f>IFERROR(IF(Y36="",0,Y36),"0")+IFERROR(IF(Y37="",0,Y37),"0")+IFERROR(IF(Y38="",0,Y38),"0")</f>
        <v>0</v>
      </c>
      <c r="Z39" s="68"/>
      <c r="AA39" s="68"/>
    </row>
    <row r="40" spans="1:67" x14ac:dyDescent="0.2">
      <c r="A40" s="270"/>
      <c r="B40" s="270"/>
      <c r="C40" s="270"/>
      <c r="D40" s="270"/>
      <c r="E40" s="270"/>
      <c r="F40" s="270"/>
      <c r="G40" s="270"/>
      <c r="H40" s="270"/>
      <c r="I40" s="270"/>
      <c r="J40" s="270"/>
      <c r="K40" s="270"/>
      <c r="L40" s="270"/>
      <c r="M40" s="270"/>
      <c r="N40" s="271"/>
      <c r="O40" s="267" t="s">
        <v>43</v>
      </c>
      <c r="P40" s="268"/>
      <c r="Q40" s="268"/>
      <c r="R40" s="268"/>
      <c r="S40" s="268"/>
      <c r="T40" s="268"/>
      <c r="U40" s="269"/>
      <c r="V40" s="43" t="s">
        <v>0</v>
      </c>
      <c r="W40" s="44">
        <f>IFERROR(SUMPRODUCT(W36:W38*H36:H38),"0")</f>
        <v>0</v>
      </c>
      <c r="X40" s="44">
        <f>IFERROR(SUMPRODUCT(X36:X38*H36:H38),"0")</f>
        <v>0</v>
      </c>
      <c r="Y40" s="43"/>
      <c r="Z40" s="68"/>
      <c r="AA40" s="68"/>
    </row>
    <row r="41" spans="1:67" ht="16.5" customHeight="1" x14ac:dyDescent="0.25">
      <c r="A41" s="261" t="s">
        <v>108</v>
      </c>
      <c r="B41" s="261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66"/>
      <c r="AA41" s="66"/>
    </row>
    <row r="42" spans="1:67" ht="14.25" customHeight="1" x14ac:dyDescent="0.25">
      <c r="A42" s="262" t="s">
        <v>109</v>
      </c>
      <c r="B42" s="262"/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67"/>
      <c r="AA42" s="67"/>
    </row>
    <row r="43" spans="1:67" ht="16.5" customHeight="1" x14ac:dyDescent="0.25">
      <c r="A43" s="64" t="s">
        <v>110</v>
      </c>
      <c r="B43" s="64" t="s">
        <v>111</v>
      </c>
      <c r="C43" s="37">
        <v>4301190046</v>
      </c>
      <c r="D43" s="263">
        <v>4607111038951</v>
      </c>
      <c r="E43" s="263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112</v>
      </c>
      <c r="L43" s="39" t="s">
        <v>86</v>
      </c>
      <c r="M43" s="39"/>
      <c r="N43" s="38">
        <v>365</v>
      </c>
      <c r="O43" s="27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265"/>
      <c r="Q43" s="265"/>
      <c r="R43" s="265"/>
      <c r="S43" s="266"/>
      <c r="T43" s="40" t="s">
        <v>49</v>
      </c>
      <c r="U43" s="40" t="s">
        <v>49</v>
      </c>
      <c r="V43" s="41" t="s">
        <v>42</v>
      </c>
      <c r="W43" s="59">
        <v>0</v>
      </c>
      <c r="X43" s="56">
        <f t="shared" ref="X43:X48" si="0">IFERROR(IF(W43="","",W43),"")</f>
        <v>0</v>
      </c>
      <c r="Y43" s="42">
        <f t="shared" ref="Y43:Y48" si="1">IFERROR(IF(W43="","",W43*0.0095),"")</f>
        <v>0</v>
      </c>
      <c r="Z43" s="69" t="s">
        <v>49</v>
      </c>
      <c r="AA43" s="70" t="s">
        <v>49</v>
      </c>
      <c r="AE43" s="83"/>
      <c r="BB43" s="92" t="s">
        <v>92</v>
      </c>
      <c r="BL43" s="83">
        <f t="shared" ref="BL43:BL48" si="2">IFERROR(W43*I43,"0")</f>
        <v>0</v>
      </c>
      <c r="BM43" s="83">
        <f t="shared" ref="BM43:BM48" si="3">IFERROR(X43*I43,"0")</f>
        <v>0</v>
      </c>
      <c r="BN43" s="83">
        <f t="shared" ref="BN43:BN48" si="4">IFERROR(W43/J43,"0")</f>
        <v>0</v>
      </c>
      <c r="BO43" s="83">
        <f t="shared" ref="BO43:BO48" si="5">IFERROR(X43/J43,"0")</f>
        <v>0</v>
      </c>
    </row>
    <row r="44" spans="1:67" ht="27" customHeight="1" x14ac:dyDescent="0.25">
      <c r="A44" s="64" t="s">
        <v>113</v>
      </c>
      <c r="B44" s="64" t="s">
        <v>114</v>
      </c>
      <c r="C44" s="37">
        <v>4301190010</v>
      </c>
      <c r="D44" s="263">
        <v>4607111037596</v>
      </c>
      <c r="E44" s="26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86</v>
      </c>
      <c r="M44" s="39"/>
      <c r="N44" s="38">
        <v>365</v>
      </c>
      <c r="O44" s="28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265"/>
      <c r="Q44" s="265"/>
      <c r="R44" s="265"/>
      <c r="S44" s="266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si="0"/>
        <v>0</v>
      </c>
      <c r="Y44" s="42">
        <f t="shared" si="1"/>
        <v>0</v>
      </c>
      <c r="Z44" s="69" t="s">
        <v>49</v>
      </c>
      <c r="AA44" s="70" t="s">
        <v>49</v>
      </c>
      <c r="AE44" s="83"/>
      <c r="BB44" s="93" t="s">
        <v>92</v>
      </c>
      <c r="BL44" s="83">
        <f t="shared" si="2"/>
        <v>0</v>
      </c>
      <c r="BM44" s="83">
        <f t="shared" si="3"/>
        <v>0</v>
      </c>
      <c r="BN44" s="83">
        <f t="shared" si="4"/>
        <v>0</v>
      </c>
      <c r="BO44" s="83">
        <f t="shared" si="5"/>
        <v>0</v>
      </c>
    </row>
    <row r="45" spans="1:67" ht="27" customHeight="1" x14ac:dyDescent="0.25">
      <c r="A45" s="64" t="s">
        <v>115</v>
      </c>
      <c r="B45" s="64" t="s">
        <v>116</v>
      </c>
      <c r="C45" s="37">
        <v>4301190047</v>
      </c>
      <c r="D45" s="263">
        <v>4607111038579</v>
      </c>
      <c r="E45" s="263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86</v>
      </c>
      <c r="M45" s="39"/>
      <c r="N45" s="38">
        <v>365</v>
      </c>
      <c r="O45" s="281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265"/>
      <c r="Q45" s="265"/>
      <c r="R45" s="265"/>
      <c r="S45" s="266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92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117</v>
      </c>
      <c r="B46" s="64" t="s">
        <v>118</v>
      </c>
      <c r="C46" s="37">
        <v>4301190022</v>
      </c>
      <c r="D46" s="263">
        <v>4607111037053</v>
      </c>
      <c r="E46" s="263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112</v>
      </c>
      <c r="L46" s="39" t="s">
        <v>86</v>
      </c>
      <c r="M46" s="39"/>
      <c r="N46" s="38">
        <v>365</v>
      </c>
      <c r="O46" s="28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265"/>
      <c r="Q46" s="265"/>
      <c r="R46" s="265"/>
      <c r="S46" s="266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92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119</v>
      </c>
      <c r="B47" s="64" t="s">
        <v>120</v>
      </c>
      <c r="C47" s="37">
        <v>4301190023</v>
      </c>
      <c r="D47" s="263">
        <v>4607111037060</v>
      </c>
      <c r="E47" s="263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112</v>
      </c>
      <c r="L47" s="39" t="s">
        <v>86</v>
      </c>
      <c r="M47" s="39"/>
      <c r="N47" s="38">
        <v>365</v>
      </c>
      <c r="O47" s="28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265"/>
      <c r="Q47" s="265"/>
      <c r="R47" s="265"/>
      <c r="S47" s="266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92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121</v>
      </c>
      <c r="B48" s="64" t="s">
        <v>122</v>
      </c>
      <c r="C48" s="37">
        <v>4301190049</v>
      </c>
      <c r="D48" s="263">
        <v>4607111038968</v>
      </c>
      <c r="E48" s="263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112</v>
      </c>
      <c r="L48" s="39" t="s">
        <v>86</v>
      </c>
      <c r="M48" s="39"/>
      <c r="N48" s="38">
        <v>365</v>
      </c>
      <c r="O48" s="28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265"/>
      <c r="Q48" s="265"/>
      <c r="R48" s="265"/>
      <c r="S48" s="266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92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x14ac:dyDescent="0.2">
      <c r="A49" s="270"/>
      <c r="B49" s="270"/>
      <c r="C49" s="270"/>
      <c r="D49" s="270"/>
      <c r="E49" s="270"/>
      <c r="F49" s="270"/>
      <c r="G49" s="270"/>
      <c r="H49" s="270"/>
      <c r="I49" s="270"/>
      <c r="J49" s="270"/>
      <c r="K49" s="270"/>
      <c r="L49" s="270"/>
      <c r="M49" s="270"/>
      <c r="N49" s="271"/>
      <c r="O49" s="267" t="s">
        <v>43</v>
      </c>
      <c r="P49" s="268"/>
      <c r="Q49" s="268"/>
      <c r="R49" s="268"/>
      <c r="S49" s="268"/>
      <c r="T49" s="268"/>
      <c r="U49" s="269"/>
      <c r="V49" s="43" t="s">
        <v>42</v>
      </c>
      <c r="W49" s="44">
        <f>IFERROR(SUM(W43:W48),"0")</f>
        <v>0</v>
      </c>
      <c r="X49" s="44">
        <f>IFERROR(SUM(X43:X48),"0")</f>
        <v>0</v>
      </c>
      <c r="Y49" s="44">
        <f>IFERROR(IF(Y43="",0,Y43),"0")+IFERROR(IF(Y44="",0,Y44),"0")+IFERROR(IF(Y45="",0,Y45),"0")+IFERROR(IF(Y46="",0,Y46),"0")+IFERROR(IF(Y47="",0,Y47),"0")+IFERROR(IF(Y48="",0,Y48),"0")</f>
        <v>0</v>
      </c>
      <c r="Z49" s="68"/>
      <c r="AA49" s="68"/>
    </row>
    <row r="50" spans="1:67" x14ac:dyDescent="0.2">
      <c r="A50" s="270"/>
      <c r="B50" s="270"/>
      <c r="C50" s="270"/>
      <c r="D50" s="270"/>
      <c r="E50" s="270"/>
      <c r="F50" s="270"/>
      <c r="G50" s="270"/>
      <c r="H50" s="270"/>
      <c r="I50" s="270"/>
      <c r="J50" s="270"/>
      <c r="K50" s="270"/>
      <c r="L50" s="270"/>
      <c r="M50" s="270"/>
      <c r="N50" s="271"/>
      <c r="O50" s="267" t="s">
        <v>43</v>
      </c>
      <c r="P50" s="268"/>
      <c r="Q50" s="268"/>
      <c r="R50" s="268"/>
      <c r="S50" s="268"/>
      <c r="T50" s="268"/>
      <c r="U50" s="269"/>
      <c r="V50" s="43" t="s">
        <v>0</v>
      </c>
      <c r="W50" s="44">
        <f>IFERROR(SUMPRODUCT(W43:W48*H43:H48),"0")</f>
        <v>0</v>
      </c>
      <c r="X50" s="44">
        <f>IFERROR(SUMPRODUCT(X43:X48*H43:H48),"0")</f>
        <v>0</v>
      </c>
      <c r="Y50" s="43"/>
      <c r="Z50" s="68"/>
      <c r="AA50" s="68"/>
    </row>
    <row r="51" spans="1:67" ht="16.5" customHeight="1" x14ac:dyDescent="0.25">
      <c r="A51" s="261" t="s">
        <v>123</v>
      </c>
      <c r="B51" s="261"/>
      <c r="C51" s="261"/>
      <c r="D51" s="261"/>
      <c r="E51" s="261"/>
      <c r="F51" s="261"/>
      <c r="G51" s="261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66"/>
      <c r="AA51" s="66"/>
    </row>
    <row r="52" spans="1:67" ht="14.25" customHeight="1" x14ac:dyDescent="0.25">
      <c r="A52" s="262" t="s">
        <v>83</v>
      </c>
      <c r="B52" s="262"/>
      <c r="C52" s="262"/>
      <c r="D52" s="262"/>
      <c r="E52" s="262"/>
      <c r="F52" s="262"/>
      <c r="G52" s="262"/>
      <c r="H52" s="262"/>
      <c r="I52" s="262"/>
      <c r="J52" s="262"/>
      <c r="K52" s="262"/>
      <c r="L52" s="262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67"/>
      <c r="AA52" s="67"/>
    </row>
    <row r="53" spans="1:67" ht="27" customHeight="1" x14ac:dyDescent="0.25">
      <c r="A53" s="64" t="s">
        <v>124</v>
      </c>
      <c r="B53" s="64" t="s">
        <v>125</v>
      </c>
      <c r="C53" s="37">
        <v>4301071032</v>
      </c>
      <c r="D53" s="263">
        <v>4607111038999</v>
      </c>
      <c r="E53" s="263"/>
      <c r="F53" s="63">
        <v>0.4</v>
      </c>
      <c r="G53" s="38">
        <v>16</v>
      </c>
      <c r="H53" s="63">
        <v>6.4</v>
      </c>
      <c r="I53" s="63">
        <v>6.7195999999999998</v>
      </c>
      <c r="J53" s="38">
        <v>84</v>
      </c>
      <c r="K53" s="38" t="s">
        <v>87</v>
      </c>
      <c r="L53" s="39" t="s">
        <v>86</v>
      </c>
      <c r="M53" s="39"/>
      <c r="N53" s="38">
        <v>180</v>
      </c>
      <c r="O53" s="28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3" s="265"/>
      <c r="Q53" s="265"/>
      <c r="R53" s="265"/>
      <c r="S53" s="266"/>
      <c r="T53" s="40" t="s">
        <v>49</v>
      </c>
      <c r="U53" s="40" t="s">
        <v>49</v>
      </c>
      <c r="V53" s="41" t="s">
        <v>42</v>
      </c>
      <c r="W53" s="59">
        <v>0</v>
      </c>
      <c r="X53" s="56">
        <f t="shared" ref="X53:X60" si="6">IFERROR(IF(W53="","",W53),"")</f>
        <v>0</v>
      </c>
      <c r="Y53" s="42">
        <f t="shared" ref="Y53:Y60" si="7">IFERROR(IF(W53="","",W53*0.0155),"")</f>
        <v>0</v>
      </c>
      <c r="Z53" s="69" t="s">
        <v>49</v>
      </c>
      <c r="AA53" s="70" t="s">
        <v>49</v>
      </c>
      <c r="AE53" s="83"/>
      <c r="BB53" s="98" t="s">
        <v>71</v>
      </c>
      <c r="BL53" s="83">
        <f t="shared" ref="BL53:BL60" si="8">IFERROR(W53*I53,"0")</f>
        <v>0</v>
      </c>
      <c r="BM53" s="83">
        <f t="shared" ref="BM53:BM60" si="9">IFERROR(X53*I53,"0")</f>
        <v>0</v>
      </c>
      <c r="BN53" s="83">
        <f t="shared" ref="BN53:BN60" si="10">IFERROR(W53/J53,"0")</f>
        <v>0</v>
      </c>
      <c r="BO53" s="83">
        <f t="shared" ref="BO53:BO60" si="11">IFERROR(X53/J53,"0")</f>
        <v>0</v>
      </c>
    </row>
    <row r="54" spans="1:67" ht="27" customHeight="1" x14ac:dyDescent="0.25">
      <c r="A54" s="64" t="s">
        <v>126</v>
      </c>
      <c r="B54" s="64" t="s">
        <v>127</v>
      </c>
      <c r="C54" s="37">
        <v>4301070989</v>
      </c>
      <c r="D54" s="263">
        <v>4607111037190</v>
      </c>
      <c r="E54" s="263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87</v>
      </c>
      <c r="L54" s="39" t="s">
        <v>86</v>
      </c>
      <c r="M54" s="39"/>
      <c r="N54" s="38">
        <v>180</v>
      </c>
      <c r="O54" s="28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65"/>
      <c r="Q54" s="265"/>
      <c r="R54" s="265"/>
      <c r="S54" s="266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si="6"/>
        <v>0</v>
      </c>
      <c r="Y54" s="42">
        <f t="shared" si="7"/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si="8"/>
        <v>0</v>
      </c>
      <c r="BM54" s="83">
        <f t="shared" si="9"/>
        <v>0</v>
      </c>
      <c r="BN54" s="83">
        <f t="shared" si="10"/>
        <v>0</v>
      </c>
      <c r="BO54" s="83">
        <f t="shared" si="11"/>
        <v>0</v>
      </c>
    </row>
    <row r="55" spans="1:67" ht="27" customHeight="1" x14ac:dyDescent="0.25">
      <c r="A55" s="64" t="s">
        <v>128</v>
      </c>
      <c r="B55" s="64" t="s">
        <v>129</v>
      </c>
      <c r="C55" s="37">
        <v>4301070972</v>
      </c>
      <c r="D55" s="263">
        <v>4607111037183</v>
      </c>
      <c r="E55" s="263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87</v>
      </c>
      <c r="L55" s="39" t="s">
        <v>86</v>
      </c>
      <c r="M55" s="39"/>
      <c r="N55" s="38">
        <v>180</v>
      </c>
      <c r="O55" s="2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65"/>
      <c r="Q55" s="265"/>
      <c r="R55" s="265"/>
      <c r="S55" s="266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130</v>
      </c>
      <c r="B56" s="64" t="s">
        <v>131</v>
      </c>
      <c r="C56" s="37">
        <v>4301070970</v>
      </c>
      <c r="D56" s="263">
        <v>4607111037091</v>
      </c>
      <c r="E56" s="263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87</v>
      </c>
      <c r="L56" s="39" t="s">
        <v>86</v>
      </c>
      <c r="M56" s="39"/>
      <c r="N56" s="38">
        <v>180</v>
      </c>
      <c r="O56" s="28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65"/>
      <c r="Q56" s="265"/>
      <c r="R56" s="265"/>
      <c r="S56" s="266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132</v>
      </c>
      <c r="B57" s="64" t="s">
        <v>133</v>
      </c>
      <c r="C57" s="37">
        <v>4301070971</v>
      </c>
      <c r="D57" s="263">
        <v>4607111036902</v>
      </c>
      <c r="E57" s="263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87</v>
      </c>
      <c r="L57" s="39" t="s">
        <v>86</v>
      </c>
      <c r="M57" s="39"/>
      <c r="N57" s="38">
        <v>180</v>
      </c>
      <c r="O57" s="2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65"/>
      <c r="Q57" s="265"/>
      <c r="R57" s="265"/>
      <c r="S57" s="266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134</v>
      </c>
      <c r="B58" s="64" t="s">
        <v>135</v>
      </c>
      <c r="C58" s="37">
        <v>4301071015</v>
      </c>
      <c r="D58" s="263">
        <v>4607111036858</v>
      </c>
      <c r="E58" s="263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87</v>
      </c>
      <c r="L58" s="39" t="s">
        <v>86</v>
      </c>
      <c r="M58" s="39"/>
      <c r="N58" s="38">
        <v>180</v>
      </c>
      <c r="O58" s="290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58" s="265"/>
      <c r="Q58" s="265"/>
      <c r="R58" s="265"/>
      <c r="S58" s="266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136</v>
      </c>
      <c r="B59" s="64" t="s">
        <v>137</v>
      </c>
      <c r="C59" s="37">
        <v>4301070947</v>
      </c>
      <c r="D59" s="263">
        <v>4607111037510</v>
      </c>
      <c r="E59" s="263"/>
      <c r="F59" s="63">
        <v>0.8</v>
      </c>
      <c r="G59" s="38">
        <v>8</v>
      </c>
      <c r="H59" s="63">
        <v>6.4</v>
      </c>
      <c r="I59" s="63">
        <v>6.6859999999999999</v>
      </c>
      <c r="J59" s="38">
        <v>84</v>
      </c>
      <c r="K59" s="38" t="s">
        <v>87</v>
      </c>
      <c r="L59" s="39" t="s">
        <v>86</v>
      </c>
      <c r="M59" s="39"/>
      <c r="N59" s="38">
        <v>150</v>
      </c>
      <c r="O59" s="29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65"/>
      <c r="Q59" s="265"/>
      <c r="R59" s="265"/>
      <c r="S59" s="266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ht="27" customHeight="1" x14ac:dyDescent="0.25">
      <c r="A60" s="64" t="s">
        <v>138</v>
      </c>
      <c r="B60" s="64" t="s">
        <v>139</v>
      </c>
      <c r="C60" s="37">
        <v>4301071025</v>
      </c>
      <c r="D60" s="263">
        <v>4607111036889</v>
      </c>
      <c r="E60" s="263"/>
      <c r="F60" s="63">
        <v>0.9</v>
      </c>
      <c r="G60" s="38">
        <v>8</v>
      </c>
      <c r="H60" s="63">
        <v>7.2</v>
      </c>
      <c r="I60" s="63">
        <v>7.4859999999999998</v>
      </c>
      <c r="J60" s="38">
        <v>84</v>
      </c>
      <c r="K60" s="38" t="s">
        <v>87</v>
      </c>
      <c r="L60" s="39" t="s">
        <v>86</v>
      </c>
      <c r="M60" s="39"/>
      <c r="N60" s="38">
        <v>180</v>
      </c>
      <c r="O60" s="292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P60" s="265"/>
      <c r="Q60" s="265"/>
      <c r="R60" s="265"/>
      <c r="S60" s="266"/>
      <c r="T60" s="40" t="s">
        <v>49</v>
      </c>
      <c r="U60" s="40" t="s">
        <v>49</v>
      </c>
      <c r="V60" s="41" t="s">
        <v>42</v>
      </c>
      <c r="W60" s="59">
        <v>0</v>
      </c>
      <c r="X60" s="56">
        <f t="shared" si="6"/>
        <v>0</v>
      </c>
      <c r="Y60" s="42">
        <f t="shared" si="7"/>
        <v>0</v>
      </c>
      <c r="Z60" s="69" t="s">
        <v>49</v>
      </c>
      <c r="AA60" s="70" t="s">
        <v>49</v>
      </c>
      <c r="AE60" s="83"/>
      <c r="BB60" s="105" t="s">
        <v>71</v>
      </c>
      <c r="BL60" s="83">
        <f t="shared" si="8"/>
        <v>0</v>
      </c>
      <c r="BM60" s="83">
        <f t="shared" si="9"/>
        <v>0</v>
      </c>
      <c r="BN60" s="83">
        <f t="shared" si="10"/>
        <v>0</v>
      </c>
      <c r="BO60" s="83">
        <f t="shared" si="11"/>
        <v>0</v>
      </c>
    </row>
    <row r="61" spans="1:67" x14ac:dyDescent="0.2">
      <c r="A61" s="270"/>
      <c r="B61" s="270"/>
      <c r="C61" s="270"/>
      <c r="D61" s="270"/>
      <c r="E61" s="270"/>
      <c r="F61" s="270"/>
      <c r="G61" s="270"/>
      <c r="H61" s="270"/>
      <c r="I61" s="270"/>
      <c r="J61" s="270"/>
      <c r="K61" s="270"/>
      <c r="L61" s="270"/>
      <c r="M61" s="270"/>
      <c r="N61" s="271"/>
      <c r="O61" s="267" t="s">
        <v>43</v>
      </c>
      <c r="P61" s="268"/>
      <c r="Q61" s="268"/>
      <c r="R61" s="268"/>
      <c r="S61" s="268"/>
      <c r="T61" s="268"/>
      <c r="U61" s="269"/>
      <c r="V61" s="43" t="s">
        <v>42</v>
      </c>
      <c r="W61" s="44">
        <f>IFERROR(SUM(W53:W60),"0")</f>
        <v>0</v>
      </c>
      <c r="X61" s="44">
        <f>IFERROR(SUM(X53:X60),"0")</f>
        <v>0</v>
      </c>
      <c r="Y61" s="44">
        <f>IFERROR(IF(Y53="",0,Y53),"0")+IFERROR(IF(Y54="",0,Y54),"0")+IFERROR(IF(Y55="",0,Y55),"0")+IFERROR(IF(Y56="",0,Y56),"0")+IFERROR(IF(Y57="",0,Y57),"0")+IFERROR(IF(Y58="",0,Y58),"0")+IFERROR(IF(Y59="",0,Y59),"0")+IFERROR(IF(Y60="",0,Y60),"0")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270"/>
      <c r="B62" s="270"/>
      <c r="C62" s="270"/>
      <c r="D62" s="270"/>
      <c r="E62" s="270"/>
      <c r="F62" s="270"/>
      <c r="G62" s="270"/>
      <c r="H62" s="270"/>
      <c r="I62" s="270"/>
      <c r="J62" s="270"/>
      <c r="K62" s="270"/>
      <c r="L62" s="270"/>
      <c r="M62" s="270"/>
      <c r="N62" s="271"/>
      <c r="O62" s="267" t="s">
        <v>43</v>
      </c>
      <c r="P62" s="268"/>
      <c r="Q62" s="268"/>
      <c r="R62" s="268"/>
      <c r="S62" s="268"/>
      <c r="T62" s="268"/>
      <c r="U62" s="269"/>
      <c r="V62" s="43" t="s">
        <v>0</v>
      </c>
      <c r="W62" s="44">
        <f>IFERROR(SUMPRODUCT(W53:W60*H53:H60),"0")</f>
        <v>0</v>
      </c>
      <c r="X62" s="44">
        <f>IFERROR(SUMPRODUCT(X53:X60*H53:H60),"0")</f>
        <v>0</v>
      </c>
      <c r="Y62" s="43"/>
      <c r="Z62" s="68"/>
      <c r="AA62" s="68"/>
    </row>
    <row r="63" spans="1:67" ht="16.5" customHeight="1" x14ac:dyDescent="0.25">
      <c r="A63" s="261" t="s">
        <v>140</v>
      </c>
      <c r="B63" s="261"/>
      <c r="C63" s="261"/>
      <c r="D63" s="261"/>
      <c r="E63" s="261"/>
      <c r="F63" s="261"/>
      <c r="G63" s="261"/>
      <c r="H63" s="261"/>
      <c r="I63" s="261"/>
      <c r="J63" s="261"/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66"/>
      <c r="AA63" s="66"/>
    </row>
    <row r="64" spans="1:67" ht="14.25" customHeight="1" x14ac:dyDescent="0.25">
      <c r="A64" s="262" t="s">
        <v>83</v>
      </c>
      <c r="B64" s="262"/>
      <c r="C64" s="262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67"/>
      <c r="AA64" s="67"/>
    </row>
    <row r="65" spans="1:67" ht="27" customHeight="1" x14ac:dyDescent="0.25">
      <c r="A65" s="64" t="s">
        <v>141</v>
      </c>
      <c r="B65" s="64" t="s">
        <v>142</v>
      </c>
      <c r="C65" s="37">
        <v>4301070977</v>
      </c>
      <c r="D65" s="263">
        <v>4607111037411</v>
      </c>
      <c r="E65" s="263"/>
      <c r="F65" s="63">
        <v>2.7</v>
      </c>
      <c r="G65" s="38">
        <v>1</v>
      </c>
      <c r="H65" s="63">
        <v>2.7</v>
      </c>
      <c r="I65" s="63">
        <v>2.8132000000000001</v>
      </c>
      <c r="J65" s="38">
        <v>234</v>
      </c>
      <c r="K65" s="38" t="s">
        <v>143</v>
      </c>
      <c r="L65" s="39" t="s">
        <v>86</v>
      </c>
      <c r="M65" s="39"/>
      <c r="N65" s="38">
        <v>180</v>
      </c>
      <c r="O65" s="29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65"/>
      <c r="Q65" s="265"/>
      <c r="R65" s="265"/>
      <c r="S65" s="266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IFERROR(IF(W65="","",W65*0.00502),"")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ht="27" customHeight="1" x14ac:dyDescent="0.25">
      <c r="A66" s="64" t="s">
        <v>144</v>
      </c>
      <c r="B66" s="64" t="s">
        <v>145</v>
      </c>
      <c r="C66" s="37">
        <v>4301070981</v>
      </c>
      <c r="D66" s="263">
        <v>4607111036728</v>
      </c>
      <c r="E66" s="263"/>
      <c r="F66" s="63">
        <v>5</v>
      </c>
      <c r="G66" s="38">
        <v>1</v>
      </c>
      <c r="H66" s="63">
        <v>5</v>
      </c>
      <c r="I66" s="63">
        <v>5.2131999999999996</v>
      </c>
      <c r="J66" s="38">
        <v>144</v>
      </c>
      <c r="K66" s="38" t="s">
        <v>87</v>
      </c>
      <c r="L66" s="39" t="s">
        <v>86</v>
      </c>
      <c r="M66" s="39"/>
      <c r="N66" s="38">
        <v>180</v>
      </c>
      <c r="O66" s="29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65"/>
      <c r="Q66" s="265"/>
      <c r="R66" s="265"/>
      <c r="S66" s="266"/>
      <c r="T66" s="40" t="s">
        <v>49</v>
      </c>
      <c r="U66" s="40" t="s">
        <v>49</v>
      </c>
      <c r="V66" s="41" t="s">
        <v>42</v>
      </c>
      <c r="W66" s="59">
        <v>0</v>
      </c>
      <c r="X66" s="56">
        <f>IFERROR(IF(W66="","",W66),"")</f>
        <v>0</v>
      </c>
      <c r="Y66" s="42">
        <f>IFERROR(IF(W66="","",W66*0.00866),"")</f>
        <v>0</v>
      </c>
      <c r="Z66" s="69" t="s">
        <v>49</v>
      </c>
      <c r="AA66" s="70" t="s">
        <v>49</v>
      </c>
      <c r="AE66" s="83"/>
      <c r="BB66" s="107" t="s">
        <v>71</v>
      </c>
      <c r="BL66" s="83">
        <f>IFERROR(W66*I66,"0")</f>
        <v>0</v>
      </c>
      <c r="BM66" s="83">
        <f>IFERROR(X66*I66,"0")</f>
        <v>0</v>
      </c>
      <c r="BN66" s="83">
        <f>IFERROR(W66/J66,"0")</f>
        <v>0</v>
      </c>
      <c r="BO66" s="83">
        <f>IFERROR(X66/J66,"0")</f>
        <v>0</v>
      </c>
    </row>
    <row r="67" spans="1:67" x14ac:dyDescent="0.2">
      <c r="A67" s="270"/>
      <c r="B67" s="270"/>
      <c r="C67" s="270"/>
      <c r="D67" s="270"/>
      <c r="E67" s="270"/>
      <c r="F67" s="270"/>
      <c r="G67" s="270"/>
      <c r="H67" s="270"/>
      <c r="I67" s="270"/>
      <c r="J67" s="270"/>
      <c r="K67" s="270"/>
      <c r="L67" s="270"/>
      <c r="M67" s="270"/>
      <c r="N67" s="271"/>
      <c r="O67" s="267" t="s">
        <v>43</v>
      </c>
      <c r="P67" s="268"/>
      <c r="Q67" s="268"/>
      <c r="R67" s="268"/>
      <c r="S67" s="268"/>
      <c r="T67" s="268"/>
      <c r="U67" s="269"/>
      <c r="V67" s="43" t="s">
        <v>42</v>
      </c>
      <c r="W67" s="44">
        <f>IFERROR(SUM(W65:W66),"0")</f>
        <v>0</v>
      </c>
      <c r="X67" s="44">
        <f>IFERROR(SUM(X65:X66),"0")</f>
        <v>0</v>
      </c>
      <c r="Y67" s="44">
        <f>IFERROR(IF(Y65="",0,Y65),"0")+IFERROR(IF(Y66="",0,Y66),"0")</f>
        <v>0</v>
      </c>
      <c r="Z67" s="68"/>
      <c r="AA67" s="68"/>
    </row>
    <row r="68" spans="1:67" x14ac:dyDescent="0.2">
      <c r="A68" s="270"/>
      <c r="B68" s="270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1"/>
      <c r="O68" s="267" t="s">
        <v>43</v>
      </c>
      <c r="P68" s="268"/>
      <c r="Q68" s="268"/>
      <c r="R68" s="268"/>
      <c r="S68" s="268"/>
      <c r="T68" s="268"/>
      <c r="U68" s="269"/>
      <c r="V68" s="43" t="s">
        <v>0</v>
      </c>
      <c r="W68" s="44">
        <f>IFERROR(SUMPRODUCT(W65:W66*H65:H66),"0")</f>
        <v>0</v>
      </c>
      <c r="X68" s="44">
        <f>IFERROR(SUMPRODUCT(X65:X66*H65:H66),"0")</f>
        <v>0</v>
      </c>
      <c r="Y68" s="43"/>
      <c r="Z68" s="68"/>
      <c r="AA68" s="68"/>
    </row>
    <row r="69" spans="1:67" ht="16.5" customHeight="1" x14ac:dyDescent="0.25">
      <c r="A69" s="261" t="s">
        <v>146</v>
      </c>
      <c r="B69" s="261"/>
      <c r="C69" s="261"/>
      <c r="D69" s="261"/>
      <c r="E69" s="261"/>
      <c r="F69" s="261"/>
      <c r="G69" s="261"/>
      <c r="H69" s="261"/>
      <c r="I69" s="261"/>
      <c r="J69" s="261"/>
      <c r="K69" s="261"/>
      <c r="L69" s="261"/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  <c r="Z69" s="66"/>
      <c r="AA69" s="66"/>
    </row>
    <row r="70" spans="1:67" ht="14.25" customHeight="1" x14ac:dyDescent="0.25">
      <c r="A70" s="262" t="s">
        <v>147</v>
      </c>
      <c r="B70" s="262"/>
      <c r="C70" s="262"/>
      <c r="D70" s="262"/>
      <c r="E70" s="262"/>
      <c r="F70" s="262"/>
      <c r="G70" s="262"/>
      <c r="H70" s="262"/>
      <c r="I70" s="262"/>
      <c r="J70" s="262"/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67"/>
      <c r="AA70" s="67"/>
    </row>
    <row r="71" spans="1:67" ht="27" customHeight="1" x14ac:dyDescent="0.25">
      <c r="A71" s="64" t="s">
        <v>148</v>
      </c>
      <c r="B71" s="64" t="s">
        <v>149</v>
      </c>
      <c r="C71" s="37">
        <v>4301135271</v>
      </c>
      <c r="D71" s="263">
        <v>4607111033659</v>
      </c>
      <c r="E71" s="263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93</v>
      </c>
      <c r="L71" s="39" t="s">
        <v>86</v>
      </c>
      <c r="M71" s="39"/>
      <c r="N71" s="38">
        <v>180</v>
      </c>
      <c r="O71" s="29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65"/>
      <c r="Q71" s="265"/>
      <c r="R71" s="265"/>
      <c r="S71" s="266"/>
      <c r="T71" s="40" t="s">
        <v>49</v>
      </c>
      <c r="U71" s="40" t="s">
        <v>49</v>
      </c>
      <c r="V71" s="41" t="s">
        <v>42</v>
      </c>
      <c r="W71" s="59">
        <v>0</v>
      </c>
      <c r="X71" s="56">
        <f>IFERROR(IF(W71="","",W71),"")</f>
        <v>0</v>
      </c>
      <c r="Y71" s="42">
        <f>IFERROR(IF(W71="","",W71*0.01788),"")</f>
        <v>0</v>
      </c>
      <c r="Z71" s="69" t="s">
        <v>49</v>
      </c>
      <c r="AA71" s="70" t="s">
        <v>49</v>
      </c>
      <c r="AE71" s="83"/>
      <c r="BB71" s="108" t="s">
        <v>92</v>
      </c>
      <c r="BL71" s="83">
        <f>IFERROR(W71*I71,"0")</f>
        <v>0</v>
      </c>
      <c r="BM71" s="83">
        <f>IFERROR(X71*I71,"0")</f>
        <v>0</v>
      </c>
      <c r="BN71" s="83">
        <f>IFERROR(W71/J71,"0")</f>
        <v>0</v>
      </c>
      <c r="BO71" s="83">
        <f>IFERROR(X71/J71,"0")</f>
        <v>0</v>
      </c>
    </row>
    <row r="72" spans="1:67" ht="27" customHeight="1" x14ac:dyDescent="0.25">
      <c r="A72" s="64" t="s">
        <v>150</v>
      </c>
      <c r="B72" s="64" t="s">
        <v>151</v>
      </c>
      <c r="C72" s="37">
        <v>4301135147</v>
      </c>
      <c r="D72" s="263">
        <v>4607111033659</v>
      </c>
      <c r="E72" s="263"/>
      <c r="F72" s="63">
        <v>0.3</v>
      </c>
      <c r="G72" s="38">
        <v>6</v>
      </c>
      <c r="H72" s="63">
        <v>1.8</v>
      </c>
      <c r="I72" s="63">
        <v>2.2218</v>
      </c>
      <c r="J72" s="38">
        <v>126</v>
      </c>
      <c r="K72" s="38" t="s">
        <v>93</v>
      </c>
      <c r="L72" s="39" t="s">
        <v>86</v>
      </c>
      <c r="M72" s="39"/>
      <c r="N72" s="38">
        <v>180</v>
      </c>
      <c r="O72" s="296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2" s="265"/>
      <c r="Q72" s="265"/>
      <c r="R72" s="265"/>
      <c r="S72" s="266"/>
      <c r="T72" s="40" t="s">
        <v>49</v>
      </c>
      <c r="U72" s="40" t="s">
        <v>49</v>
      </c>
      <c r="V72" s="41" t="s">
        <v>42</v>
      </c>
      <c r="W72" s="59">
        <v>0</v>
      </c>
      <c r="X72" s="56">
        <f>IFERROR(IF(W72="","",W72),"")</f>
        <v>0</v>
      </c>
      <c r="Y72" s="42">
        <f>IFERROR(IF(W72="","",W72*0.00936),"")</f>
        <v>0</v>
      </c>
      <c r="Z72" s="69" t="s">
        <v>49</v>
      </c>
      <c r="AA72" s="70" t="s">
        <v>49</v>
      </c>
      <c r="AE72" s="83"/>
      <c r="BB72" s="109" t="s">
        <v>92</v>
      </c>
      <c r="BL72" s="83">
        <f>IFERROR(W72*I72,"0")</f>
        <v>0</v>
      </c>
      <c r="BM72" s="83">
        <f>IFERROR(X72*I72,"0")</f>
        <v>0</v>
      </c>
      <c r="BN72" s="83">
        <f>IFERROR(W72/J72,"0")</f>
        <v>0</v>
      </c>
      <c r="BO72" s="83">
        <f>IFERROR(X72/J72,"0")</f>
        <v>0</v>
      </c>
    </row>
    <row r="73" spans="1:67" x14ac:dyDescent="0.2">
      <c r="A73" s="270"/>
      <c r="B73" s="270"/>
      <c r="C73" s="270"/>
      <c r="D73" s="270"/>
      <c r="E73" s="270"/>
      <c r="F73" s="270"/>
      <c r="G73" s="270"/>
      <c r="H73" s="270"/>
      <c r="I73" s="270"/>
      <c r="J73" s="270"/>
      <c r="K73" s="270"/>
      <c r="L73" s="270"/>
      <c r="M73" s="270"/>
      <c r="N73" s="271"/>
      <c r="O73" s="267" t="s">
        <v>43</v>
      </c>
      <c r="P73" s="268"/>
      <c r="Q73" s="268"/>
      <c r="R73" s="268"/>
      <c r="S73" s="268"/>
      <c r="T73" s="268"/>
      <c r="U73" s="269"/>
      <c r="V73" s="43" t="s">
        <v>42</v>
      </c>
      <c r="W73" s="44">
        <f>IFERROR(SUM(W71:W72),"0")</f>
        <v>0</v>
      </c>
      <c r="X73" s="44">
        <f>IFERROR(SUM(X71:X72),"0")</f>
        <v>0</v>
      </c>
      <c r="Y73" s="44">
        <f>IFERROR(IF(Y71="",0,Y71),"0")+IFERROR(IF(Y72="",0,Y72),"0")</f>
        <v>0</v>
      </c>
      <c r="Z73" s="68"/>
      <c r="AA73" s="68"/>
    </row>
    <row r="74" spans="1:67" x14ac:dyDescent="0.2">
      <c r="A74" s="270"/>
      <c r="B74" s="270"/>
      <c r="C74" s="270"/>
      <c r="D74" s="270"/>
      <c r="E74" s="270"/>
      <c r="F74" s="270"/>
      <c r="G74" s="270"/>
      <c r="H74" s="270"/>
      <c r="I74" s="270"/>
      <c r="J74" s="270"/>
      <c r="K74" s="270"/>
      <c r="L74" s="270"/>
      <c r="M74" s="270"/>
      <c r="N74" s="271"/>
      <c r="O74" s="267" t="s">
        <v>43</v>
      </c>
      <c r="P74" s="268"/>
      <c r="Q74" s="268"/>
      <c r="R74" s="268"/>
      <c r="S74" s="268"/>
      <c r="T74" s="268"/>
      <c r="U74" s="269"/>
      <c r="V74" s="43" t="s">
        <v>0</v>
      </c>
      <c r="W74" s="44">
        <f>IFERROR(SUMPRODUCT(W71:W72*H71:H72),"0")</f>
        <v>0</v>
      </c>
      <c r="X74" s="44">
        <f>IFERROR(SUMPRODUCT(X71:X72*H71:H72),"0")</f>
        <v>0</v>
      </c>
      <c r="Y74" s="43"/>
      <c r="Z74" s="68"/>
      <c r="AA74" s="68"/>
    </row>
    <row r="75" spans="1:67" ht="16.5" customHeight="1" x14ac:dyDescent="0.25">
      <c r="A75" s="261" t="s">
        <v>152</v>
      </c>
      <c r="B75" s="261"/>
      <c r="C75" s="261"/>
      <c r="D75" s="261"/>
      <c r="E75" s="261"/>
      <c r="F75" s="261"/>
      <c r="G75" s="261"/>
      <c r="H75" s="261"/>
      <c r="I75" s="261"/>
      <c r="J75" s="261"/>
      <c r="K75" s="261"/>
      <c r="L75" s="261"/>
      <c r="M75" s="261"/>
      <c r="N75" s="261"/>
      <c r="O75" s="261"/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66"/>
      <c r="AA75" s="66"/>
    </row>
    <row r="76" spans="1:67" ht="14.25" customHeight="1" x14ac:dyDescent="0.25">
      <c r="A76" s="262" t="s">
        <v>153</v>
      </c>
      <c r="B76" s="262"/>
      <c r="C76" s="262"/>
      <c r="D76" s="262"/>
      <c r="E76" s="262"/>
      <c r="F76" s="262"/>
      <c r="G76" s="262"/>
      <c r="H76" s="262"/>
      <c r="I76" s="262"/>
      <c r="J76" s="262"/>
      <c r="K76" s="262"/>
      <c r="L76" s="262"/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67"/>
      <c r="AA76" s="67"/>
    </row>
    <row r="77" spans="1:67" ht="27" customHeight="1" x14ac:dyDescent="0.25">
      <c r="A77" s="64" t="s">
        <v>154</v>
      </c>
      <c r="B77" s="64" t="s">
        <v>155</v>
      </c>
      <c r="C77" s="37">
        <v>4301131021</v>
      </c>
      <c r="D77" s="263">
        <v>4607111034137</v>
      </c>
      <c r="E77" s="263"/>
      <c r="F77" s="63">
        <v>0.3</v>
      </c>
      <c r="G77" s="38">
        <v>12</v>
      </c>
      <c r="H77" s="63">
        <v>3.6</v>
      </c>
      <c r="I77" s="63">
        <v>4.3036000000000003</v>
      </c>
      <c r="J77" s="38">
        <v>70</v>
      </c>
      <c r="K77" s="38" t="s">
        <v>93</v>
      </c>
      <c r="L77" s="39" t="s">
        <v>86</v>
      </c>
      <c r="M77" s="39"/>
      <c r="N77" s="38">
        <v>180</v>
      </c>
      <c r="O77" s="29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7" s="265"/>
      <c r="Q77" s="265"/>
      <c r="R77" s="265"/>
      <c r="S77" s="266"/>
      <c r="T77" s="40" t="s">
        <v>49</v>
      </c>
      <c r="U77" s="40" t="s">
        <v>49</v>
      </c>
      <c r="V77" s="41" t="s">
        <v>42</v>
      </c>
      <c r="W77" s="59">
        <v>0</v>
      </c>
      <c r="X77" s="56">
        <f>IFERROR(IF(W77="","",W77),"")</f>
        <v>0</v>
      </c>
      <c r="Y77" s="42">
        <f>IFERROR(IF(W77="","",W77*0.01788),"")</f>
        <v>0</v>
      </c>
      <c r="Z77" s="69" t="s">
        <v>49</v>
      </c>
      <c r="AA77" s="70" t="s">
        <v>49</v>
      </c>
      <c r="AE77" s="83"/>
      <c r="BB77" s="110" t="s">
        <v>92</v>
      </c>
      <c r="BL77" s="83">
        <f>IFERROR(W77*I77,"0")</f>
        <v>0</v>
      </c>
      <c r="BM77" s="83">
        <f>IFERROR(X77*I77,"0")</f>
        <v>0</v>
      </c>
      <c r="BN77" s="83">
        <f>IFERROR(W77/J77,"0")</f>
        <v>0</v>
      </c>
      <c r="BO77" s="83">
        <f>IFERROR(X77/J77,"0")</f>
        <v>0</v>
      </c>
    </row>
    <row r="78" spans="1:67" ht="27" customHeight="1" x14ac:dyDescent="0.25">
      <c r="A78" s="64" t="s">
        <v>156</v>
      </c>
      <c r="B78" s="64" t="s">
        <v>157</v>
      </c>
      <c r="C78" s="37">
        <v>4301131022</v>
      </c>
      <c r="D78" s="263">
        <v>4607111034120</v>
      </c>
      <c r="E78" s="263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93</v>
      </c>
      <c r="L78" s="39" t="s">
        <v>86</v>
      </c>
      <c r="M78" s="39"/>
      <c r="N78" s="38">
        <v>180</v>
      </c>
      <c r="O78" s="29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8" s="265"/>
      <c r="Q78" s="265"/>
      <c r="R78" s="265"/>
      <c r="S78" s="266"/>
      <c r="T78" s="40" t="s">
        <v>49</v>
      </c>
      <c r="U78" s="40" t="s">
        <v>49</v>
      </c>
      <c r="V78" s="41" t="s">
        <v>42</v>
      </c>
      <c r="W78" s="59">
        <v>0</v>
      </c>
      <c r="X78" s="56">
        <f>IFERROR(IF(W78="","",W78),"")</f>
        <v>0</v>
      </c>
      <c r="Y78" s="42">
        <f>IFERROR(IF(W78="","",W78*0.01788),"")</f>
        <v>0</v>
      </c>
      <c r="Z78" s="69" t="s">
        <v>49</v>
      </c>
      <c r="AA78" s="70" t="s">
        <v>49</v>
      </c>
      <c r="AE78" s="83"/>
      <c r="BB78" s="111" t="s">
        <v>92</v>
      </c>
      <c r="BL78" s="83">
        <f>IFERROR(W78*I78,"0")</f>
        <v>0</v>
      </c>
      <c r="BM78" s="83">
        <f>IFERROR(X78*I78,"0")</f>
        <v>0</v>
      </c>
      <c r="BN78" s="83">
        <f>IFERROR(W78/J78,"0")</f>
        <v>0</v>
      </c>
      <c r="BO78" s="83">
        <f>IFERROR(X78/J78,"0")</f>
        <v>0</v>
      </c>
    </row>
    <row r="79" spans="1:67" x14ac:dyDescent="0.2">
      <c r="A79" s="270"/>
      <c r="B79" s="270"/>
      <c r="C79" s="270"/>
      <c r="D79" s="270"/>
      <c r="E79" s="270"/>
      <c r="F79" s="270"/>
      <c r="G79" s="270"/>
      <c r="H79" s="270"/>
      <c r="I79" s="270"/>
      <c r="J79" s="270"/>
      <c r="K79" s="270"/>
      <c r="L79" s="270"/>
      <c r="M79" s="270"/>
      <c r="N79" s="271"/>
      <c r="O79" s="267" t="s">
        <v>43</v>
      </c>
      <c r="P79" s="268"/>
      <c r="Q79" s="268"/>
      <c r="R79" s="268"/>
      <c r="S79" s="268"/>
      <c r="T79" s="268"/>
      <c r="U79" s="269"/>
      <c r="V79" s="43" t="s">
        <v>42</v>
      </c>
      <c r="W79" s="44">
        <f>IFERROR(SUM(W77:W78),"0")</f>
        <v>0</v>
      </c>
      <c r="X79" s="44">
        <f>IFERROR(SUM(X77:X78),"0")</f>
        <v>0</v>
      </c>
      <c r="Y79" s="44">
        <f>IFERROR(IF(Y77="",0,Y77),"0")+IFERROR(IF(Y78="",0,Y78),"0")</f>
        <v>0</v>
      </c>
      <c r="Z79" s="68"/>
      <c r="AA79" s="68"/>
    </row>
    <row r="80" spans="1:67" x14ac:dyDescent="0.2">
      <c r="A80" s="270"/>
      <c r="B80" s="270"/>
      <c r="C80" s="270"/>
      <c r="D80" s="270"/>
      <c r="E80" s="270"/>
      <c r="F80" s="270"/>
      <c r="G80" s="270"/>
      <c r="H80" s="270"/>
      <c r="I80" s="270"/>
      <c r="J80" s="270"/>
      <c r="K80" s="270"/>
      <c r="L80" s="270"/>
      <c r="M80" s="270"/>
      <c r="N80" s="271"/>
      <c r="O80" s="267" t="s">
        <v>43</v>
      </c>
      <c r="P80" s="268"/>
      <c r="Q80" s="268"/>
      <c r="R80" s="268"/>
      <c r="S80" s="268"/>
      <c r="T80" s="268"/>
      <c r="U80" s="269"/>
      <c r="V80" s="43" t="s">
        <v>0</v>
      </c>
      <c r="W80" s="44">
        <f>IFERROR(SUMPRODUCT(W77:W78*H77:H78),"0")</f>
        <v>0</v>
      </c>
      <c r="X80" s="44">
        <f>IFERROR(SUMPRODUCT(X77:X78*H77:H78),"0")</f>
        <v>0</v>
      </c>
      <c r="Y80" s="43"/>
      <c r="Z80" s="68"/>
      <c r="AA80" s="68"/>
    </row>
    <row r="81" spans="1:67" ht="16.5" customHeight="1" x14ac:dyDescent="0.25">
      <c r="A81" s="261" t="s">
        <v>158</v>
      </c>
      <c r="B81" s="261"/>
      <c r="C81" s="261"/>
      <c r="D81" s="261"/>
      <c r="E81" s="261"/>
      <c r="F81" s="261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1"/>
      <c r="U81" s="261"/>
      <c r="V81" s="261"/>
      <c r="W81" s="261"/>
      <c r="X81" s="261"/>
      <c r="Y81" s="261"/>
      <c r="Z81" s="66"/>
      <c r="AA81" s="66"/>
    </row>
    <row r="82" spans="1:67" ht="14.25" customHeight="1" x14ac:dyDescent="0.25">
      <c r="A82" s="262" t="s">
        <v>147</v>
      </c>
      <c r="B82" s="262"/>
      <c r="C82" s="262"/>
      <c r="D82" s="262"/>
      <c r="E82" s="262"/>
      <c r="F82" s="262"/>
      <c r="G82" s="262"/>
      <c r="H82" s="262"/>
      <c r="I82" s="262"/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67"/>
      <c r="AA82" s="67"/>
    </row>
    <row r="83" spans="1:67" ht="27" customHeight="1" x14ac:dyDescent="0.25">
      <c r="A83" s="64" t="s">
        <v>159</v>
      </c>
      <c r="B83" s="64" t="s">
        <v>160</v>
      </c>
      <c r="C83" s="37">
        <v>4301135285</v>
      </c>
      <c r="D83" s="263">
        <v>4607111036407</v>
      </c>
      <c r="E83" s="263"/>
      <c r="F83" s="63">
        <v>0.3</v>
      </c>
      <c r="G83" s="38">
        <v>14</v>
      </c>
      <c r="H83" s="63">
        <v>4.2</v>
      </c>
      <c r="I83" s="63">
        <v>4.5292000000000003</v>
      </c>
      <c r="J83" s="38">
        <v>70</v>
      </c>
      <c r="K83" s="38" t="s">
        <v>93</v>
      </c>
      <c r="L83" s="39" t="s">
        <v>86</v>
      </c>
      <c r="M83" s="39"/>
      <c r="N83" s="38">
        <v>180</v>
      </c>
      <c r="O83" s="29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3" s="265"/>
      <c r="Q83" s="265"/>
      <c r="R83" s="265"/>
      <c r="S83" s="266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ref="X83:X88" si="12">IFERROR(IF(W83="","",W83),"")</f>
        <v>0</v>
      </c>
      <c r="Y83" s="42">
        <f t="shared" ref="Y83:Y88" si="13">IFERROR(IF(W83="","",W83*0.01788),"")</f>
        <v>0</v>
      </c>
      <c r="Z83" s="69" t="s">
        <v>49</v>
      </c>
      <c r="AA83" s="70" t="s">
        <v>49</v>
      </c>
      <c r="AE83" s="83"/>
      <c r="BB83" s="112" t="s">
        <v>92</v>
      </c>
      <c r="BL83" s="83">
        <f t="shared" ref="BL83:BL88" si="14">IFERROR(W83*I83,"0")</f>
        <v>0</v>
      </c>
      <c r="BM83" s="83">
        <f t="shared" ref="BM83:BM88" si="15">IFERROR(X83*I83,"0")</f>
        <v>0</v>
      </c>
      <c r="BN83" s="83">
        <f t="shared" ref="BN83:BN88" si="16">IFERROR(W83/J83,"0")</f>
        <v>0</v>
      </c>
      <c r="BO83" s="83">
        <f t="shared" ref="BO83:BO88" si="17">IFERROR(X83/J83,"0")</f>
        <v>0</v>
      </c>
    </row>
    <row r="84" spans="1:67" ht="27" customHeight="1" x14ac:dyDescent="0.25">
      <c r="A84" s="64" t="s">
        <v>161</v>
      </c>
      <c r="B84" s="64" t="s">
        <v>162</v>
      </c>
      <c r="C84" s="37">
        <v>4301135286</v>
      </c>
      <c r="D84" s="263">
        <v>4607111033628</v>
      </c>
      <c r="E84" s="263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93</v>
      </c>
      <c r="L84" s="39" t="s">
        <v>86</v>
      </c>
      <c r="M84" s="39"/>
      <c r="N84" s="38">
        <v>180</v>
      </c>
      <c r="O84" s="30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4" s="265"/>
      <c r="Q84" s="265"/>
      <c r="R84" s="265"/>
      <c r="S84" s="266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92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163</v>
      </c>
      <c r="B85" s="64" t="s">
        <v>164</v>
      </c>
      <c r="C85" s="37">
        <v>4301135292</v>
      </c>
      <c r="D85" s="263">
        <v>4607111033451</v>
      </c>
      <c r="E85" s="263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93</v>
      </c>
      <c r="L85" s="39" t="s">
        <v>86</v>
      </c>
      <c r="M85" s="39"/>
      <c r="N85" s="38">
        <v>180</v>
      </c>
      <c r="O85" s="30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5" s="265"/>
      <c r="Q85" s="265"/>
      <c r="R85" s="265"/>
      <c r="S85" s="266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92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165</v>
      </c>
      <c r="B86" s="64" t="s">
        <v>166</v>
      </c>
      <c r="C86" s="37">
        <v>4301135295</v>
      </c>
      <c r="D86" s="263">
        <v>4607111035141</v>
      </c>
      <c r="E86" s="263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93</v>
      </c>
      <c r="L86" s="39" t="s">
        <v>86</v>
      </c>
      <c r="M86" s="39"/>
      <c r="N86" s="38">
        <v>180</v>
      </c>
      <c r="O86" s="30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6" s="265"/>
      <c r="Q86" s="265"/>
      <c r="R86" s="265"/>
      <c r="S86" s="266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92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ht="27" customHeight="1" x14ac:dyDescent="0.25">
      <c r="A87" s="64" t="s">
        <v>167</v>
      </c>
      <c r="B87" s="64" t="s">
        <v>168</v>
      </c>
      <c r="C87" s="37">
        <v>4301135290</v>
      </c>
      <c r="D87" s="263">
        <v>4607111035028</v>
      </c>
      <c r="E87" s="263"/>
      <c r="F87" s="63">
        <v>0.48</v>
      </c>
      <c r="G87" s="38">
        <v>8</v>
      </c>
      <c r="H87" s="63">
        <v>3.84</v>
      </c>
      <c r="I87" s="63">
        <v>4.4488000000000003</v>
      </c>
      <c r="J87" s="38">
        <v>70</v>
      </c>
      <c r="K87" s="38" t="s">
        <v>93</v>
      </c>
      <c r="L87" s="39" t="s">
        <v>86</v>
      </c>
      <c r="M87" s="39"/>
      <c r="N87" s="38">
        <v>180</v>
      </c>
      <c r="O87" s="30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7" s="265"/>
      <c r="Q87" s="265"/>
      <c r="R87" s="265"/>
      <c r="S87" s="266"/>
      <c r="T87" s="40" t="s">
        <v>49</v>
      </c>
      <c r="U87" s="40" t="s">
        <v>49</v>
      </c>
      <c r="V87" s="41" t="s">
        <v>42</v>
      </c>
      <c r="W87" s="59">
        <v>0</v>
      </c>
      <c r="X87" s="56">
        <f t="shared" si="12"/>
        <v>0</v>
      </c>
      <c r="Y87" s="42">
        <f t="shared" si="13"/>
        <v>0</v>
      </c>
      <c r="Z87" s="69" t="s">
        <v>49</v>
      </c>
      <c r="AA87" s="70" t="s">
        <v>49</v>
      </c>
      <c r="AE87" s="83"/>
      <c r="BB87" s="116" t="s">
        <v>92</v>
      </c>
      <c r="BL87" s="83">
        <f t="shared" si="14"/>
        <v>0</v>
      </c>
      <c r="BM87" s="83">
        <f t="shared" si="15"/>
        <v>0</v>
      </c>
      <c r="BN87" s="83">
        <f t="shared" si="16"/>
        <v>0</v>
      </c>
      <c r="BO87" s="83">
        <f t="shared" si="17"/>
        <v>0</v>
      </c>
    </row>
    <row r="88" spans="1:67" ht="27" customHeight="1" x14ac:dyDescent="0.25">
      <c r="A88" s="64" t="s">
        <v>169</v>
      </c>
      <c r="B88" s="64" t="s">
        <v>170</v>
      </c>
      <c r="C88" s="37">
        <v>4301135296</v>
      </c>
      <c r="D88" s="263">
        <v>4607111033444</v>
      </c>
      <c r="E88" s="263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93</v>
      </c>
      <c r="L88" s="39" t="s">
        <v>86</v>
      </c>
      <c r="M88" s="39"/>
      <c r="N88" s="38">
        <v>180</v>
      </c>
      <c r="O88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265"/>
      <c r="Q88" s="265"/>
      <c r="R88" s="265"/>
      <c r="S88" s="266"/>
      <c r="T88" s="40" t="s">
        <v>49</v>
      </c>
      <c r="U88" s="40" t="s">
        <v>49</v>
      </c>
      <c r="V88" s="41" t="s">
        <v>42</v>
      </c>
      <c r="W88" s="59">
        <v>0</v>
      </c>
      <c r="X88" s="56">
        <f t="shared" si="12"/>
        <v>0</v>
      </c>
      <c r="Y88" s="42">
        <f t="shared" si="13"/>
        <v>0</v>
      </c>
      <c r="Z88" s="69" t="s">
        <v>49</v>
      </c>
      <c r="AA88" s="70" t="s">
        <v>49</v>
      </c>
      <c r="AE88" s="83"/>
      <c r="BB88" s="117" t="s">
        <v>92</v>
      </c>
      <c r="BL88" s="83">
        <f t="shared" si="14"/>
        <v>0</v>
      </c>
      <c r="BM88" s="83">
        <f t="shared" si="15"/>
        <v>0</v>
      </c>
      <c r="BN88" s="83">
        <f t="shared" si="16"/>
        <v>0</v>
      </c>
      <c r="BO88" s="83">
        <f t="shared" si="17"/>
        <v>0</v>
      </c>
    </row>
    <row r="89" spans="1:67" x14ac:dyDescent="0.2">
      <c r="A89" s="270"/>
      <c r="B89" s="270"/>
      <c r="C89" s="270"/>
      <c r="D89" s="270"/>
      <c r="E89" s="270"/>
      <c r="F89" s="270"/>
      <c r="G89" s="270"/>
      <c r="H89" s="270"/>
      <c r="I89" s="270"/>
      <c r="J89" s="270"/>
      <c r="K89" s="270"/>
      <c r="L89" s="270"/>
      <c r="M89" s="270"/>
      <c r="N89" s="271"/>
      <c r="O89" s="267" t="s">
        <v>43</v>
      </c>
      <c r="P89" s="268"/>
      <c r="Q89" s="268"/>
      <c r="R89" s="268"/>
      <c r="S89" s="268"/>
      <c r="T89" s="268"/>
      <c r="U89" s="269"/>
      <c r="V89" s="43" t="s">
        <v>42</v>
      </c>
      <c r="W89" s="44">
        <f>IFERROR(SUM(W83:W88),"0")</f>
        <v>0</v>
      </c>
      <c r="X89" s="44">
        <f>IFERROR(SUM(X83:X88),"0")</f>
        <v>0</v>
      </c>
      <c r="Y89" s="44">
        <f>IFERROR(IF(Y83="",0,Y83),"0")+IFERROR(IF(Y84="",0,Y84),"0")+IFERROR(IF(Y85="",0,Y85),"0")+IFERROR(IF(Y86="",0,Y86),"0")+IFERROR(IF(Y87="",0,Y87),"0")+IFERROR(IF(Y88="",0,Y88),"0")</f>
        <v>0</v>
      </c>
      <c r="Z89" s="68"/>
      <c r="AA89" s="68"/>
    </row>
    <row r="90" spans="1:67" x14ac:dyDescent="0.2">
      <c r="A90" s="270"/>
      <c r="B90" s="270"/>
      <c r="C90" s="270"/>
      <c r="D90" s="270"/>
      <c r="E90" s="270"/>
      <c r="F90" s="270"/>
      <c r="G90" s="270"/>
      <c r="H90" s="270"/>
      <c r="I90" s="270"/>
      <c r="J90" s="270"/>
      <c r="K90" s="270"/>
      <c r="L90" s="270"/>
      <c r="M90" s="270"/>
      <c r="N90" s="271"/>
      <c r="O90" s="267" t="s">
        <v>43</v>
      </c>
      <c r="P90" s="268"/>
      <c r="Q90" s="268"/>
      <c r="R90" s="268"/>
      <c r="S90" s="268"/>
      <c r="T90" s="268"/>
      <c r="U90" s="269"/>
      <c r="V90" s="43" t="s">
        <v>0</v>
      </c>
      <c r="W90" s="44">
        <f>IFERROR(SUMPRODUCT(W83:W88*H83:H88),"0")</f>
        <v>0</v>
      </c>
      <c r="X90" s="44">
        <f>IFERROR(SUMPRODUCT(X83:X88*H83:H88),"0")</f>
        <v>0</v>
      </c>
      <c r="Y90" s="43"/>
      <c r="Z90" s="68"/>
      <c r="AA90" s="68"/>
    </row>
    <row r="91" spans="1:67" ht="16.5" customHeight="1" x14ac:dyDescent="0.25">
      <c r="A91" s="261" t="s">
        <v>171</v>
      </c>
      <c r="B91" s="261"/>
      <c r="C91" s="261"/>
      <c r="D91" s="261"/>
      <c r="E91" s="261"/>
      <c r="F91" s="261"/>
      <c r="G91" s="261"/>
      <c r="H91" s="261"/>
      <c r="I91" s="261"/>
      <c r="J91" s="261"/>
      <c r="K91" s="261"/>
      <c r="L91" s="261"/>
      <c r="M91" s="261"/>
      <c r="N91" s="261"/>
      <c r="O91" s="261"/>
      <c r="P91" s="261"/>
      <c r="Q91" s="261"/>
      <c r="R91" s="261"/>
      <c r="S91" s="261"/>
      <c r="T91" s="261"/>
      <c r="U91" s="261"/>
      <c r="V91" s="261"/>
      <c r="W91" s="261"/>
      <c r="X91" s="261"/>
      <c r="Y91" s="261"/>
      <c r="Z91" s="66"/>
      <c r="AA91" s="66"/>
    </row>
    <row r="92" spans="1:67" ht="14.25" customHeight="1" x14ac:dyDescent="0.25">
      <c r="A92" s="262" t="s">
        <v>171</v>
      </c>
      <c r="B92" s="262"/>
      <c r="C92" s="262"/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67"/>
      <c r="AA92" s="67"/>
    </row>
    <row r="93" spans="1:67" ht="27" customHeight="1" x14ac:dyDescent="0.25">
      <c r="A93" s="64" t="s">
        <v>172</v>
      </c>
      <c r="B93" s="64" t="s">
        <v>173</v>
      </c>
      <c r="C93" s="37">
        <v>4301136042</v>
      </c>
      <c r="D93" s="263">
        <v>4607025784012</v>
      </c>
      <c r="E93" s="263"/>
      <c r="F93" s="63">
        <v>0.09</v>
      </c>
      <c r="G93" s="38">
        <v>24</v>
      </c>
      <c r="H93" s="63">
        <v>2.16</v>
      </c>
      <c r="I93" s="63">
        <v>2.4912000000000001</v>
      </c>
      <c r="J93" s="38">
        <v>126</v>
      </c>
      <c r="K93" s="38" t="s">
        <v>93</v>
      </c>
      <c r="L93" s="39" t="s">
        <v>86</v>
      </c>
      <c r="M93" s="39"/>
      <c r="N93" s="38">
        <v>180</v>
      </c>
      <c r="O93" s="30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265"/>
      <c r="Q93" s="265"/>
      <c r="R93" s="265"/>
      <c r="S93" s="266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IFERROR(IF(W93="","",W93*0.00936),"")</f>
        <v>0</v>
      </c>
      <c r="Z93" s="69" t="s">
        <v>49</v>
      </c>
      <c r="AA93" s="70" t="s">
        <v>49</v>
      </c>
      <c r="AE93" s="83"/>
      <c r="BB93" s="118" t="s">
        <v>92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ht="27" customHeight="1" x14ac:dyDescent="0.25">
      <c r="A94" s="64" t="s">
        <v>174</v>
      </c>
      <c r="B94" s="64" t="s">
        <v>175</v>
      </c>
      <c r="C94" s="37">
        <v>4301136040</v>
      </c>
      <c r="D94" s="263">
        <v>4607025784319</v>
      </c>
      <c r="E94" s="263"/>
      <c r="F94" s="63">
        <v>0.36</v>
      </c>
      <c r="G94" s="38">
        <v>10</v>
      </c>
      <c r="H94" s="63">
        <v>3.6</v>
      </c>
      <c r="I94" s="63">
        <v>4.2439999999999998</v>
      </c>
      <c r="J94" s="38">
        <v>70</v>
      </c>
      <c r="K94" s="38" t="s">
        <v>93</v>
      </c>
      <c r="L94" s="39" t="s">
        <v>86</v>
      </c>
      <c r="M94" s="39"/>
      <c r="N94" s="38">
        <v>180</v>
      </c>
      <c r="O94" s="30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265"/>
      <c r="Q94" s="265"/>
      <c r="R94" s="265"/>
      <c r="S94" s="266"/>
      <c r="T94" s="40" t="s">
        <v>49</v>
      </c>
      <c r="U94" s="40" t="s">
        <v>49</v>
      </c>
      <c r="V94" s="41" t="s">
        <v>42</v>
      </c>
      <c r="W94" s="59">
        <v>0</v>
      </c>
      <c r="X94" s="56">
        <f>IFERROR(IF(W94="","",W94),"")</f>
        <v>0</v>
      </c>
      <c r="Y94" s="42">
        <f>IFERROR(IF(W94="","",W94*0.01788),"")</f>
        <v>0</v>
      </c>
      <c r="Z94" s="69" t="s">
        <v>49</v>
      </c>
      <c r="AA94" s="70" t="s">
        <v>49</v>
      </c>
      <c r="AE94" s="83"/>
      <c r="BB94" s="119" t="s">
        <v>92</v>
      </c>
      <c r="BL94" s="83">
        <f>IFERROR(W94*I94,"0")</f>
        <v>0</v>
      </c>
      <c r="BM94" s="83">
        <f>IFERROR(X94*I94,"0")</f>
        <v>0</v>
      </c>
      <c r="BN94" s="83">
        <f>IFERROR(W94/J94,"0")</f>
        <v>0</v>
      </c>
      <c r="BO94" s="83">
        <f>IFERROR(X94/J94,"0")</f>
        <v>0</v>
      </c>
    </row>
    <row r="95" spans="1:67" ht="16.5" customHeight="1" x14ac:dyDescent="0.25">
      <c r="A95" s="64" t="s">
        <v>176</v>
      </c>
      <c r="B95" s="64" t="s">
        <v>177</v>
      </c>
      <c r="C95" s="37">
        <v>4301136039</v>
      </c>
      <c r="D95" s="263">
        <v>4607111035370</v>
      </c>
      <c r="E95" s="263"/>
      <c r="F95" s="63">
        <v>0.14000000000000001</v>
      </c>
      <c r="G95" s="38">
        <v>22</v>
      </c>
      <c r="H95" s="63">
        <v>3.08</v>
      </c>
      <c r="I95" s="63">
        <v>3.464</v>
      </c>
      <c r="J95" s="38">
        <v>84</v>
      </c>
      <c r="K95" s="38" t="s">
        <v>87</v>
      </c>
      <c r="L95" s="39" t="s">
        <v>86</v>
      </c>
      <c r="M95" s="39"/>
      <c r="N95" s="38">
        <v>180</v>
      </c>
      <c r="O95" s="30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265"/>
      <c r="Q95" s="265"/>
      <c r="R95" s="265"/>
      <c r="S95" s="266"/>
      <c r="T95" s="40" t="s">
        <v>49</v>
      </c>
      <c r="U95" s="40" t="s">
        <v>49</v>
      </c>
      <c r="V95" s="41" t="s">
        <v>42</v>
      </c>
      <c r="W95" s="59">
        <v>0</v>
      </c>
      <c r="X95" s="56">
        <f>IFERROR(IF(W95="","",W95),"")</f>
        <v>0</v>
      </c>
      <c r="Y95" s="42">
        <f>IFERROR(IF(W95="","",W95*0.0155),"")</f>
        <v>0</v>
      </c>
      <c r="Z95" s="69" t="s">
        <v>49</v>
      </c>
      <c r="AA95" s="70" t="s">
        <v>49</v>
      </c>
      <c r="AE95" s="83"/>
      <c r="BB95" s="120" t="s">
        <v>92</v>
      </c>
      <c r="BL95" s="83">
        <f>IFERROR(W95*I95,"0")</f>
        <v>0</v>
      </c>
      <c r="BM95" s="83">
        <f>IFERROR(X95*I95,"0")</f>
        <v>0</v>
      </c>
      <c r="BN95" s="83">
        <f>IFERROR(W95/J95,"0")</f>
        <v>0</v>
      </c>
      <c r="BO95" s="83">
        <f>IFERROR(X95/J95,"0")</f>
        <v>0</v>
      </c>
    </row>
    <row r="96" spans="1:67" x14ac:dyDescent="0.2">
      <c r="A96" s="270"/>
      <c r="B96" s="270"/>
      <c r="C96" s="270"/>
      <c r="D96" s="270"/>
      <c r="E96" s="270"/>
      <c r="F96" s="270"/>
      <c r="G96" s="270"/>
      <c r="H96" s="270"/>
      <c r="I96" s="270"/>
      <c r="J96" s="270"/>
      <c r="K96" s="270"/>
      <c r="L96" s="270"/>
      <c r="M96" s="270"/>
      <c r="N96" s="271"/>
      <c r="O96" s="267" t="s">
        <v>43</v>
      </c>
      <c r="P96" s="268"/>
      <c r="Q96" s="268"/>
      <c r="R96" s="268"/>
      <c r="S96" s="268"/>
      <c r="T96" s="268"/>
      <c r="U96" s="269"/>
      <c r="V96" s="43" t="s">
        <v>42</v>
      </c>
      <c r="W96" s="44">
        <f>IFERROR(SUM(W93:W95),"0")</f>
        <v>0</v>
      </c>
      <c r="X96" s="44">
        <f>IFERROR(SUM(X93:X95),"0")</f>
        <v>0</v>
      </c>
      <c r="Y96" s="44">
        <f>IFERROR(IF(Y93="",0,Y93),"0")+IFERROR(IF(Y94="",0,Y94),"0")+IFERROR(IF(Y95="",0,Y95),"0")</f>
        <v>0</v>
      </c>
      <c r="Z96" s="68"/>
      <c r="AA96" s="68"/>
    </row>
    <row r="97" spans="1:67" x14ac:dyDescent="0.2">
      <c r="A97" s="270"/>
      <c r="B97" s="270"/>
      <c r="C97" s="270"/>
      <c r="D97" s="270"/>
      <c r="E97" s="270"/>
      <c r="F97" s="270"/>
      <c r="G97" s="270"/>
      <c r="H97" s="270"/>
      <c r="I97" s="270"/>
      <c r="J97" s="270"/>
      <c r="K97" s="270"/>
      <c r="L97" s="270"/>
      <c r="M97" s="270"/>
      <c r="N97" s="271"/>
      <c r="O97" s="267" t="s">
        <v>43</v>
      </c>
      <c r="P97" s="268"/>
      <c r="Q97" s="268"/>
      <c r="R97" s="268"/>
      <c r="S97" s="268"/>
      <c r="T97" s="268"/>
      <c r="U97" s="269"/>
      <c r="V97" s="43" t="s">
        <v>0</v>
      </c>
      <c r="W97" s="44">
        <f>IFERROR(SUMPRODUCT(W93:W95*H93:H95),"0")</f>
        <v>0</v>
      </c>
      <c r="X97" s="44">
        <f>IFERROR(SUMPRODUCT(X93:X95*H93:H95),"0")</f>
        <v>0</v>
      </c>
      <c r="Y97" s="43"/>
      <c r="Z97" s="68"/>
      <c r="AA97" s="68"/>
    </row>
    <row r="98" spans="1:67" ht="16.5" customHeight="1" x14ac:dyDescent="0.25">
      <c r="A98" s="261" t="s">
        <v>178</v>
      </c>
      <c r="B98" s="261"/>
      <c r="C98" s="261"/>
      <c r="D98" s="261"/>
      <c r="E98" s="261"/>
      <c r="F98" s="261"/>
      <c r="G98" s="261"/>
      <c r="H98" s="261"/>
      <c r="I98" s="261"/>
      <c r="J98" s="261"/>
      <c r="K98" s="261"/>
      <c r="L98" s="261"/>
      <c r="M98" s="261"/>
      <c r="N98" s="261"/>
      <c r="O98" s="261"/>
      <c r="P98" s="261"/>
      <c r="Q98" s="261"/>
      <c r="R98" s="261"/>
      <c r="S98" s="261"/>
      <c r="T98" s="261"/>
      <c r="U98" s="261"/>
      <c r="V98" s="261"/>
      <c r="W98" s="261"/>
      <c r="X98" s="261"/>
      <c r="Y98" s="261"/>
      <c r="Z98" s="66"/>
      <c r="AA98" s="66"/>
    </row>
    <row r="99" spans="1:67" ht="14.25" customHeight="1" x14ac:dyDescent="0.25">
      <c r="A99" s="262" t="s">
        <v>83</v>
      </c>
      <c r="B99" s="262"/>
      <c r="C99" s="262"/>
      <c r="D99" s="262"/>
      <c r="E99" s="262"/>
      <c r="F99" s="262"/>
      <c r="G99" s="262"/>
      <c r="H99" s="262"/>
      <c r="I99" s="262"/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67"/>
      <c r="AA99" s="67"/>
    </row>
    <row r="100" spans="1:67" ht="27" customHeight="1" x14ac:dyDescent="0.25">
      <c r="A100" s="64" t="s">
        <v>179</v>
      </c>
      <c r="B100" s="64" t="s">
        <v>180</v>
      </c>
      <c r="C100" s="37">
        <v>4301070975</v>
      </c>
      <c r="D100" s="263">
        <v>4607111033970</v>
      </c>
      <c r="E100" s="263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87</v>
      </c>
      <c r="L100" s="39" t="s">
        <v>86</v>
      </c>
      <c r="M100" s="39"/>
      <c r="N100" s="38">
        <v>180</v>
      </c>
      <c r="O100" s="30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265"/>
      <c r="Q100" s="265"/>
      <c r="R100" s="265"/>
      <c r="S100" s="266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181</v>
      </c>
      <c r="B101" s="64" t="s">
        <v>182</v>
      </c>
      <c r="C101" s="37">
        <v>4301070976</v>
      </c>
      <c r="D101" s="263">
        <v>4607111034144</v>
      </c>
      <c r="E101" s="263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87</v>
      </c>
      <c r="L101" s="39" t="s">
        <v>86</v>
      </c>
      <c r="M101" s="39"/>
      <c r="N101" s="38">
        <v>180</v>
      </c>
      <c r="O101" s="30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265"/>
      <c r="Q101" s="265"/>
      <c r="R101" s="265"/>
      <c r="S101" s="266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183</v>
      </c>
      <c r="B102" s="64" t="s">
        <v>184</v>
      </c>
      <c r="C102" s="37">
        <v>4301070973</v>
      </c>
      <c r="D102" s="263">
        <v>4607111033987</v>
      </c>
      <c r="E102" s="263"/>
      <c r="F102" s="63">
        <v>0.43</v>
      </c>
      <c r="G102" s="38">
        <v>16</v>
      </c>
      <c r="H102" s="63">
        <v>6.88</v>
      </c>
      <c r="I102" s="63">
        <v>7.1996000000000002</v>
      </c>
      <c r="J102" s="38">
        <v>84</v>
      </c>
      <c r="K102" s="38" t="s">
        <v>87</v>
      </c>
      <c r="L102" s="39" t="s">
        <v>86</v>
      </c>
      <c r="M102" s="39"/>
      <c r="N102" s="38">
        <v>180</v>
      </c>
      <c r="O102" s="31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265"/>
      <c r="Q102" s="265"/>
      <c r="R102" s="265"/>
      <c r="S102" s="266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ht="27" customHeight="1" x14ac:dyDescent="0.25">
      <c r="A103" s="64" t="s">
        <v>185</v>
      </c>
      <c r="B103" s="64" t="s">
        <v>186</v>
      </c>
      <c r="C103" s="37">
        <v>4301070974</v>
      </c>
      <c r="D103" s="263">
        <v>4607111034151</v>
      </c>
      <c r="E103" s="263"/>
      <c r="F103" s="63">
        <v>0.9</v>
      </c>
      <c r="G103" s="38">
        <v>8</v>
      </c>
      <c r="H103" s="63">
        <v>7.2</v>
      </c>
      <c r="I103" s="63">
        <v>7.4859999999999998</v>
      </c>
      <c r="J103" s="38">
        <v>84</v>
      </c>
      <c r="K103" s="38" t="s">
        <v>87</v>
      </c>
      <c r="L103" s="39" t="s">
        <v>86</v>
      </c>
      <c r="M103" s="39"/>
      <c r="N103" s="38">
        <v>180</v>
      </c>
      <c r="O103" s="31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265"/>
      <c r="Q103" s="265"/>
      <c r="R103" s="265"/>
      <c r="S103" s="266"/>
      <c r="T103" s="40" t="s">
        <v>49</v>
      </c>
      <c r="U103" s="40" t="s">
        <v>49</v>
      </c>
      <c r="V103" s="41" t="s">
        <v>42</v>
      </c>
      <c r="W103" s="59">
        <v>0</v>
      </c>
      <c r="X103" s="56">
        <f>IFERROR(IF(W103="","",W103),"")</f>
        <v>0</v>
      </c>
      <c r="Y103" s="42">
        <f>IFERROR(IF(W103="","",W103*0.0155),"")</f>
        <v>0</v>
      </c>
      <c r="Z103" s="69" t="s">
        <v>49</v>
      </c>
      <c r="AA103" s="70" t="s">
        <v>49</v>
      </c>
      <c r="AE103" s="83"/>
      <c r="BB103" s="124" t="s">
        <v>71</v>
      </c>
      <c r="BL103" s="83">
        <f>IFERROR(W103*I103,"0")</f>
        <v>0</v>
      </c>
      <c r="BM103" s="83">
        <f>IFERROR(X103*I103,"0")</f>
        <v>0</v>
      </c>
      <c r="BN103" s="83">
        <f>IFERROR(W103/J103,"0")</f>
        <v>0</v>
      </c>
      <c r="BO103" s="83">
        <f>IFERROR(X103/J103,"0")</f>
        <v>0</v>
      </c>
    </row>
    <row r="104" spans="1:67" x14ac:dyDescent="0.2">
      <c r="A104" s="270"/>
      <c r="B104" s="270"/>
      <c r="C104" s="270"/>
      <c r="D104" s="270"/>
      <c r="E104" s="270"/>
      <c r="F104" s="270"/>
      <c r="G104" s="270"/>
      <c r="H104" s="270"/>
      <c r="I104" s="270"/>
      <c r="J104" s="270"/>
      <c r="K104" s="270"/>
      <c r="L104" s="270"/>
      <c r="M104" s="270"/>
      <c r="N104" s="271"/>
      <c r="O104" s="267" t="s">
        <v>43</v>
      </c>
      <c r="P104" s="268"/>
      <c r="Q104" s="268"/>
      <c r="R104" s="268"/>
      <c r="S104" s="268"/>
      <c r="T104" s="268"/>
      <c r="U104" s="269"/>
      <c r="V104" s="43" t="s">
        <v>42</v>
      </c>
      <c r="W104" s="44">
        <f>IFERROR(SUM(W100:W103),"0")</f>
        <v>0</v>
      </c>
      <c r="X104" s="44">
        <f>IFERROR(SUM(X100:X103),"0")</f>
        <v>0</v>
      </c>
      <c r="Y104" s="44">
        <f>IFERROR(IF(Y100="",0,Y100),"0")+IFERROR(IF(Y101="",0,Y101),"0")+IFERROR(IF(Y102="",0,Y102),"0")+IFERROR(IF(Y103="",0,Y103),"0")</f>
        <v>0</v>
      </c>
      <c r="Z104" s="68"/>
      <c r="AA104" s="68"/>
    </row>
    <row r="105" spans="1:67" x14ac:dyDescent="0.2">
      <c r="A105" s="270"/>
      <c r="B105" s="270"/>
      <c r="C105" s="270"/>
      <c r="D105" s="270"/>
      <c r="E105" s="270"/>
      <c r="F105" s="270"/>
      <c r="G105" s="270"/>
      <c r="H105" s="270"/>
      <c r="I105" s="270"/>
      <c r="J105" s="270"/>
      <c r="K105" s="270"/>
      <c r="L105" s="270"/>
      <c r="M105" s="270"/>
      <c r="N105" s="271"/>
      <c r="O105" s="267" t="s">
        <v>43</v>
      </c>
      <c r="P105" s="268"/>
      <c r="Q105" s="268"/>
      <c r="R105" s="268"/>
      <c r="S105" s="268"/>
      <c r="T105" s="268"/>
      <c r="U105" s="269"/>
      <c r="V105" s="43" t="s">
        <v>0</v>
      </c>
      <c r="W105" s="44">
        <f>IFERROR(SUMPRODUCT(W100:W103*H100:H103),"0")</f>
        <v>0</v>
      </c>
      <c r="X105" s="44">
        <f>IFERROR(SUMPRODUCT(X100:X103*H100:H103),"0")</f>
        <v>0</v>
      </c>
      <c r="Y105" s="43"/>
      <c r="Z105" s="68"/>
      <c r="AA105" s="68"/>
    </row>
    <row r="106" spans="1:67" ht="16.5" customHeight="1" x14ac:dyDescent="0.25">
      <c r="A106" s="261" t="s">
        <v>187</v>
      </c>
      <c r="B106" s="261"/>
      <c r="C106" s="261"/>
      <c r="D106" s="261"/>
      <c r="E106" s="261"/>
      <c r="F106" s="261"/>
      <c r="G106" s="261"/>
      <c r="H106" s="261"/>
      <c r="I106" s="261"/>
      <c r="J106" s="261"/>
      <c r="K106" s="261"/>
      <c r="L106" s="261"/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  <c r="X106" s="261"/>
      <c r="Y106" s="261"/>
      <c r="Z106" s="66"/>
      <c r="AA106" s="66"/>
    </row>
    <row r="107" spans="1:67" ht="14.25" customHeight="1" x14ac:dyDescent="0.25">
      <c r="A107" s="262" t="s">
        <v>147</v>
      </c>
      <c r="B107" s="262"/>
      <c r="C107" s="262"/>
      <c r="D107" s="262"/>
      <c r="E107" s="262"/>
      <c r="F107" s="262"/>
      <c r="G107" s="262"/>
      <c r="H107" s="262"/>
      <c r="I107" s="262"/>
      <c r="J107" s="262"/>
      <c r="K107" s="262"/>
      <c r="L107" s="262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67"/>
      <c r="AA107" s="67"/>
    </row>
    <row r="108" spans="1:67" ht="27" customHeight="1" x14ac:dyDescent="0.25">
      <c r="A108" s="64" t="s">
        <v>188</v>
      </c>
      <c r="B108" s="64" t="s">
        <v>189</v>
      </c>
      <c r="C108" s="37">
        <v>4301135289</v>
      </c>
      <c r="D108" s="263">
        <v>4607111034014</v>
      </c>
      <c r="E108" s="263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93</v>
      </c>
      <c r="L108" s="39" t="s">
        <v>86</v>
      </c>
      <c r="M108" s="39"/>
      <c r="N108" s="38">
        <v>180</v>
      </c>
      <c r="O108" s="31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65"/>
      <c r="Q108" s="265"/>
      <c r="R108" s="265"/>
      <c r="S108" s="266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IFERROR(IF(W108="","",W108*0.01788),"")</f>
        <v>0</v>
      </c>
      <c r="Z108" s="69" t="s">
        <v>49</v>
      </c>
      <c r="AA108" s="70" t="s">
        <v>49</v>
      </c>
      <c r="AE108" s="83"/>
      <c r="BB108" s="125" t="s">
        <v>92</v>
      </c>
      <c r="BL108" s="83">
        <f>IFERROR(W108*I108,"0")</f>
        <v>0</v>
      </c>
      <c r="BM108" s="83">
        <f>IFERROR(X108*I108,"0")</f>
        <v>0</v>
      </c>
      <c r="BN108" s="83">
        <f>IFERROR(W108/J108,"0")</f>
        <v>0</v>
      </c>
      <c r="BO108" s="83">
        <f>IFERROR(X108/J108,"0")</f>
        <v>0</v>
      </c>
    </row>
    <row r="109" spans="1:67" ht="27" customHeight="1" x14ac:dyDescent="0.25">
      <c r="A109" s="64" t="s">
        <v>190</v>
      </c>
      <c r="B109" s="64" t="s">
        <v>191</v>
      </c>
      <c r="C109" s="37">
        <v>4301135299</v>
      </c>
      <c r="D109" s="263">
        <v>4607111033994</v>
      </c>
      <c r="E109" s="263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93</v>
      </c>
      <c r="L109" s="39" t="s">
        <v>86</v>
      </c>
      <c r="M109" s="39"/>
      <c r="N109" s="38">
        <v>180</v>
      </c>
      <c r="O109" s="31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65"/>
      <c r="Q109" s="265"/>
      <c r="R109" s="265"/>
      <c r="S109" s="266"/>
      <c r="T109" s="40" t="s">
        <v>49</v>
      </c>
      <c r="U109" s="40" t="s">
        <v>49</v>
      </c>
      <c r="V109" s="41" t="s">
        <v>42</v>
      </c>
      <c r="W109" s="59">
        <v>0</v>
      </c>
      <c r="X109" s="56">
        <f>IFERROR(IF(W109="","",W109),"")</f>
        <v>0</v>
      </c>
      <c r="Y109" s="42">
        <f>IFERROR(IF(W109="","",W109*0.01788),"")</f>
        <v>0</v>
      </c>
      <c r="Z109" s="69" t="s">
        <v>49</v>
      </c>
      <c r="AA109" s="70" t="s">
        <v>49</v>
      </c>
      <c r="AE109" s="83"/>
      <c r="BB109" s="126" t="s">
        <v>92</v>
      </c>
      <c r="BL109" s="83">
        <f>IFERROR(W109*I109,"0")</f>
        <v>0</v>
      </c>
      <c r="BM109" s="83">
        <f>IFERROR(X109*I109,"0")</f>
        <v>0</v>
      </c>
      <c r="BN109" s="83">
        <f>IFERROR(W109/J109,"0")</f>
        <v>0</v>
      </c>
      <c r="BO109" s="83">
        <f>IFERROR(X109/J109,"0")</f>
        <v>0</v>
      </c>
    </row>
    <row r="110" spans="1:67" x14ac:dyDescent="0.2">
      <c r="A110" s="270"/>
      <c r="B110" s="270"/>
      <c r="C110" s="270"/>
      <c r="D110" s="270"/>
      <c r="E110" s="270"/>
      <c r="F110" s="270"/>
      <c r="G110" s="270"/>
      <c r="H110" s="270"/>
      <c r="I110" s="270"/>
      <c r="J110" s="270"/>
      <c r="K110" s="270"/>
      <c r="L110" s="270"/>
      <c r="M110" s="270"/>
      <c r="N110" s="271"/>
      <c r="O110" s="267" t="s">
        <v>43</v>
      </c>
      <c r="P110" s="268"/>
      <c r="Q110" s="268"/>
      <c r="R110" s="268"/>
      <c r="S110" s="268"/>
      <c r="T110" s="268"/>
      <c r="U110" s="269"/>
      <c r="V110" s="43" t="s">
        <v>42</v>
      </c>
      <c r="W110" s="44">
        <f>IFERROR(SUM(W108:W109),"0")</f>
        <v>0</v>
      </c>
      <c r="X110" s="44">
        <f>IFERROR(SUM(X108:X109),"0")</f>
        <v>0</v>
      </c>
      <c r="Y110" s="44">
        <f>IFERROR(IF(Y108="",0,Y108),"0")+IFERROR(IF(Y109="",0,Y109),"0")</f>
        <v>0</v>
      </c>
      <c r="Z110" s="68"/>
      <c r="AA110" s="68"/>
    </row>
    <row r="111" spans="1:67" x14ac:dyDescent="0.2">
      <c r="A111" s="270"/>
      <c r="B111" s="270"/>
      <c r="C111" s="270"/>
      <c r="D111" s="270"/>
      <c r="E111" s="270"/>
      <c r="F111" s="270"/>
      <c r="G111" s="270"/>
      <c r="H111" s="270"/>
      <c r="I111" s="270"/>
      <c r="J111" s="270"/>
      <c r="K111" s="270"/>
      <c r="L111" s="270"/>
      <c r="M111" s="270"/>
      <c r="N111" s="271"/>
      <c r="O111" s="267" t="s">
        <v>43</v>
      </c>
      <c r="P111" s="268"/>
      <c r="Q111" s="268"/>
      <c r="R111" s="268"/>
      <c r="S111" s="268"/>
      <c r="T111" s="268"/>
      <c r="U111" s="269"/>
      <c r="V111" s="43" t="s">
        <v>0</v>
      </c>
      <c r="W111" s="44">
        <f>IFERROR(SUMPRODUCT(W108:W109*H108:H109),"0")</f>
        <v>0</v>
      </c>
      <c r="X111" s="44">
        <f>IFERROR(SUMPRODUCT(X108:X109*H108:H109),"0")</f>
        <v>0</v>
      </c>
      <c r="Y111" s="43"/>
      <c r="Z111" s="68"/>
      <c r="AA111" s="68"/>
    </row>
    <row r="112" spans="1:67" ht="16.5" customHeight="1" x14ac:dyDescent="0.25">
      <c r="A112" s="261" t="s">
        <v>192</v>
      </c>
      <c r="B112" s="261"/>
      <c r="C112" s="261"/>
      <c r="D112" s="261"/>
      <c r="E112" s="261"/>
      <c r="F112" s="261"/>
      <c r="G112" s="261"/>
      <c r="H112" s="261"/>
      <c r="I112" s="261"/>
      <c r="J112" s="261"/>
      <c r="K112" s="261"/>
      <c r="L112" s="261"/>
      <c r="M112" s="261"/>
      <c r="N112" s="261"/>
      <c r="O112" s="261"/>
      <c r="P112" s="261"/>
      <c r="Q112" s="261"/>
      <c r="R112" s="261"/>
      <c r="S112" s="261"/>
      <c r="T112" s="261"/>
      <c r="U112" s="261"/>
      <c r="V112" s="261"/>
      <c r="W112" s="261"/>
      <c r="X112" s="261"/>
      <c r="Y112" s="261"/>
      <c r="Z112" s="66"/>
      <c r="AA112" s="66"/>
    </row>
    <row r="113" spans="1:67" ht="14.25" customHeight="1" x14ac:dyDescent="0.25">
      <c r="A113" s="262" t="s">
        <v>147</v>
      </c>
      <c r="B113" s="262"/>
      <c r="C113" s="262"/>
      <c r="D113" s="262"/>
      <c r="E113" s="262"/>
      <c r="F113" s="262"/>
      <c r="G113" s="262"/>
      <c r="H113" s="262"/>
      <c r="I113" s="262"/>
      <c r="J113" s="262"/>
      <c r="K113" s="262"/>
      <c r="L113" s="262"/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67"/>
      <c r="AA113" s="67"/>
    </row>
    <row r="114" spans="1:67" ht="27" customHeight="1" x14ac:dyDescent="0.25">
      <c r="A114" s="64" t="s">
        <v>193</v>
      </c>
      <c r="B114" s="64" t="s">
        <v>194</v>
      </c>
      <c r="C114" s="37">
        <v>4301135311</v>
      </c>
      <c r="D114" s="263">
        <v>4607111039095</v>
      </c>
      <c r="E114" s="263"/>
      <c r="F114" s="63">
        <v>0.25</v>
      </c>
      <c r="G114" s="38">
        <v>12</v>
      </c>
      <c r="H114" s="63">
        <v>3</v>
      </c>
      <c r="I114" s="63">
        <v>3.7480000000000002</v>
      </c>
      <c r="J114" s="38">
        <v>70</v>
      </c>
      <c r="K114" s="38" t="s">
        <v>93</v>
      </c>
      <c r="L114" s="39" t="s">
        <v>86</v>
      </c>
      <c r="M114" s="39"/>
      <c r="N114" s="38">
        <v>180</v>
      </c>
      <c r="O114" s="314" t="s">
        <v>195</v>
      </c>
      <c r="P114" s="265"/>
      <c r="Q114" s="265"/>
      <c r="R114" s="265"/>
      <c r="S114" s="266"/>
      <c r="T114" s="40" t="s">
        <v>49</v>
      </c>
      <c r="U114" s="40" t="s">
        <v>49</v>
      </c>
      <c r="V114" s="41" t="s">
        <v>42</v>
      </c>
      <c r="W114" s="59">
        <v>0</v>
      </c>
      <c r="X114" s="56">
        <f>IFERROR(IF(W114="","",W114),"")</f>
        <v>0</v>
      </c>
      <c r="Y114" s="42">
        <f>IFERROR(IF(W114="","",W114*0.01788),"")</f>
        <v>0</v>
      </c>
      <c r="Z114" s="69" t="s">
        <v>49</v>
      </c>
      <c r="AA114" s="70" t="s">
        <v>49</v>
      </c>
      <c r="AE114" s="83"/>
      <c r="BB114" s="127" t="s">
        <v>92</v>
      </c>
      <c r="BL114" s="83">
        <f>IFERROR(W114*I114,"0")</f>
        <v>0</v>
      </c>
      <c r="BM114" s="83">
        <f>IFERROR(X114*I114,"0")</f>
        <v>0</v>
      </c>
      <c r="BN114" s="83">
        <f>IFERROR(W114/J114,"0")</f>
        <v>0</v>
      </c>
      <c r="BO114" s="83">
        <f>IFERROR(X114/J114,"0")</f>
        <v>0</v>
      </c>
    </row>
    <row r="115" spans="1:67" ht="16.5" customHeight="1" x14ac:dyDescent="0.25">
      <c r="A115" s="64" t="s">
        <v>196</v>
      </c>
      <c r="B115" s="64" t="s">
        <v>197</v>
      </c>
      <c r="C115" s="37">
        <v>4301135282</v>
      </c>
      <c r="D115" s="263">
        <v>4607111034199</v>
      </c>
      <c r="E115" s="263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93</v>
      </c>
      <c r="L115" s="39" t="s">
        <v>86</v>
      </c>
      <c r="M115" s="39"/>
      <c r="N115" s="38">
        <v>180</v>
      </c>
      <c r="O115" s="31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265"/>
      <c r="Q115" s="265"/>
      <c r="R115" s="265"/>
      <c r="S115" s="266"/>
      <c r="T115" s="40" t="s">
        <v>49</v>
      </c>
      <c r="U115" s="40" t="s">
        <v>49</v>
      </c>
      <c r="V115" s="41" t="s">
        <v>42</v>
      </c>
      <c r="W115" s="59">
        <v>0</v>
      </c>
      <c r="X115" s="56">
        <f>IFERROR(IF(W115="","",W115),"")</f>
        <v>0</v>
      </c>
      <c r="Y115" s="42">
        <f>IFERROR(IF(W115="","",W115*0.01788),"")</f>
        <v>0</v>
      </c>
      <c r="Z115" s="69" t="s">
        <v>49</v>
      </c>
      <c r="AA115" s="70" t="s">
        <v>49</v>
      </c>
      <c r="AE115" s="83"/>
      <c r="BB115" s="128" t="s">
        <v>92</v>
      </c>
      <c r="BL115" s="83">
        <f>IFERROR(W115*I115,"0")</f>
        <v>0</v>
      </c>
      <c r="BM115" s="83">
        <f>IFERROR(X115*I115,"0")</f>
        <v>0</v>
      </c>
      <c r="BN115" s="83">
        <f>IFERROR(W115/J115,"0")</f>
        <v>0</v>
      </c>
      <c r="BO115" s="83">
        <f>IFERROR(X115/J115,"0")</f>
        <v>0</v>
      </c>
    </row>
    <row r="116" spans="1:67" x14ac:dyDescent="0.2">
      <c r="A116" s="270"/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1"/>
      <c r="O116" s="267" t="s">
        <v>43</v>
      </c>
      <c r="P116" s="268"/>
      <c r="Q116" s="268"/>
      <c r="R116" s="268"/>
      <c r="S116" s="268"/>
      <c r="T116" s="268"/>
      <c r="U116" s="269"/>
      <c r="V116" s="43" t="s">
        <v>42</v>
      </c>
      <c r="W116" s="44">
        <f>IFERROR(SUM(W114:W115),"0")</f>
        <v>0</v>
      </c>
      <c r="X116" s="44">
        <f>IFERROR(SUM(X114:X115),"0")</f>
        <v>0</v>
      </c>
      <c r="Y116" s="44">
        <f>IFERROR(IF(Y114="",0,Y114),"0")+IFERROR(IF(Y115="",0,Y115),"0")</f>
        <v>0</v>
      </c>
      <c r="Z116" s="68"/>
      <c r="AA116" s="68"/>
    </row>
    <row r="117" spans="1:67" x14ac:dyDescent="0.2">
      <c r="A117" s="270"/>
      <c r="B117" s="270"/>
      <c r="C117" s="270"/>
      <c r="D117" s="270"/>
      <c r="E117" s="270"/>
      <c r="F117" s="270"/>
      <c r="G117" s="270"/>
      <c r="H117" s="270"/>
      <c r="I117" s="270"/>
      <c r="J117" s="270"/>
      <c r="K117" s="270"/>
      <c r="L117" s="270"/>
      <c r="M117" s="270"/>
      <c r="N117" s="271"/>
      <c r="O117" s="267" t="s">
        <v>43</v>
      </c>
      <c r="P117" s="268"/>
      <c r="Q117" s="268"/>
      <c r="R117" s="268"/>
      <c r="S117" s="268"/>
      <c r="T117" s="268"/>
      <c r="U117" s="269"/>
      <c r="V117" s="43" t="s">
        <v>0</v>
      </c>
      <c r="W117" s="44">
        <f>IFERROR(SUMPRODUCT(W114:W115*H114:H115),"0")</f>
        <v>0</v>
      </c>
      <c r="X117" s="44">
        <f>IFERROR(SUMPRODUCT(X114:X115*H114:H115),"0")</f>
        <v>0</v>
      </c>
      <c r="Y117" s="43"/>
      <c r="Z117" s="68"/>
      <c r="AA117" s="68"/>
    </row>
    <row r="118" spans="1:67" ht="16.5" customHeight="1" x14ac:dyDescent="0.25">
      <c r="A118" s="261" t="s">
        <v>198</v>
      </c>
      <c r="B118" s="261"/>
      <c r="C118" s="261"/>
      <c r="D118" s="261"/>
      <c r="E118" s="261"/>
      <c r="F118" s="261"/>
      <c r="G118" s="261"/>
      <c r="H118" s="261"/>
      <c r="I118" s="261"/>
      <c r="J118" s="261"/>
      <c r="K118" s="261"/>
      <c r="L118" s="261"/>
      <c r="M118" s="261"/>
      <c r="N118" s="261"/>
      <c r="O118" s="261"/>
      <c r="P118" s="261"/>
      <c r="Q118" s="261"/>
      <c r="R118" s="261"/>
      <c r="S118" s="261"/>
      <c r="T118" s="261"/>
      <c r="U118" s="261"/>
      <c r="V118" s="261"/>
      <c r="W118" s="261"/>
      <c r="X118" s="261"/>
      <c r="Y118" s="261"/>
      <c r="Z118" s="66"/>
      <c r="AA118" s="66"/>
    </row>
    <row r="119" spans="1:67" ht="14.25" customHeight="1" x14ac:dyDescent="0.25">
      <c r="A119" s="262" t="s">
        <v>147</v>
      </c>
      <c r="B119" s="262"/>
      <c r="C119" s="262"/>
      <c r="D119" s="262"/>
      <c r="E119" s="262"/>
      <c r="F119" s="262"/>
      <c r="G119" s="262"/>
      <c r="H119" s="262"/>
      <c r="I119" s="262"/>
      <c r="J119" s="262"/>
      <c r="K119" s="262"/>
      <c r="L119" s="262"/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67"/>
      <c r="AA119" s="67"/>
    </row>
    <row r="120" spans="1:67" ht="27" customHeight="1" x14ac:dyDescent="0.25">
      <c r="A120" s="64" t="s">
        <v>199</v>
      </c>
      <c r="B120" s="64" t="s">
        <v>200</v>
      </c>
      <c r="C120" s="37">
        <v>4301135275</v>
      </c>
      <c r="D120" s="263">
        <v>4607111034380</v>
      </c>
      <c r="E120" s="263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93</v>
      </c>
      <c r="L120" s="39" t="s">
        <v>86</v>
      </c>
      <c r="M120" s="39"/>
      <c r="N120" s="38">
        <v>180</v>
      </c>
      <c r="O120" s="31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65"/>
      <c r="Q120" s="265"/>
      <c r="R120" s="265"/>
      <c r="S120" s="266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IFERROR(IF(W120="","",W120*0.01788),"")</f>
        <v>0</v>
      </c>
      <c r="Z120" s="69" t="s">
        <v>49</v>
      </c>
      <c r="AA120" s="70" t="s">
        <v>49</v>
      </c>
      <c r="AE120" s="83"/>
      <c r="BB120" s="129" t="s">
        <v>92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ht="27" customHeight="1" x14ac:dyDescent="0.25">
      <c r="A121" s="64" t="s">
        <v>201</v>
      </c>
      <c r="B121" s="64" t="s">
        <v>202</v>
      </c>
      <c r="C121" s="37">
        <v>4301135170</v>
      </c>
      <c r="D121" s="263">
        <v>4607111034380</v>
      </c>
      <c r="E121" s="263"/>
      <c r="F121" s="63">
        <v>0.25</v>
      </c>
      <c r="G121" s="38">
        <v>6</v>
      </c>
      <c r="H121" s="63">
        <v>1.5</v>
      </c>
      <c r="I121" s="63">
        <v>1.71</v>
      </c>
      <c r="J121" s="38">
        <v>126</v>
      </c>
      <c r="K121" s="38" t="s">
        <v>93</v>
      </c>
      <c r="L121" s="39" t="s">
        <v>86</v>
      </c>
      <c r="M121" s="39"/>
      <c r="N121" s="38">
        <v>180</v>
      </c>
      <c r="O121" s="317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121" s="265"/>
      <c r="Q121" s="265"/>
      <c r="R121" s="265"/>
      <c r="S121" s="266"/>
      <c r="T121" s="40" t="s">
        <v>49</v>
      </c>
      <c r="U121" s="40" t="s">
        <v>49</v>
      </c>
      <c r="V121" s="41" t="s">
        <v>42</v>
      </c>
      <c r="W121" s="59">
        <v>0</v>
      </c>
      <c r="X121" s="56">
        <f>IFERROR(IF(W121="","",W121),"")</f>
        <v>0</v>
      </c>
      <c r="Y121" s="42">
        <f>IFERROR(IF(W121="","",W121*0.00936),"")</f>
        <v>0</v>
      </c>
      <c r="Z121" s="69" t="s">
        <v>49</v>
      </c>
      <c r="AA121" s="70" t="s">
        <v>49</v>
      </c>
      <c r="AE121" s="83"/>
      <c r="BB121" s="130" t="s">
        <v>92</v>
      </c>
      <c r="BL121" s="83">
        <f>IFERROR(W121*I121,"0")</f>
        <v>0</v>
      </c>
      <c r="BM121" s="83">
        <f>IFERROR(X121*I121,"0")</f>
        <v>0</v>
      </c>
      <c r="BN121" s="83">
        <f>IFERROR(W121/J121,"0")</f>
        <v>0</v>
      </c>
      <c r="BO121" s="83">
        <f>IFERROR(X121/J121,"0")</f>
        <v>0</v>
      </c>
    </row>
    <row r="122" spans="1:67" ht="27" customHeight="1" x14ac:dyDescent="0.25">
      <c r="A122" s="64" t="s">
        <v>203</v>
      </c>
      <c r="B122" s="64" t="s">
        <v>204</v>
      </c>
      <c r="C122" s="37">
        <v>4301135277</v>
      </c>
      <c r="D122" s="263">
        <v>4607111034397</v>
      </c>
      <c r="E122" s="263"/>
      <c r="F122" s="63">
        <v>0.25</v>
      </c>
      <c r="G122" s="38">
        <v>12</v>
      </c>
      <c r="H122" s="63">
        <v>3</v>
      </c>
      <c r="I122" s="63">
        <v>3.28</v>
      </c>
      <c r="J122" s="38">
        <v>70</v>
      </c>
      <c r="K122" s="38" t="s">
        <v>93</v>
      </c>
      <c r="L122" s="39" t="s">
        <v>86</v>
      </c>
      <c r="M122" s="39"/>
      <c r="N122" s="38">
        <v>180</v>
      </c>
      <c r="O122" s="31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22" s="265"/>
      <c r="Q122" s="265"/>
      <c r="R122" s="265"/>
      <c r="S122" s="266"/>
      <c r="T122" s="40" t="s">
        <v>49</v>
      </c>
      <c r="U122" s="40" t="s">
        <v>49</v>
      </c>
      <c r="V122" s="41" t="s">
        <v>42</v>
      </c>
      <c r="W122" s="59">
        <v>0</v>
      </c>
      <c r="X122" s="56">
        <f>IFERROR(IF(W122="","",W122),"")</f>
        <v>0</v>
      </c>
      <c r="Y122" s="42">
        <f>IFERROR(IF(W122="","",W122*0.01788),"")</f>
        <v>0</v>
      </c>
      <c r="Z122" s="69" t="s">
        <v>49</v>
      </c>
      <c r="AA122" s="70" t="s">
        <v>49</v>
      </c>
      <c r="AE122" s="83"/>
      <c r="BB122" s="131" t="s">
        <v>92</v>
      </c>
      <c r="BL122" s="83">
        <f>IFERROR(W122*I122,"0")</f>
        <v>0</v>
      </c>
      <c r="BM122" s="83">
        <f>IFERROR(X122*I122,"0")</f>
        <v>0</v>
      </c>
      <c r="BN122" s="83">
        <f>IFERROR(W122/J122,"0")</f>
        <v>0</v>
      </c>
      <c r="BO122" s="83">
        <f>IFERROR(X122/J122,"0")</f>
        <v>0</v>
      </c>
    </row>
    <row r="123" spans="1:67" x14ac:dyDescent="0.2">
      <c r="A123" s="270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1"/>
      <c r="O123" s="267" t="s">
        <v>43</v>
      </c>
      <c r="P123" s="268"/>
      <c r="Q123" s="268"/>
      <c r="R123" s="268"/>
      <c r="S123" s="268"/>
      <c r="T123" s="268"/>
      <c r="U123" s="269"/>
      <c r="V123" s="43" t="s">
        <v>42</v>
      </c>
      <c r="W123" s="44">
        <f>IFERROR(SUM(W120:W122),"0")</f>
        <v>0</v>
      </c>
      <c r="X123" s="44">
        <f>IFERROR(SUM(X120:X122),"0")</f>
        <v>0</v>
      </c>
      <c r="Y123" s="44">
        <f>IFERROR(IF(Y120="",0,Y120),"0")+IFERROR(IF(Y121="",0,Y121),"0")+IFERROR(IF(Y122="",0,Y122),"0")</f>
        <v>0</v>
      </c>
      <c r="Z123" s="68"/>
      <c r="AA123" s="68"/>
    </row>
    <row r="124" spans="1:67" x14ac:dyDescent="0.2">
      <c r="A124" s="270"/>
      <c r="B124" s="270"/>
      <c r="C124" s="270"/>
      <c r="D124" s="270"/>
      <c r="E124" s="270"/>
      <c r="F124" s="270"/>
      <c r="G124" s="270"/>
      <c r="H124" s="270"/>
      <c r="I124" s="270"/>
      <c r="J124" s="270"/>
      <c r="K124" s="270"/>
      <c r="L124" s="270"/>
      <c r="M124" s="270"/>
      <c r="N124" s="271"/>
      <c r="O124" s="267" t="s">
        <v>43</v>
      </c>
      <c r="P124" s="268"/>
      <c r="Q124" s="268"/>
      <c r="R124" s="268"/>
      <c r="S124" s="268"/>
      <c r="T124" s="268"/>
      <c r="U124" s="269"/>
      <c r="V124" s="43" t="s">
        <v>0</v>
      </c>
      <c r="W124" s="44">
        <f>IFERROR(SUMPRODUCT(W120:W122*H120:H122),"0")</f>
        <v>0</v>
      </c>
      <c r="X124" s="44">
        <f>IFERROR(SUMPRODUCT(X120:X122*H120:H122),"0")</f>
        <v>0</v>
      </c>
      <c r="Y124" s="43"/>
      <c r="Z124" s="68"/>
      <c r="AA124" s="68"/>
    </row>
    <row r="125" spans="1:67" ht="16.5" customHeight="1" x14ac:dyDescent="0.25">
      <c r="A125" s="261" t="s">
        <v>205</v>
      </c>
      <c r="B125" s="261"/>
      <c r="C125" s="261"/>
      <c r="D125" s="261"/>
      <c r="E125" s="261"/>
      <c r="F125" s="261"/>
      <c r="G125" s="261"/>
      <c r="H125" s="261"/>
      <c r="I125" s="261"/>
      <c r="J125" s="261"/>
      <c r="K125" s="261"/>
      <c r="L125" s="261"/>
      <c r="M125" s="261"/>
      <c r="N125" s="261"/>
      <c r="O125" s="261"/>
      <c r="P125" s="261"/>
      <c r="Q125" s="261"/>
      <c r="R125" s="261"/>
      <c r="S125" s="261"/>
      <c r="T125" s="261"/>
      <c r="U125" s="261"/>
      <c r="V125" s="261"/>
      <c r="W125" s="261"/>
      <c r="X125" s="261"/>
      <c r="Y125" s="261"/>
      <c r="Z125" s="66"/>
      <c r="AA125" s="66"/>
    </row>
    <row r="126" spans="1:67" ht="14.25" customHeight="1" x14ac:dyDescent="0.25">
      <c r="A126" s="262" t="s">
        <v>147</v>
      </c>
      <c r="B126" s="262"/>
      <c r="C126" s="262"/>
      <c r="D126" s="262"/>
      <c r="E126" s="262"/>
      <c r="F126" s="262"/>
      <c r="G126" s="262"/>
      <c r="H126" s="262"/>
      <c r="I126" s="262"/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67"/>
      <c r="AA126" s="67"/>
    </row>
    <row r="127" spans="1:67" ht="27" customHeight="1" x14ac:dyDescent="0.25">
      <c r="A127" s="64" t="s">
        <v>206</v>
      </c>
      <c r="B127" s="64" t="s">
        <v>207</v>
      </c>
      <c r="C127" s="37">
        <v>4301135279</v>
      </c>
      <c r="D127" s="263">
        <v>4607111035806</v>
      </c>
      <c r="E127" s="263"/>
      <c r="F127" s="63">
        <v>0.25</v>
      </c>
      <c r="G127" s="38">
        <v>12</v>
      </c>
      <c r="H127" s="63">
        <v>3</v>
      </c>
      <c r="I127" s="63">
        <v>3.7035999999999998</v>
      </c>
      <c r="J127" s="38">
        <v>70</v>
      </c>
      <c r="K127" s="38" t="s">
        <v>93</v>
      </c>
      <c r="L127" s="39" t="s">
        <v>86</v>
      </c>
      <c r="M127" s="39"/>
      <c r="N127" s="38">
        <v>180</v>
      </c>
      <c r="O127" s="31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65"/>
      <c r="Q127" s="265"/>
      <c r="R127" s="265"/>
      <c r="S127" s="266"/>
      <c r="T127" s="40" t="s">
        <v>49</v>
      </c>
      <c r="U127" s="40" t="s">
        <v>49</v>
      </c>
      <c r="V127" s="41" t="s">
        <v>42</v>
      </c>
      <c r="W127" s="59">
        <v>0</v>
      </c>
      <c r="X127" s="56">
        <f>IFERROR(IF(W127="","",W127),"")</f>
        <v>0</v>
      </c>
      <c r="Y127" s="42">
        <f>IFERROR(IF(W127="","",W127*0.01788),"")</f>
        <v>0</v>
      </c>
      <c r="Z127" s="69" t="s">
        <v>49</v>
      </c>
      <c r="AA127" s="70" t="s">
        <v>49</v>
      </c>
      <c r="AE127" s="83"/>
      <c r="BB127" s="132" t="s">
        <v>92</v>
      </c>
      <c r="BL127" s="83">
        <f>IFERROR(W127*I127,"0")</f>
        <v>0</v>
      </c>
      <c r="BM127" s="83">
        <f>IFERROR(X127*I127,"0")</f>
        <v>0</v>
      </c>
      <c r="BN127" s="83">
        <f>IFERROR(W127/J127,"0")</f>
        <v>0</v>
      </c>
      <c r="BO127" s="83">
        <f>IFERROR(X127/J127,"0")</f>
        <v>0</v>
      </c>
    </row>
    <row r="128" spans="1:67" x14ac:dyDescent="0.2">
      <c r="A128" s="270"/>
      <c r="B128" s="270"/>
      <c r="C128" s="270"/>
      <c r="D128" s="270"/>
      <c r="E128" s="270"/>
      <c r="F128" s="270"/>
      <c r="G128" s="270"/>
      <c r="H128" s="270"/>
      <c r="I128" s="270"/>
      <c r="J128" s="270"/>
      <c r="K128" s="270"/>
      <c r="L128" s="270"/>
      <c r="M128" s="270"/>
      <c r="N128" s="271"/>
      <c r="O128" s="267" t="s">
        <v>43</v>
      </c>
      <c r="P128" s="268"/>
      <c r="Q128" s="268"/>
      <c r="R128" s="268"/>
      <c r="S128" s="268"/>
      <c r="T128" s="268"/>
      <c r="U128" s="269"/>
      <c r="V128" s="43" t="s">
        <v>42</v>
      </c>
      <c r="W128" s="44">
        <f>IFERROR(SUM(W127:W127),"0")</f>
        <v>0</v>
      </c>
      <c r="X128" s="44">
        <f>IFERROR(SUM(X127:X127),"0")</f>
        <v>0</v>
      </c>
      <c r="Y128" s="44">
        <f>IFERROR(IF(Y127="",0,Y127),"0")</f>
        <v>0</v>
      </c>
      <c r="Z128" s="68"/>
      <c r="AA128" s="68"/>
    </row>
    <row r="129" spans="1:67" x14ac:dyDescent="0.2">
      <c r="A129" s="270"/>
      <c r="B129" s="270"/>
      <c r="C129" s="270"/>
      <c r="D129" s="270"/>
      <c r="E129" s="270"/>
      <c r="F129" s="270"/>
      <c r="G129" s="270"/>
      <c r="H129" s="270"/>
      <c r="I129" s="270"/>
      <c r="J129" s="270"/>
      <c r="K129" s="270"/>
      <c r="L129" s="270"/>
      <c r="M129" s="270"/>
      <c r="N129" s="271"/>
      <c r="O129" s="267" t="s">
        <v>43</v>
      </c>
      <c r="P129" s="268"/>
      <c r="Q129" s="268"/>
      <c r="R129" s="268"/>
      <c r="S129" s="268"/>
      <c r="T129" s="268"/>
      <c r="U129" s="269"/>
      <c r="V129" s="43" t="s">
        <v>0</v>
      </c>
      <c r="W129" s="44">
        <f>IFERROR(SUMPRODUCT(W127:W127*H127:H127),"0")</f>
        <v>0</v>
      </c>
      <c r="X129" s="44">
        <f>IFERROR(SUMPRODUCT(X127:X127*H127:H127),"0")</f>
        <v>0</v>
      </c>
      <c r="Y129" s="43"/>
      <c r="Z129" s="68"/>
      <c r="AA129" s="68"/>
    </row>
    <row r="130" spans="1:67" ht="16.5" customHeight="1" x14ac:dyDescent="0.25">
      <c r="A130" s="261" t="s">
        <v>208</v>
      </c>
      <c r="B130" s="261"/>
      <c r="C130" s="261"/>
      <c r="D130" s="261"/>
      <c r="E130" s="261"/>
      <c r="F130" s="261"/>
      <c r="G130" s="261"/>
      <c r="H130" s="261"/>
      <c r="I130" s="261"/>
      <c r="J130" s="261"/>
      <c r="K130" s="261"/>
      <c r="L130" s="261"/>
      <c r="M130" s="261"/>
      <c r="N130" s="261"/>
      <c r="O130" s="261"/>
      <c r="P130" s="261"/>
      <c r="Q130" s="261"/>
      <c r="R130" s="261"/>
      <c r="S130" s="261"/>
      <c r="T130" s="261"/>
      <c r="U130" s="261"/>
      <c r="V130" s="261"/>
      <c r="W130" s="261"/>
      <c r="X130" s="261"/>
      <c r="Y130" s="261"/>
      <c r="Z130" s="66"/>
      <c r="AA130" s="66"/>
    </row>
    <row r="131" spans="1:67" ht="14.25" customHeight="1" x14ac:dyDescent="0.25">
      <c r="A131" s="262" t="s">
        <v>209</v>
      </c>
      <c r="B131" s="262"/>
      <c r="C131" s="262"/>
      <c r="D131" s="262"/>
      <c r="E131" s="262"/>
      <c r="F131" s="262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67"/>
      <c r="AA131" s="67"/>
    </row>
    <row r="132" spans="1:67" ht="27" customHeight="1" x14ac:dyDescent="0.25">
      <c r="A132" s="64" t="s">
        <v>210</v>
      </c>
      <c r="B132" s="64" t="s">
        <v>211</v>
      </c>
      <c r="C132" s="37">
        <v>4301070768</v>
      </c>
      <c r="D132" s="263">
        <v>4607111035639</v>
      </c>
      <c r="E132" s="263"/>
      <c r="F132" s="63">
        <v>0.2</v>
      </c>
      <c r="G132" s="38">
        <v>12</v>
      </c>
      <c r="H132" s="63">
        <v>2.4</v>
      </c>
      <c r="I132" s="63">
        <v>3.13</v>
      </c>
      <c r="J132" s="38">
        <v>48</v>
      </c>
      <c r="K132" s="38" t="s">
        <v>212</v>
      </c>
      <c r="L132" s="39" t="s">
        <v>86</v>
      </c>
      <c r="M132" s="39"/>
      <c r="N132" s="38">
        <v>180</v>
      </c>
      <c r="O132" s="3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65"/>
      <c r="Q132" s="265"/>
      <c r="R132" s="265"/>
      <c r="S132" s="266"/>
      <c r="T132" s="40" t="s">
        <v>49</v>
      </c>
      <c r="U132" s="40" t="s">
        <v>49</v>
      </c>
      <c r="V132" s="41" t="s">
        <v>42</v>
      </c>
      <c r="W132" s="59">
        <v>0</v>
      </c>
      <c r="X132" s="56">
        <f>IFERROR(IF(W132="","",W132),"")</f>
        <v>0</v>
      </c>
      <c r="Y132" s="42">
        <f>IFERROR(IF(W132="","",W132*0.01786),"")</f>
        <v>0</v>
      </c>
      <c r="Z132" s="69" t="s">
        <v>49</v>
      </c>
      <c r="AA132" s="70" t="s">
        <v>49</v>
      </c>
      <c r="AE132" s="83"/>
      <c r="BB132" s="133" t="s">
        <v>92</v>
      </c>
      <c r="BL132" s="83">
        <f>IFERROR(W132*I132,"0")</f>
        <v>0</v>
      </c>
      <c r="BM132" s="83">
        <f>IFERROR(X132*I132,"0")</f>
        <v>0</v>
      </c>
      <c r="BN132" s="83">
        <f>IFERROR(W132/J132,"0")</f>
        <v>0</v>
      </c>
      <c r="BO132" s="83">
        <f>IFERROR(X132/J132,"0")</f>
        <v>0</v>
      </c>
    </row>
    <row r="133" spans="1:67" ht="27" customHeight="1" x14ac:dyDescent="0.25">
      <c r="A133" s="64" t="s">
        <v>213</v>
      </c>
      <c r="B133" s="64" t="s">
        <v>214</v>
      </c>
      <c r="C133" s="37">
        <v>4301070797</v>
      </c>
      <c r="D133" s="263">
        <v>4607111035646</v>
      </c>
      <c r="E133" s="263"/>
      <c r="F133" s="63">
        <v>0.2</v>
      </c>
      <c r="G133" s="38">
        <v>8</v>
      </c>
      <c r="H133" s="63">
        <v>1.6</v>
      </c>
      <c r="I133" s="63">
        <v>2.12</v>
      </c>
      <c r="J133" s="38">
        <v>72</v>
      </c>
      <c r="K133" s="38" t="s">
        <v>215</v>
      </c>
      <c r="L133" s="39" t="s">
        <v>86</v>
      </c>
      <c r="M133" s="39"/>
      <c r="N133" s="38">
        <v>180</v>
      </c>
      <c r="O133" s="32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65"/>
      <c r="Q133" s="265"/>
      <c r="R133" s="265"/>
      <c r="S133" s="266"/>
      <c r="T133" s="40" t="s">
        <v>49</v>
      </c>
      <c r="U133" s="40" t="s">
        <v>49</v>
      </c>
      <c r="V133" s="41" t="s">
        <v>42</v>
      </c>
      <c r="W133" s="59">
        <v>0</v>
      </c>
      <c r="X133" s="56">
        <f>IFERROR(IF(W133="","",W133),"")</f>
        <v>0</v>
      </c>
      <c r="Y133" s="42">
        <f>IFERROR(IF(W133="","",W133*0.01157),"")</f>
        <v>0</v>
      </c>
      <c r="Z133" s="69" t="s">
        <v>49</v>
      </c>
      <c r="AA133" s="70" t="s">
        <v>49</v>
      </c>
      <c r="AE133" s="83"/>
      <c r="BB133" s="134" t="s">
        <v>92</v>
      </c>
      <c r="BL133" s="83">
        <f>IFERROR(W133*I133,"0")</f>
        <v>0</v>
      </c>
      <c r="BM133" s="83">
        <f>IFERROR(X133*I133,"0")</f>
        <v>0</v>
      </c>
      <c r="BN133" s="83">
        <f>IFERROR(W133/J133,"0")</f>
        <v>0</v>
      </c>
      <c r="BO133" s="83">
        <f>IFERROR(X133/J133,"0")</f>
        <v>0</v>
      </c>
    </row>
    <row r="134" spans="1:67" ht="27" customHeight="1" x14ac:dyDescent="0.25">
      <c r="A134" s="64" t="s">
        <v>213</v>
      </c>
      <c r="B134" s="64" t="s">
        <v>216</v>
      </c>
      <c r="C134" s="37">
        <v>4301135540</v>
      </c>
      <c r="D134" s="263">
        <v>4607111035646</v>
      </c>
      <c r="E134" s="263"/>
      <c r="F134" s="63">
        <v>0.2</v>
      </c>
      <c r="G134" s="38">
        <v>8</v>
      </c>
      <c r="H134" s="63">
        <v>1.6</v>
      </c>
      <c r="I134" s="63">
        <v>2.12</v>
      </c>
      <c r="J134" s="38">
        <v>72</v>
      </c>
      <c r="K134" s="38" t="s">
        <v>215</v>
      </c>
      <c r="L134" s="39" t="s">
        <v>86</v>
      </c>
      <c r="M134" s="39"/>
      <c r="N134" s="38">
        <v>180</v>
      </c>
      <c r="O134" s="322" t="s">
        <v>217</v>
      </c>
      <c r="P134" s="265"/>
      <c r="Q134" s="265"/>
      <c r="R134" s="265"/>
      <c r="S134" s="266"/>
      <c r="T134" s="40" t="s">
        <v>49</v>
      </c>
      <c r="U134" s="40" t="s">
        <v>49</v>
      </c>
      <c r="V134" s="41" t="s">
        <v>42</v>
      </c>
      <c r="W134" s="59">
        <v>0</v>
      </c>
      <c r="X134" s="56">
        <f>IFERROR(IF(W134="","",W134),"")</f>
        <v>0</v>
      </c>
      <c r="Y134" s="42">
        <f>IFERROR(IF(W134="","",W134*0.01157),"")</f>
        <v>0</v>
      </c>
      <c r="Z134" s="69" t="s">
        <v>49</v>
      </c>
      <c r="AA134" s="70" t="s">
        <v>49</v>
      </c>
      <c r="AE134" s="83"/>
      <c r="BB134" s="135" t="s">
        <v>92</v>
      </c>
      <c r="BL134" s="83">
        <f>IFERROR(W134*I134,"0")</f>
        <v>0</v>
      </c>
      <c r="BM134" s="83">
        <f>IFERROR(X134*I134,"0")</f>
        <v>0</v>
      </c>
      <c r="BN134" s="83">
        <f>IFERROR(W134/J134,"0")</f>
        <v>0</v>
      </c>
      <c r="BO134" s="83">
        <f>IFERROR(X134/J134,"0")</f>
        <v>0</v>
      </c>
    </row>
    <row r="135" spans="1:67" x14ac:dyDescent="0.2">
      <c r="A135" s="270"/>
      <c r="B135" s="270"/>
      <c r="C135" s="270"/>
      <c r="D135" s="270"/>
      <c r="E135" s="270"/>
      <c r="F135" s="270"/>
      <c r="G135" s="270"/>
      <c r="H135" s="270"/>
      <c r="I135" s="270"/>
      <c r="J135" s="270"/>
      <c r="K135" s="270"/>
      <c r="L135" s="270"/>
      <c r="M135" s="270"/>
      <c r="N135" s="271"/>
      <c r="O135" s="267" t="s">
        <v>43</v>
      </c>
      <c r="P135" s="268"/>
      <c r="Q135" s="268"/>
      <c r="R135" s="268"/>
      <c r="S135" s="268"/>
      <c r="T135" s="268"/>
      <c r="U135" s="269"/>
      <c r="V135" s="43" t="s">
        <v>42</v>
      </c>
      <c r="W135" s="44">
        <f>IFERROR(SUM(W132:W134),"0")</f>
        <v>0</v>
      </c>
      <c r="X135" s="44">
        <f>IFERROR(SUM(X132:X134),"0")</f>
        <v>0</v>
      </c>
      <c r="Y135" s="44">
        <f>IFERROR(IF(Y132="",0,Y132),"0")+IFERROR(IF(Y133="",0,Y133),"0")+IFERROR(IF(Y134="",0,Y134),"0")</f>
        <v>0</v>
      </c>
      <c r="Z135" s="68"/>
      <c r="AA135" s="68"/>
    </row>
    <row r="136" spans="1:67" x14ac:dyDescent="0.2">
      <c r="A136" s="270"/>
      <c r="B136" s="270"/>
      <c r="C136" s="270"/>
      <c r="D136" s="270"/>
      <c r="E136" s="270"/>
      <c r="F136" s="270"/>
      <c r="G136" s="270"/>
      <c r="H136" s="270"/>
      <c r="I136" s="270"/>
      <c r="J136" s="270"/>
      <c r="K136" s="270"/>
      <c r="L136" s="270"/>
      <c r="M136" s="270"/>
      <c r="N136" s="271"/>
      <c r="O136" s="267" t="s">
        <v>43</v>
      </c>
      <c r="P136" s="268"/>
      <c r="Q136" s="268"/>
      <c r="R136" s="268"/>
      <c r="S136" s="268"/>
      <c r="T136" s="268"/>
      <c r="U136" s="269"/>
      <c r="V136" s="43" t="s">
        <v>0</v>
      </c>
      <c r="W136" s="44">
        <f>IFERROR(SUMPRODUCT(W132:W134*H132:H134),"0")</f>
        <v>0</v>
      </c>
      <c r="X136" s="44">
        <f>IFERROR(SUMPRODUCT(X132:X134*H132:H134),"0")</f>
        <v>0</v>
      </c>
      <c r="Y136" s="43"/>
      <c r="Z136" s="68"/>
      <c r="AA136" s="68"/>
    </row>
    <row r="137" spans="1:67" ht="16.5" customHeight="1" x14ac:dyDescent="0.25">
      <c r="A137" s="261" t="s">
        <v>218</v>
      </c>
      <c r="B137" s="261"/>
      <c r="C137" s="261"/>
      <c r="D137" s="261"/>
      <c r="E137" s="261"/>
      <c r="F137" s="261"/>
      <c r="G137" s="261"/>
      <c r="H137" s="261"/>
      <c r="I137" s="261"/>
      <c r="J137" s="261"/>
      <c r="K137" s="261"/>
      <c r="L137" s="261"/>
      <c r="M137" s="261"/>
      <c r="N137" s="261"/>
      <c r="O137" s="261"/>
      <c r="P137" s="261"/>
      <c r="Q137" s="261"/>
      <c r="R137" s="261"/>
      <c r="S137" s="261"/>
      <c r="T137" s="261"/>
      <c r="U137" s="261"/>
      <c r="V137" s="261"/>
      <c r="W137" s="261"/>
      <c r="X137" s="261"/>
      <c r="Y137" s="261"/>
      <c r="Z137" s="66"/>
      <c r="AA137" s="66"/>
    </row>
    <row r="138" spans="1:67" ht="14.25" customHeight="1" x14ac:dyDescent="0.25">
      <c r="A138" s="262" t="s">
        <v>147</v>
      </c>
      <c r="B138" s="262"/>
      <c r="C138" s="262"/>
      <c r="D138" s="262"/>
      <c r="E138" s="262"/>
      <c r="F138" s="262"/>
      <c r="G138" s="262"/>
      <c r="H138" s="262"/>
      <c r="I138" s="262"/>
      <c r="J138" s="262"/>
      <c r="K138" s="262"/>
      <c r="L138" s="26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  <c r="Y138" s="262"/>
      <c r="Z138" s="67"/>
      <c r="AA138" s="67"/>
    </row>
    <row r="139" spans="1:67" ht="27" customHeight="1" x14ac:dyDescent="0.25">
      <c r="A139" s="64" t="s">
        <v>219</v>
      </c>
      <c r="B139" s="64" t="s">
        <v>220</v>
      </c>
      <c r="C139" s="37">
        <v>4301135281</v>
      </c>
      <c r="D139" s="263">
        <v>4607111036568</v>
      </c>
      <c r="E139" s="263"/>
      <c r="F139" s="63">
        <v>0.28000000000000003</v>
      </c>
      <c r="G139" s="38">
        <v>6</v>
      </c>
      <c r="H139" s="63">
        <v>1.68</v>
      </c>
      <c r="I139" s="63">
        <v>2.1017999999999999</v>
      </c>
      <c r="J139" s="38">
        <v>126</v>
      </c>
      <c r="K139" s="38" t="s">
        <v>93</v>
      </c>
      <c r="L139" s="39" t="s">
        <v>86</v>
      </c>
      <c r="M139" s="39"/>
      <c r="N139" s="38">
        <v>180</v>
      </c>
      <c r="O139" s="32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265"/>
      <c r="Q139" s="265"/>
      <c r="R139" s="265"/>
      <c r="S139" s="266"/>
      <c r="T139" s="40" t="s">
        <v>49</v>
      </c>
      <c r="U139" s="40" t="s">
        <v>49</v>
      </c>
      <c r="V139" s="41" t="s">
        <v>42</v>
      </c>
      <c r="W139" s="59">
        <v>0</v>
      </c>
      <c r="X139" s="56">
        <f>IFERROR(IF(W139="","",W139),"")</f>
        <v>0</v>
      </c>
      <c r="Y139" s="42">
        <f>IFERROR(IF(W139="","",W139*0.00936),"")</f>
        <v>0</v>
      </c>
      <c r="Z139" s="69" t="s">
        <v>49</v>
      </c>
      <c r="AA139" s="70" t="s">
        <v>49</v>
      </c>
      <c r="AE139" s="83"/>
      <c r="BB139" s="136" t="s">
        <v>92</v>
      </c>
      <c r="BL139" s="83">
        <f>IFERROR(W139*I139,"0")</f>
        <v>0</v>
      </c>
      <c r="BM139" s="83">
        <f>IFERROR(X139*I139,"0")</f>
        <v>0</v>
      </c>
      <c r="BN139" s="83">
        <f>IFERROR(W139/J139,"0")</f>
        <v>0</v>
      </c>
      <c r="BO139" s="83">
        <f>IFERROR(X139/J139,"0")</f>
        <v>0</v>
      </c>
    </row>
    <row r="140" spans="1:67" x14ac:dyDescent="0.2">
      <c r="A140" s="270"/>
      <c r="B140" s="270"/>
      <c r="C140" s="270"/>
      <c r="D140" s="270"/>
      <c r="E140" s="270"/>
      <c r="F140" s="270"/>
      <c r="G140" s="270"/>
      <c r="H140" s="270"/>
      <c r="I140" s="270"/>
      <c r="J140" s="270"/>
      <c r="K140" s="270"/>
      <c r="L140" s="270"/>
      <c r="M140" s="270"/>
      <c r="N140" s="271"/>
      <c r="O140" s="267" t="s">
        <v>43</v>
      </c>
      <c r="P140" s="268"/>
      <c r="Q140" s="268"/>
      <c r="R140" s="268"/>
      <c r="S140" s="268"/>
      <c r="T140" s="268"/>
      <c r="U140" s="269"/>
      <c r="V140" s="43" t="s">
        <v>42</v>
      </c>
      <c r="W140" s="44">
        <f>IFERROR(SUM(W139:W139),"0")</f>
        <v>0</v>
      </c>
      <c r="X140" s="44">
        <f>IFERROR(SUM(X139:X139),"0")</f>
        <v>0</v>
      </c>
      <c r="Y140" s="44">
        <f>IFERROR(IF(Y139="",0,Y139),"0")</f>
        <v>0</v>
      </c>
      <c r="Z140" s="68"/>
      <c r="AA140" s="68"/>
    </row>
    <row r="141" spans="1:67" x14ac:dyDescent="0.2">
      <c r="A141" s="270"/>
      <c r="B141" s="270"/>
      <c r="C141" s="270"/>
      <c r="D141" s="270"/>
      <c r="E141" s="270"/>
      <c r="F141" s="270"/>
      <c r="G141" s="270"/>
      <c r="H141" s="270"/>
      <c r="I141" s="270"/>
      <c r="J141" s="270"/>
      <c r="K141" s="270"/>
      <c r="L141" s="270"/>
      <c r="M141" s="270"/>
      <c r="N141" s="271"/>
      <c r="O141" s="267" t="s">
        <v>43</v>
      </c>
      <c r="P141" s="268"/>
      <c r="Q141" s="268"/>
      <c r="R141" s="268"/>
      <c r="S141" s="268"/>
      <c r="T141" s="268"/>
      <c r="U141" s="269"/>
      <c r="V141" s="43" t="s">
        <v>0</v>
      </c>
      <c r="W141" s="44">
        <f>IFERROR(SUMPRODUCT(W139:W139*H139:H139),"0")</f>
        <v>0</v>
      </c>
      <c r="X141" s="44">
        <f>IFERROR(SUMPRODUCT(X139:X139*H139:H139),"0")</f>
        <v>0</v>
      </c>
      <c r="Y141" s="43"/>
      <c r="Z141" s="68"/>
      <c r="AA141" s="68"/>
    </row>
    <row r="142" spans="1:67" ht="27.75" customHeight="1" x14ac:dyDescent="0.2">
      <c r="A142" s="260" t="s">
        <v>221</v>
      </c>
      <c r="B142" s="260"/>
      <c r="C142" s="260"/>
      <c r="D142" s="260"/>
      <c r="E142" s="260"/>
      <c r="F142" s="260"/>
      <c r="G142" s="260"/>
      <c r="H142" s="260"/>
      <c r="I142" s="260"/>
      <c r="J142" s="260"/>
      <c r="K142" s="260"/>
      <c r="L142" s="260"/>
      <c r="M142" s="260"/>
      <c r="N142" s="260"/>
      <c r="O142" s="260"/>
      <c r="P142" s="260"/>
      <c r="Q142" s="260"/>
      <c r="R142" s="260"/>
      <c r="S142" s="260"/>
      <c r="T142" s="260"/>
      <c r="U142" s="260"/>
      <c r="V142" s="260"/>
      <c r="W142" s="260"/>
      <c r="X142" s="260"/>
      <c r="Y142" s="260"/>
      <c r="Z142" s="55"/>
      <c r="AA142" s="55"/>
    </row>
    <row r="143" spans="1:67" ht="16.5" customHeight="1" x14ac:dyDescent="0.25">
      <c r="A143" s="261" t="s">
        <v>222</v>
      </c>
      <c r="B143" s="261"/>
      <c r="C143" s="261"/>
      <c r="D143" s="261"/>
      <c r="E143" s="261"/>
      <c r="F143" s="261"/>
      <c r="G143" s="261"/>
      <c r="H143" s="261"/>
      <c r="I143" s="261"/>
      <c r="J143" s="261"/>
      <c r="K143" s="261"/>
      <c r="L143" s="261"/>
      <c r="M143" s="261"/>
      <c r="N143" s="261"/>
      <c r="O143" s="261"/>
      <c r="P143" s="261"/>
      <c r="Q143" s="261"/>
      <c r="R143" s="261"/>
      <c r="S143" s="261"/>
      <c r="T143" s="261"/>
      <c r="U143" s="261"/>
      <c r="V143" s="261"/>
      <c r="W143" s="261"/>
      <c r="X143" s="261"/>
      <c r="Y143" s="261"/>
      <c r="Z143" s="66"/>
      <c r="AA143" s="66"/>
    </row>
    <row r="144" spans="1:67" ht="14.25" customHeight="1" x14ac:dyDescent="0.25">
      <c r="A144" s="262" t="s">
        <v>147</v>
      </c>
      <c r="B144" s="262"/>
      <c r="C144" s="262"/>
      <c r="D144" s="262"/>
      <c r="E144" s="262"/>
      <c r="F144" s="262"/>
      <c r="G144" s="262"/>
      <c r="H144" s="262"/>
      <c r="I144" s="262"/>
      <c r="J144" s="262"/>
      <c r="K144" s="262"/>
      <c r="L144" s="26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  <c r="Y144" s="262"/>
      <c r="Z144" s="67"/>
      <c r="AA144" s="67"/>
    </row>
    <row r="145" spans="1:67" ht="16.5" customHeight="1" x14ac:dyDescent="0.25">
      <c r="A145" s="64" t="s">
        <v>223</v>
      </c>
      <c r="B145" s="64" t="s">
        <v>224</v>
      </c>
      <c r="C145" s="37">
        <v>4301135317</v>
      </c>
      <c r="D145" s="263">
        <v>4607111039057</v>
      </c>
      <c r="E145" s="263"/>
      <c r="F145" s="63">
        <v>1.8</v>
      </c>
      <c r="G145" s="38">
        <v>1</v>
      </c>
      <c r="H145" s="63">
        <v>1.8</v>
      </c>
      <c r="I145" s="63">
        <v>1.9</v>
      </c>
      <c r="J145" s="38">
        <v>234</v>
      </c>
      <c r="K145" s="38" t="s">
        <v>143</v>
      </c>
      <c r="L145" s="39" t="s">
        <v>86</v>
      </c>
      <c r="M145" s="39"/>
      <c r="N145" s="38">
        <v>180</v>
      </c>
      <c r="O145" s="324" t="s">
        <v>225</v>
      </c>
      <c r="P145" s="265"/>
      <c r="Q145" s="265"/>
      <c r="R145" s="265"/>
      <c r="S145" s="266"/>
      <c r="T145" s="40" t="s">
        <v>49</v>
      </c>
      <c r="U145" s="40" t="s">
        <v>49</v>
      </c>
      <c r="V145" s="41" t="s">
        <v>42</v>
      </c>
      <c r="W145" s="59">
        <v>0</v>
      </c>
      <c r="X145" s="56">
        <f>IFERROR(IF(W145="","",W145),"")</f>
        <v>0</v>
      </c>
      <c r="Y145" s="42">
        <f>IFERROR(IF(W145="","",W145*0.00502),"")</f>
        <v>0</v>
      </c>
      <c r="Z145" s="69" t="s">
        <v>49</v>
      </c>
      <c r="AA145" s="70" t="s">
        <v>49</v>
      </c>
      <c r="AE145" s="83"/>
      <c r="BB145" s="137" t="s">
        <v>92</v>
      </c>
      <c r="BL145" s="83">
        <f>IFERROR(W145*I145,"0")</f>
        <v>0</v>
      </c>
      <c r="BM145" s="83">
        <f>IFERROR(X145*I145,"0")</f>
        <v>0</v>
      </c>
      <c r="BN145" s="83">
        <f>IFERROR(W145/J145,"0")</f>
        <v>0</v>
      </c>
      <c r="BO145" s="83">
        <f>IFERROR(X145/J145,"0")</f>
        <v>0</v>
      </c>
    </row>
    <row r="146" spans="1:67" x14ac:dyDescent="0.2">
      <c r="A146" s="270"/>
      <c r="B146" s="270"/>
      <c r="C146" s="270"/>
      <c r="D146" s="270"/>
      <c r="E146" s="270"/>
      <c r="F146" s="270"/>
      <c r="G146" s="270"/>
      <c r="H146" s="270"/>
      <c r="I146" s="270"/>
      <c r="J146" s="270"/>
      <c r="K146" s="270"/>
      <c r="L146" s="270"/>
      <c r="M146" s="270"/>
      <c r="N146" s="271"/>
      <c r="O146" s="267" t="s">
        <v>43</v>
      </c>
      <c r="P146" s="268"/>
      <c r="Q146" s="268"/>
      <c r="R146" s="268"/>
      <c r="S146" s="268"/>
      <c r="T146" s="268"/>
      <c r="U146" s="269"/>
      <c r="V146" s="43" t="s">
        <v>42</v>
      </c>
      <c r="W146" s="44">
        <f>IFERROR(SUM(W145:W145),"0")</f>
        <v>0</v>
      </c>
      <c r="X146" s="44">
        <f>IFERROR(SUM(X145:X145),"0")</f>
        <v>0</v>
      </c>
      <c r="Y146" s="44">
        <f>IFERROR(IF(Y145="",0,Y145),"0")</f>
        <v>0</v>
      </c>
      <c r="Z146" s="68"/>
      <c r="AA146" s="68"/>
    </row>
    <row r="147" spans="1:67" x14ac:dyDescent="0.2">
      <c r="A147" s="270"/>
      <c r="B147" s="270"/>
      <c r="C147" s="270"/>
      <c r="D147" s="270"/>
      <c r="E147" s="270"/>
      <c r="F147" s="270"/>
      <c r="G147" s="270"/>
      <c r="H147" s="270"/>
      <c r="I147" s="270"/>
      <c r="J147" s="270"/>
      <c r="K147" s="270"/>
      <c r="L147" s="270"/>
      <c r="M147" s="270"/>
      <c r="N147" s="271"/>
      <c r="O147" s="267" t="s">
        <v>43</v>
      </c>
      <c r="P147" s="268"/>
      <c r="Q147" s="268"/>
      <c r="R147" s="268"/>
      <c r="S147" s="268"/>
      <c r="T147" s="268"/>
      <c r="U147" s="269"/>
      <c r="V147" s="43" t="s">
        <v>0</v>
      </c>
      <c r="W147" s="44">
        <f>IFERROR(SUMPRODUCT(W145:W145*H145:H145),"0")</f>
        <v>0</v>
      </c>
      <c r="X147" s="44">
        <f>IFERROR(SUMPRODUCT(X145:X145*H145:H145),"0")</f>
        <v>0</v>
      </c>
      <c r="Y147" s="43"/>
      <c r="Z147" s="68"/>
      <c r="AA147" s="68"/>
    </row>
    <row r="148" spans="1:67" ht="16.5" customHeight="1" x14ac:dyDescent="0.25">
      <c r="A148" s="261" t="s">
        <v>226</v>
      </c>
      <c r="B148" s="261"/>
      <c r="C148" s="261"/>
      <c r="D148" s="261"/>
      <c r="E148" s="261"/>
      <c r="F148" s="261"/>
      <c r="G148" s="261"/>
      <c r="H148" s="261"/>
      <c r="I148" s="261"/>
      <c r="J148" s="261"/>
      <c r="K148" s="261"/>
      <c r="L148" s="261"/>
      <c r="M148" s="261"/>
      <c r="N148" s="261"/>
      <c r="O148" s="261"/>
      <c r="P148" s="261"/>
      <c r="Q148" s="261"/>
      <c r="R148" s="261"/>
      <c r="S148" s="261"/>
      <c r="T148" s="261"/>
      <c r="U148" s="261"/>
      <c r="V148" s="261"/>
      <c r="W148" s="261"/>
      <c r="X148" s="261"/>
      <c r="Y148" s="261"/>
      <c r="Z148" s="66"/>
      <c r="AA148" s="66"/>
    </row>
    <row r="149" spans="1:67" ht="14.25" customHeight="1" x14ac:dyDescent="0.25">
      <c r="A149" s="262" t="s">
        <v>209</v>
      </c>
      <c r="B149" s="262"/>
      <c r="C149" s="262"/>
      <c r="D149" s="262"/>
      <c r="E149" s="262"/>
      <c r="F149" s="262"/>
      <c r="G149" s="262"/>
      <c r="H149" s="262"/>
      <c r="I149" s="262"/>
      <c r="J149" s="262"/>
      <c r="K149" s="262"/>
      <c r="L149" s="262"/>
      <c r="M149" s="262"/>
      <c r="N149" s="262"/>
      <c r="O149" s="262"/>
      <c r="P149" s="262"/>
      <c r="Q149" s="262"/>
      <c r="R149" s="262"/>
      <c r="S149" s="262"/>
      <c r="T149" s="262"/>
      <c r="U149" s="262"/>
      <c r="V149" s="262"/>
      <c r="W149" s="262"/>
      <c r="X149" s="262"/>
      <c r="Y149" s="262"/>
      <c r="Z149" s="67"/>
      <c r="AA149" s="67"/>
    </row>
    <row r="150" spans="1:67" ht="16.5" customHeight="1" x14ac:dyDescent="0.25">
      <c r="A150" s="64" t="s">
        <v>227</v>
      </c>
      <c r="B150" s="64" t="s">
        <v>228</v>
      </c>
      <c r="C150" s="37">
        <v>4301071010</v>
      </c>
      <c r="D150" s="263">
        <v>4607111037701</v>
      </c>
      <c r="E150" s="263"/>
      <c r="F150" s="63">
        <v>5</v>
      </c>
      <c r="G150" s="38">
        <v>1</v>
      </c>
      <c r="H150" s="63">
        <v>5</v>
      </c>
      <c r="I150" s="63">
        <v>5.2</v>
      </c>
      <c r="J150" s="38">
        <v>144</v>
      </c>
      <c r="K150" s="38" t="s">
        <v>87</v>
      </c>
      <c r="L150" s="39" t="s">
        <v>86</v>
      </c>
      <c r="M150" s="39"/>
      <c r="N150" s="38">
        <v>180</v>
      </c>
      <c r="O150" s="32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0" s="265"/>
      <c r="Q150" s="265"/>
      <c r="R150" s="265"/>
      <c r="S150" s="266"/>
      <c r="T150" s="40" t="s">
        <v>49</v>
      </c>
      <c r="U150" s="40" t="s">
        <v>49</v>
      </c>
      <c r="V150" s="41" t="s">
        <v>42</v>
      </c>
      <c r="W150" s="59">
        <v>0</v>
      </c>
      <c r="X150" s="56">
        <f>IFERROR(IF(W150="","",W150),"")</f>
        <v>0</v>
      </c>
      <c r="Y150" s="42">
        <f>IFERROR(IF(W150="","",W150*0.00866),"")</f>
        <v>0</v>
      </c>
      <c r="Z150" s="69" t="s">
        <v>49</v>
      </c>
      <c r="AA150" s="70" t="s">
        <v>49</v>
      </c>
      <c r="AE150" s="83"/>
      <c r="BB150" s="138" t="s">
        <v>92</v>
      </c>
      <c r="BL150" s="83">
        <f>IFERROR(W150*I150,"0")</f>
        <v>0</v>
      </c>
      <c r="BM150" s="83">
        <f>IFERROR(X150*I150,"0")</f>
        <v>0</v>
      </c>
      <c r="BN150" s="83">
        <f>IFERROR(W150/J150,"0")</f>
        <v>0</v>
      </c>
      <c r="BO150" s="83">
        <f>IFERROR(X150/J150,"0")</f>
        <v>0</v>
      </c>
    </row>
    <row r="151" spans="1:67" x14ac:dyDescent="0.2">
      <c r="A151" s="270"/>
      <c r="B151" s="270"/>
      <c r="C151" s="270"/>
      <c r="D151" s="270"/>
      <c r="E151" s="270"/>
      <c r="F151" s="270"/>
      <c r="G151" s="270"/>
      <c r="H151" s="270"/>
      <c r="I151" s="270"/>
      <c r="J151" s="270"/>
      <c r="K151" s="270"/>
      <c r="L151" s="270"/>
      <c r="M151" s="270"/>
      <c r="N151" s="271"/>
      <c r="O151" s="267" t="s">
        <v>43</v>
      </c>
      <c r="P151" s="268"/>
      <c r="Q151" s="268"/>
      <c r="R151" s="268"/>
      <c r="S151" s="268"/>
      <c r="T151" s="268"/>
      <c r="U151" s="269"/>
      <c r="V151" s="43" t="s">
        <v>42</v>
      </c>
      <c r="W151" s="44">
        <f>IFERROR(SUM(W150:W150),"0")</f>
        <v>0</v>
      </c>
      <c r="X151" s="44">
        <f>IFERROR(SUM(X150:X150),"0")</f>
        <v>0</v>
      </c>
      <c r="Y151" s="44">
        <f>IFERROR(IF(Y150="",0,Y150),"0")</f>
        <v>0</v>
      </c>
      <c r="Z151" s="68"/>
      <c r="AA151" s="68"/>
    </row>
    <row r="152" spans="1:67" x14ac:dyDescent="0.2">
      <c r="A152" s="270"/>
      <c r="B152" s="270"/>
      <c r="C152" s="270"/>
      <c r="D152" s="270"/>
      <c r="E152" s="270"/>
      <c r="F152" s="270"/>
      <c r="G152" s="270"/>
      <c r="H152" s="270"/>
      <c r="I152" s="270"/>
      <c r="J152" s="270"/>
      <c r="K152" s="270"/>
      <c r="L152" s="270"/>
      <c r="M152" s="270"/>
      <c r="N152" s="271"/>
      <c r="O152" s="267" t="s">
        <v>43</v>
      </c>
      <c r="P152" s="268"/>
      <c r="Q152" s="268"/>
      <c r="R152" s="268"/>
      <c r="S152" s="268"/>
      <c r="T152" s="268"/>
      <c r="U152" s="269"/>
      <c r="V152" s="43" t="s">
        <v>0</v>
      </c>
      <c r="W152" s="44">
        <f>IFERROR(SUMPRODUCT(W150:W150*H150:H150),"0")</f>
        <v>0</v>
      </c>
      <c r="X152" s="44">
        <f>IFERROR(SUMPRODUCT(X150:X150*H150:H150),"0")</f>
        <v>0</v>
      </c>
      <c r="Y152" s="43"/>
      <c r="Z152" s="68"/>
      <c r="AA152" s="68"/>
    </row>
    <row r="153" spans="1:67" ht="16.5" customHeight="1" x14ac:dyDescent="0.25">
      <c r="A153" s="261" t="s">
        <v>229</v>
      </c>
      <c r="B153" s="261"/>
      <c r="C153" s="261"/>
      <c r="D153" s="261"/>
      <c r="E153" s="261"/>
      <c r="F153" s="261"/>
      <c r="G153" s="261"/>
      <c r="H153" s="261"/>
      <c r="I153" s="261"/>
      <c r="J153" s="261"/>
      <c r="K153" s="261"/>
      <c r="L153" s="261"/>
      <c r="M153" s="261"/>
      <c r="N153" s="261"/>
      <c r="O153" s="261"/>
      <c r="P153" s="261"/>
      <c r="Q153" s="261"/>
      <c r="R153" s="261"/>
      <c r="S153" s="261"/>
      <c r="T153" s="261"/>
      <c r="U153" s="261"/>
      <c r="V153" s="261"/>
      <c r="W153" s="261"/>
      <c r="X153" s="261"/>
      <c r="Y153" s="261"/>
      <c r="Z153" s="66"/>
      <c r="AA153" s="66"/>
    </row>
    <row r="154" spans="1:67" ht="14.25" customHeight="1" x14ac:dyDescent="0.25">
      <c r="A154" s="262" t="s">
        <v>83</v>
      </c>
      <c r="B154" s="262"/>
      <c r="C154" s="262"/>
      <c r="D154" s="262"/>
      <c r="E154" s="262"/>
      <c r="F154" s="262"/>
      <c r="G154" s="262"/>
      <c r="H154" s="262"/>
      <c r="I154" s="262"/>
      <c r="J154" s="262"/>
      <c r="K154" s="262"/>
      <c r="L154" s="262"/>
      <c r="M154" s="262"/>
      <c r="N154" s="262"/>
      <c r="O154" s="262"/>
      <c r="P154" s="262"/>
      <c r="Q154" s="262"/>
      <c r="R154" s="262"/>
      <c r="S154" s="262"/>
      <c r="T154" s="262"/>
      <c r="U154" s="262"/>
      <c r="V154" s="262"/>
      <c r="W154" s="262"/>
      <c r="X154" s="262"/>
      <c r="Y154" s="262"/>
      <c r="Z154" s="67"/>
      <c r="AA154" s="67"/>
    </row>
    <row r="155" spans="1:67" ht="16.5" customHeight="1" x14ac:dyDescent="0.25">
      <c r="A155" s="64" t="s">
        <v>230</v>
      </c>
      <c r="B155" s="64" t="s">
        <v>231</v>
      </c>
      <c r="C155" s="37">
        <v>4301071026</v>
      </c>
      <c r="D155" s="263">
        <v>4607111036384</v>
      </c>
      <c r="E155" s="263"/>
      <c r="F155" s="63">
        <v>1</v>
      </c>
      <c r="G155" s="38">
        <v>5</v>
      </c>
      <c r="H155" s="63">
        <v>5</v>
      </c>
      <c r="I155" s="63">
        <v>5.2530000000000001</v>
      </c>
      <c r="J155" s="38">
        <v>144</v>
      </c>
      <c r="K155" s="38" t="s">
        <v>87</v>
      </c>
      <c r="L155" s="39" t="s">
        <v>86</v>
      </c>
      <c r="M155" s="39"/>
      <c r="N155" s="38">
        <v>180</v>
      </c>
      <c r="O155" s="326" t="s">
        <v>232</v>
      </c>
      <c r="P155" s="265"/>
      <c r="Q155" s="265"/>
      <c r="R155" s="265"/>
      <c r="S155" s="266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16.5" customHeight="1" x14ac:dyDescent="0.25">
      <c r="A156" s="64" t="s">
        <v>233</v>
      </c>
      <c r="B156" s="64" t="s">
        <v>234</v>
      </c>
      <c r="C156" s="37">
        <v>4301070956</v>
      </c>
      <c r="D156" s="263">
        <v>4640242180250</v>
      </c>
      <c r="E156" s="263"/>
      <c r="F156" s="63">
        <v>5</v>
      </c>
      <c r="G156" s="38">
        <v>1</v>
      </c>
      <c r="H156" s="63">
        <v>5</v>
      </c>
      <c r="I156" s="63">
        <v>5.2131999999999996</v>
      </c>
      <c r="J156" s="38">
        <v>144</v>
      </c>
      <c r="K156" s="38" t="s">
        <v>87</v>
      </c>
      <c r="L156" s="39" t="s">
        <v>86</v>
      </c>
      <c r="M156" s="39"/>
      <c r="N156" s="38">
        <v>180</v>
      </c>
      <c r="O156" s="327" t="s">
        <v>235</v>
      </c>
      <c r="P156" s="265"/>
      <c r="Q156" s="265"/>
      <c r="R156" s="265"/>
      <c r="S156" s="266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IFERROR(IF(W156="","",W156*0.00866),"")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ht="27" customHeight="1" x14ac:dyDescent="0.25">
      <c r="A157" s="64" t="s">
        <v>236</v>
      </c>
      <c r="B157" s="64" t="s">
        <v>237</v>
      </c>
      <c r="C157" s="37">
        <v>4301071028</v>
      </c>
      <c r="D157" s="263">
        <v>4607111036216</v>
      </c>
      <c r="E157" s="263"/>
      <c r="F157" s="63">
        <v>1</v>
      </c>
      <c r="G157" s="38">
        <v>5</v>
      </c>
      <c r="H157" s="63">
        <v>5</v>
      </c>
      <c r="I157" s="63">
        <v>5.266</v>
      </c>
      <c r="J157" s="38">
        <v>144</v>
      </c>
      <c r="K157" s="38" t="s">
        <v>87</v>
      </c>
      <c r="L157" s="39" t="s">
        <v>86</v>
      </c>
      <c r="M157" s="39"/>
      <c r="N157" s="38">
        <v>180</v>
      </c>
      <c r="O157" s="32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7" s="265"/>
      <c r="Q157" s="265"/>
      <c r="R157" s="265"/>
      <c r="S157" s="266"/>
      <c r="T157" s="40" t="s">
        <v>49</v>
      </c>
      <c r="U157" s="40" t="s">
        <v>49</v>
      </c>
      <c r="V157" s="41" t="s">
        <v>42</v>
      </c>
      <c r="W157" s="59">
        <v>0</v>
      </c>
      <c r="X157" s="56">
        <f>IFERROR(IF(W157="","",W157),"")</f>
        <v>0</v>
      </c>
      <c r="Y157" s="42">
        <f>IFERROR(IF(W157="","",W157*0.00866),"")</f>
        <v>0</v>
      </c>
      <c r="Z157" s="69" t="s">
        <v>49</v>
      </c>
      <c r="AA157" s="70" t="s">
        <v>49</v>
      </c>
      <c r="AE157" s="83"/>
      <c r="BB157" s="141" t="s">
        <v>71</v>
      </c>
      <c r="BL157" s="83">
        <f>IFERROR(W157*I157,"0")</f>
        <v>0</v>
      </c>
      <c r="BM157" s="83">
        <f>IFERROR(X157*I157,"0")</f>
        <v>0</v>
      </c>
      <c r="BN157" s="83">
        <f>IFERROR(W157/J157,"0")</f>
        <v>0</v>
      </c>
      <c r="BO157" s="83">
        <f>IFERROR(X157/J157,"0")</f>
        <v>0</v>
      </c>
    </row>
    <row r="158" spans="1:67" ht="27" customHeight="1" x14ac:dyDescent="0.25">
      <c r="A158" s="64" t="s">
        <v>238</v>
      </c>
      <c r="B158" s="64" t="s">
        <v>239</v>
      </c>
      <c r="C158" s="37">
        <v>4301071027</v>
      </c>
      <c r="D158" s="263">
        <v>4607111036278</v>
      </c>
      <c r="E158" s="263"/>
      <c r="F158" s="63">
        <v>1</v>
      </c>
      <c r="G158" s="38">
        <v>5</v>
      </c>
      <c r="H158" s="63">
        <v>5</v>
      </c>
      <c r="I158" s="63">
        <v>5.2830000000000004</v>
      </c>
      <c r="J158" s="38">
        <v>84</v>
      </c>
      <c r="K158" s="38" t="s">
        <v>87</v>
      </c>
      <c r="L158" s="39" t="s">
        <v>86</v>
      </c>
      <c r="M158" s="39"/>
      <c r="N158" s="38">
        <v>180</v>
      </c>
      <c r="O158" s="329" t="s">
        <v>240</v>
      </c>
      <c r="P158" s="265"/>
      <c r="Q158" s="265"/>
      <c r="R158" s="265"/>
      <c r="S158" s="266"/>
      <c r="T158" s="40" t="s">
        <v>49</v>
      </c>
      <c r="U158" s="40" t="s">
        <v>49</v>
      </c>
      <c r="V158" s="41" t="s">
        <v>42</v>
      </c>
      <c r="W158" s="59">
        <v>0</v>
      </c>
      <c r="X158" s="56">
        <f>IFERROR(IF(W158="","",W158),"")</f>
        <v>0</v>
      </c>
      <c r="Y158" s="42">
        <f>IFERROR(IF(W158="","",W158*0.0155),"")</f>
        <v>0</v>
      </c>
      <c r="Z158" s="69" t="s">
        <v>49</v>
      </c>
      <c r="AA158" s="70" t="s">
        <v>49</v>
      </c>
      <c r="AE158" s="83"/>
      <c r="BB158" s="142" t="s">
        <v>71</v>
      </c>
      <c r="BL158" s="83">
        <f>IFERROR(W158*I158,"0")</f>
        <v>0</v>
      </c>
      <c r="BM158" s="83">
        <f>IFERROR(X158*I158,"0")</f>
        <v>0</v>
      </c>
      <c r="BN158" s="83">
        <f>IFERROR(W158/J158,"0")</f>
        <v>0</v>
      </c>
      <c r="BO158" s="83">
        <f>IFERROR(X158/J158,"0")</f>
        <v>0</v>
      </c>
    </row>
    <row r="159" spans="1:67" x14ac:dyDescent="0.2">
      <c r="A159" s="270"/>
      <c r="B159" s="270"/>
      <c r="C159" s="270"/>
      <c r="D159" s="270"/>
      <c r="E159" s="270"/>
      <c r="F159" s="270"/>
      <c r="G159" s="270"/>
      <c r="H159" s="270"/>
      <c r="I159" s="270"/>
      <c r="J159" s="270"/>
      <c r="K159" s="270"/>
      <c r="L159" s="270"/>
      <c r="M159" s="270"/>
      <c r="N159" s="271"/>
      <c r="O159" s="267" t="s">
        <v>43</v>
      </c>
      <c r="P159" s="268"/>
      <c r="Q159" s="268"/>
      <c r="R159" s="268"/>
      <c r="S159" s="268"/>
      <c r="T159" s="268"/>
      <c r="U159" s="269"/>
      <c r="V159" s="43" t="s">
        <v>42</v>
      </c>
      <c r="W159" s="44">
        <f>IFERROR(SUM(W155:W158),"0")</f>
        <v>0</v>
      </c>
      <c r="X159" s="44">
        <f>IFERROR(SUM(X155:X158),"0")</f>
        <v>0</v>
      </c>
      <c r="Y159" s="44">
        <f>IFERROR(IF(Y155="",0,Y155),"0")+IFERROR(IF(Y156="",0,Y156),"0")+IFERROR(IF(Y157="",0,Y157),"0")+IFERROR(IF(Y158="",0,Y158),"0")</f>
        <v>0</v>
      </c>
      <c r="Z159" s="68"/>
      <c r="AA159" s="68"/>
    </row>
    <row r="160" spans="1:67" x14ac:dyDescent="0.2">
      <c r="A160" s="270"/>
      <c r="B160" s="270"/>
      <c r="C160" s="270"/>
      <c r="D160" s="270"/>
      <c r="E160" s="270"/>
      <c r="F160" s="270"/>
      <c r="G160" s="270"/>
      <c r="H160" s="270"/>
      <c r="I160" s="270"/>
      <c r="J160" s="270"/>
      <c r="K160" s="270"/>
      <c r="L160" s="270"/>
      <c r="M160" s="270"/>
      <c r="N160" s="271"/>
      <c r="O160" s="267" t="s">
        <v>43</v>
      </c>
      <c r="P160" s="268"/>
      <c r="Q160" s="268"/>
      <c r="R160" s="268"/>
      <c r="S160" s="268"/>
      <c r="T160" s="268"/>
      <c r="U160" s="269"/>
      <c r="V160" s="43" t="s">
        <v>0</v>
      </c>
      <c r="W160" s="44">
        <f>IFERROR(SUMPRODUCT(W155:W158*H155:H158),"0")</f>
        <v>0</v>
      </c>
      <c r="X160" s="44">
        <f>IFERROR(SUMPRODUCT(X155:X158*H155:H158),"0")</f>
        <v>0</v>
      </c>
      <c r="Y160" s="43"/>
      <c r="Z160" s="68"/>
      <c r="AA160" s="68"/>
    </row>
    <row r="161" spans="1:67" ht="14.25" customHeight="1" x14ac:dyDescent="0.25">
      <c r="A161" s="262" t="s">
        <v>241</v>
      </c>
      <c r="B161" s="262"/>
      <c r="C161" s="262"/>
      <c r="D161" s="262"/>
      <c r="E161" s="262"/>
      <c r="F161" s="262"/>
      <c r="G161" s="262"/>
      <c r="H161" s="262"/>
      <c r="I161" s="262"/>
      <c r="J161" s="262"/>
      <c r="K161" s="262"/>
      <c r="L161" s="262"/>
      <c r="M161" s="262"/>
      <c r="N161" s="262"/>
      <c r="O161" s="262"/>
      <c r="P161" s="262"/>
      <c r="Q161" s="262"/>
      <c r="R161" s="262"/>
      <c r="S161" s="262"/>
      <c r="T161" s="262"/>
      <c r="U161" s="262"/>
      <c r="V161" s="262"/>
      <c r="W161" s="262"/>
      <c r="X161" s="262"/>
      <c r="Y161" s="262"/>
      <c r="Z161" s="67"/>
      <c r="AA161" s="67"/>
    </row>
    <row r="162" spans="1:67" ht="27" customHeight="1" x14ac:dyDescent="0.25">
      <c r="A162" s="64" t="s">
        <v>242</v>
      </c>
      <c r="B162" s="64" t="s">
        <v>243</v>
      </c>
      <c r="C162" s="37">
        <v>4301080153</v>
      </c>
      <c r="D162" s="263">
        <v>4607111036827</v>
      </c>
      <c r="E162" s="263"/>
      <c r="F162" s="63">
        <v>1</v>
      </c>
      <c r="G162" s="38">
        <v>5</v>
      </c>
      <c r="H162" s="63">
        <v>5</v>
      </c>
      <c r="I162" s="63">
        <v>5.2</v>
      </c>
      <c r="J162" s="38">
        <v>144</v>
      </c>
      <c r="K162" s="38" t="s">
        <v>87</v>
      </c>
      <c r="L162" s="39" t="s">
        <v>86</v>
      </c>
      <c r="M162" s="39"/>
      <c r="N162" s="38">
        <v>90</v>
      </c>
      <c r="O162" s="3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2" s="265"/>
      <c r="Q162" s="265"/>
      <c r="R162" s="265"/>
      <c r="S162" s="266"/>
      <c r="T162" s="40" t="s">
        <v>49</v>
      </c>
      <c r="U162" s="40" t="s">
        <v>49</v>
      </c>
      <c r="V162" s="41" t="s">
        <v>42</v>
      </c>
      <c r="W162" s="59">
        <v>0</v>
      </c>
      <c r="X162" s="56">
        <f>IFERROR(IF(W162="","",W162),"")</f>
        <v>0</v>
      </c>
      <c r="Y162" s="42">
        <f>IFERROR(IF(W162="","",W162*0.00866),"")</f>
        <v>0</v>
      </c>
      <c r="Z162" s="69" t="s">
        <v>49</v>
      </c>
      <c r="AA162" s="70" t="s">
        <v>49</v>
      </c>
      <c r="AE162" s="83"/>
      <c r="BB162" s="143" t="s">
        <v>71</v>
      </c>
      <c r="BL162" s="83">
        <f>IFERROR(W162*I162,"0")</f>
        <v>0</v>
      </c>
      <c r="BM162" s="83">
        <f>IFERROR(X162*I162,"0")</f>
        <v>0</v>
      </c>
      <c r="BN162" s="83">
        <f>IFERROR(W162/J162,"0")</f>
        <v>0</v>
      </c>
      <c r="BO162" s="83">
        <f>IFERROR(X162/J162,"0")</f>
        <v>0</v>
      </c>
    </row>
    <row r="163" spans="1:67" ht="27" customHeight="1" x14ac:dyDescent="0.25">
      <c r="A163" s="64" t="s">
        <v>244</v>
      </c>
      <c r="B163" s="64" t="s">
        <v>245</v>
      </c>
      <c r="C163" s="37">
        <v>4301080154</v>
      </c>
      <c r="D163" s="263">
        <v>4607111036834</v>
      </c>
      <c r="E163" s="263"/>
      <c r="F163" s="63">
        <v>1</v>
      </c>
      <c r="G163" s="38">
        <v>5</v>
      </c>
      <c r="H163" s="63">
        <v>5</v>
      </c>
      <c r="I163" s="63">
        <v>5.2530000000000001</v>
      </c>
      <c r="J163" s="38">
        <v>144</v>
      </c>
      <c r="K163" s="38" t="s">
        <v>87</v>
      </c>
      <c r="L163" s="39" t="s">
        <v>86</v>
      </c>
      <c r="M163" s="39"/>
      <c r="N163" s="38">
        <v>90</v>
      </c>
      <c r="O163" s="3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3" s="265"/>
      <c r="Q163" s="265"/>
      <c r="R163" s="265"/>
      <c r="S163" s="266"/>
      <c r="T163" s="40" t="s">
        <v>49</v>
      </c>
      <c r="U163" s="40" t="s">
        <v>49</v>
      </c>
      <c r="V163" s="41" t="s">
        <v>42</v>
      </c>
      <c r="W163" s="59">
        <v>0</v>
      </c>
      <c r="X163" s="56">
        <f>IFERROR(IF(W163="","",W163),"")</f>
        <v>0</v>
      </c>
      <c r="Y163" s="42">
        <f>IFERROR(IF(W163="","",W163*0.00866),"")</f>
        <v>0</v>
      </c>
      <c r="Z163" s="69" t="s">
        <v>49</v>
      </c>
      <c r="AA163" s="70" t="s">
        <v>49</v>
      </c>
      <c r="AE163" s="83"/>
      <c r="BB163" s="144" t="s">
        <v>71</v>
      </c>
      <c r="BL163" s="83">
        <f>IFERROR(W163*I163,"0")</f>
        <v>0</v>
      </c>
      <c r="BM163" s="83">
        <f>IFERROR(X163*I163,"0")</f>
        <v>0</v>
      </c>
      <c r="BN163" s="83">
        <f>IFERROR(W163/J163,"0")</f>
        <v>0</v>
      </c>
      <c r="BO163" s="83">
        <f>IFERROR(X163/J163,"0")</f>
        <v>0</v>
      </c>
    </row>
    <row r="164" spans="1:67" x14ac:dyDescent="0.2">
      <c r="A164" s="270"/>
      <c r="B164" s="270"/>
      <c r="C164" s="270"/>
      <c r="D164" s="270"/>
      <c r="E164" s="270"/>
      <c r="F164" s="270"/>
      <c r="G164" s="270"/>
      <c r="H164" s="270"/>
      <c r="I164" s="270"/>
      <c r="J164" s="270"/>
      <c r="K164" s="270"/>
      <c r="L164" s="270"/>
      <c r="M164" s="270"/>
      <c r="N164" s="271"/>
      <c r="O164" s="267" t="s">
        <v>43</v>
      </c>
      <c r="P164" s="268"/>
      <c r="Q164" s="268"/>
      <c r="R164" s="268"/>
      <c r="S164" s="268"/>
      <c r="T164" s="268"/>
      <c r="U164" s="269"/>
      <c r="V164" s="43" t="s">
        <v>42</v>
      </c>
      <c r="W164" s="44">
        <f>IFERROR(SUM(W162:W163),"0")</f>
        <v>0</v>
      </c>
      <c r="X164" s="44">
        <f>IFERROR(SUM(X162:X163),"0")</f>
        <v>0</v>
      </c>
      <c r="Y164" s="44">
        <f>IFERROR(IF(Y162="",0,Y162),"0")+IFERROR(IF(Y163="",0,Y163),"0")</f>
        <v>0</v>
      </c>
      <c r="Z164" s="68"/>
      <c r="AA164" s="68"/>
    </row>
    <row r="165" spans="1:67" x14ac:dyDescent="0.2">
      <c r="A165" s="270"/>
      <c r="B165" s="270"/>
      <c r="C165" s="270"/>
      <c r="D165" s="270"/>
      <c r="E165" s="270"/>
      <c r="F165" s="270"/>
      <c r="G165" s="270"/>
      <c r="H165" s="270"/>
      <c r="I165" s="270"/>
      <c r="J165" s="270"/>
      <c r="K165" s="270"/>
      <c r="L165" s="270"/>
      <c r="M165" s="270"/>
      <c r="N165" s="271"/>
      <c r="O165" s="267" t="s">
        <v>43</v>
      </c>
      <c r="P165" s="268"/>
      <c r="Q165" s="268"/>
      <c r="R165" s="268"/>
      <c r="S165" s="268"/>
      <c r="T165" s="268"/>
      <c r="U165" s="269"/>
      <c r="V165" s="43" t="s">
        <v>0</v>
      </c>
      <c r="W165" s="44">
        <f>IFERROR(SUMPRODUCT(W162:W163*H162:H163),"0")</f>
        <v>0</v>
      </c>
      <c r="X165" s="44">
        <f>IFERROR(SUMPRODUCT(X162:X163*H162:H163),"0")</f>
        <v>0</v>
      </c>
      <c r="Y165" s="43"/>
      <c r="Z165" s="68"/>
      <c r="AA165" s="68"/>
    </row>
    <row r="166" spans="1:67" ht="27.75" customHeight="1" x14ac:dyDescent="0.2">
      <c r="A166" s="260" t="s">
        <v>246</v>
      </c>
      <c r="B166" s="260"/>
      <c r="C166" s="260"/>
      <c r="D166" s="260"/>
      <c r="E166" s="260"/>
      <c r="F166" s="260"/>
      <c r="G166" s="260"/>
      <c r="H166" s="260"/>
      <c r="I166" s="260"/>
      <c r="J166" s="260"/>
      <c r="K166" s="260"/>
      <c r="L166" s="260"/>
      <c r="M166" s="260"/>
      <c r="N166" s="260"/>
      <c r="O166" s="260"/>
      <c r="P166" s="260"/>
      <c r="Q166" s="260"/>
      <c r="R166" s="260"/>
      <c r="S166" s="260"/>
      <c r="T166" s="260"/>
      <c r="U166" s="260"/>
      <c r="V166" s="260"/>
      <c r="W166" s="260"/>
      <c r="X166" s="260"/>
      <c r="Y166" s="260"/>
      <c r="Z166" s="55"/>
      <c r="AA166" s="55"/>
    </row>
    <row r="167" spans="1:67" ht="16.5" customHeight="1" x14ac:dyDescent="0.25">
      <c r="A167" s="261" t="s">
        <v>247</v>
      </c>
      <c r="B167" s="261"/>
      <c r="C167" s="261"/>
      <c r="D167" s="261"/>
      <c r="E167" s="261"/>
      <c r="F167" s="261"/>
      <c r="G167" s="261"/>
      <c r="H167" s="261"/>
      <c r="I167" s="261"/>
      <c r="J167" s="261"/>
      <c r="K167" s="261"/>
      <c r="L167" s="261"/>
      <c r="M167" s="261"/>
      <c r="N167" s="261"/>
      <c r="O167" s="261"/>
      <c r="P167" s="261"/>
      <c r="Q167" s="261"/>
      <c r="R167" s="261"/>
      <c r="S167" s="261"/>
      <c r="T167" s="261"/>
      <c r="U167" s="261"/>
      <c r="V167" s="261"/>
      <c r="W167" s="261"/>
      <c r="X167" s="261"/>
      <c r="Y167" s="261"/>
      <c r="Z167" s="66"/>
      <c r="AA167" s="66"/>
    </row>
    <row r="168" spans="1:67" ht="14.25" customHeight="1" x14ac:dyDescent="0.25">
      <c r="A168" s="262" t="s">
        <v>89</v>
      </c>
      <c r="B168" s="262"/>
      <c r="C168" s="262"/>
      <c r="D168" s="262"/>
      <c r="E168" s="262"/>
      <c r="F168" s="262"/>
      <c r="G168" s="262"/>
      <c r="H168" s="262"/>
      <c r="I168" s="262"/>
      <c r="J168" s="262"/>
      <c r="K168" s="262"/>
      <c r="L168" s="262"/>
      <c r="M168" s="262"/>
      <c r="N168" s="262"/>
      <c r="O168" s="262"/>
      <c r="P168" s="262"/>
      <c r="Q168" s="262"/>
      <c r="R168" s="262"/>
      <c r="S168" s="262"/>
      <c r="T168" s="262"/>
      <c r="U168" s="262"/>
      <c r="V168" s="262"/>
      <c r="W168" s="262"/>
      <c r="X168" s="262"/>
      <c r="Y168" s="262"/>
      <c r="Z168" s="67"/>
      <c r="AA168" s="67"/>
    </row>
    <row r="169" spans="1:67" ht="16.5" customHeight="1" x14ac:dyDescent="0.25">
      <c r="A169" s="64" t="s">
        <v>248</v>
      </c>
      <c r="B169" s="64" t="s">
        <v>249</v>
      </c>
      <c r="C169" s="37">
        <v>4301132097</v>
      </c>
      <c r="D169" s="263">
        <v>4607111035721</v>
      </c>
      <c r="E169" s="263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93</v>
      </c>
      <c r="L169" s="39" t="s">
        <v>86</v>
      </c>
      <c r="M169" s="39"/>
      <c r="N169" s="38">
        <v>365</v>
      </c>
      <c r="O169" s="33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9" s="265"/>
      <c r="Q169" s="265"/>
      <c r="R169" s="265"/>
      <c r="S169" s="266"/>
      <c r="T169" s="40" t="s">
        <v>49</v>
      </c>
      <c r="U169" s="40" t="s">
        <v>49</v>
      </c>
      <c r="V169" s="41" t="s">
        <v>42</v>
      </c>
      <c r="W169" s="59">
        <v>0</v>
      </c>
      <c r="X169" s="56">
        <f>IFERROR(IF(W169="","",W169),"")</f>
        <v>0</v>
      </c>
      <c r="Y169" s="42">
        <f>IFERROR(IF(W169="","",W169*0.01788),"")</f>
        <v>0</v>
      </c>
      <c r="Z169" s="69" t="s">
        <v>49</v>
      </c>
      <c r="AA169" s="70" t="s">
        <v>49</v>
      </c>
      <c r="AE169" s="83"/>
      <c r="BB169" s="145" t="s">
        <v>92</v>
      </c>
      <c r="BL169" s="83">
        <f>IFERROR(W169*I169,"0")</f>
        <v>0</v>
      </c>
      <c r="BM169" s="83">
        <f>IFERROR(X169*I169,"0")</f>
        <v>0</v>
      </c>
      <c r="BN169" s="83">
        <f>IFERROR(W169/J169,"0")</f>
        <v>0</v>
      </c>
      <c r="BO169" s="83">
        <f>IFERROR(X169/J169,"0")</f>
        <v>0</v>
      </c>
    </row>
    <row r="170" spans="1:67" ht="27" customHeight="1" x14ac:dyDescent="0.25">
      <c r="A170" s="64" t="s">
        <v>250</v>
      </c>
      <c r="B170" s="64" t="s">
        <v>251</v>
      </c>
      <c r="C170" s="37">
        <v>4301132100</v>
      </c>
      <c r="D170" s="263">
        <v>4607111035691</v>
      </c>
      <c r="E170" s="263"/>
      <c r="F170" s="63">
        <v>0.25</v>
      </c>
      <c r="G170" s="38">
        <v>12</v>
      </c>
      <c r="H170" s="63">
        <v>3</v>
      </c>
      <c r="I170" s="63">
        <v>3.3879999999999999</v>
      </c>
      <c r="J170" s="38">
        <v>70</v>
      </c>
      <c r="K170" s="38" t="s">
        <v>93</v>
      </c>
      <c r="L170" s="39" t="s">
        <v>86</v>
      </c>
      <c r="M170" s="39"/>
      <c r="N170" s="38">
        <v>365</v>
      </c>
      <c r="O170" s="33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0" s="265"/>
      <c r="Q170" s="265"/>
      <c r="R170" s="265"/>
      <c r="S170" s="266"/>
      <c r="T170" s="40" t="s">
        <v>49</v>
      </c>
      <c r="U170" s="40" t="s">
        <v>49</v>
      </c>
      <c r="V170" s="41" t="s">
        <v>42</v>
      </c>
      <c r="W170" s="59">
        <v>0</v>
      </c>
      <c r="X170" s="56">
        <f>IFERROR(IF(W170="","",W170),"")</f>
        <v>0</v>
      </c>
      <c r="Y170" s="42">
        <f>IFERROR(IF(W170="","",W170*0.01788),"")</f>
        <v>0</v>
      </c>
      <c r="Z170" s="69" t="s">
        <v>49</v>
      </c>
      <c r="AA170" s="70" t="s">
        <v>49</v>
      </c>
      <c r="AE170" s="83"/>
      <c r="BB170" s="146" t="s">
        <v>92</v>
      </c>
      <c r="BL170" s="83">
        <f>IFERROR(W170*I170,"0")</f>
        <v>0</v>
      </c>
      <c r="BM170" s="83">
        <f>IFERROR(X170*I170,"0")</f>
        <v>0</v>
      </c>
      <c r="BN170" s="83">
        <f>IFERROR(W170/J170,"0")</f>
        <v>0</v>
      </c>
      <c r="BO170" s="83">
        <f>IFERROR(X170/J170,"0")</f>
        <v>0</v>
      </c>
    </row>
    <row r="171" spans="1:67" x14ac:dyDescent="0.2">
      <c r="A171" s="270"/>
      <c r="B171" s="270"/>
      <c r="C171" s="270"/>
      <c r="D171" s="270"/>
      <c r="E171" s="270"/>
      <c r="F171" s="270"/>
      <c r="G171" s="270"/>
      <c r="H171" s="270"/>
      <c r="I171" s="270"/>
      <c r="J171" s="270"/>
      <c r="K171" s="270"/>
      <c r="L171" s="270"/>
      <c r="M171" s="270"/>
      <c r="N171" s="271"/>
      <c r="O171" s="267" t="s">
        <v>43</v>
      </c>
      <c r="P171" s="268"/>
      <c r="Q171" s="268"/>
      <c r="R171" s="268"/>
      <c r="S171" s="268"/>
      <c r="T171" s="268"/>
      <c r="U171" s="269"/>
      <c r="V171" s="43" t="s">
        <v>42</v>
      </c>
      <c r="W171" s="44">
        <f>IFERROR(SUM(W169:W170),"0")</f>
        <v>0</v>
      </c>
      <c r="X171" s="44">
        <f>IFERROR(SUM(X169:X170),"0")</f>
        <v>0</v>
      </c>
      <c r="Y171" s="44">
        <f>IFERROR(IF(Y169="",0,Y169),"0")+IFERROR(IF(Y170="",0,Y170),"0")</f>
        <v>0</v>
      </c>
      <c r="Z171" s="68"/>
      <c r="AA171" s="68"/>
    </row>
    <row r="172" spans="1:67" x14ac:dyDescent="0.2">
      <c r="A172" s="270"/>
      <c r="B172" s="270"/>
      <c r="C172" s="270"/>
      <c r="D172" s="270"/>
      <c r="E172" s="270"/>
      <c r="F172" s="270"/>
      <c r="G172" s="270"/>
      <c r="H172" s="270"/>
      <c r="I172" s="270"/>
      <c r="J172" s="270"/>
      <c r="K172" s="270"/>
      <c r="L172" s="270"/>
      <c r="M172" s="270"/>
      <c r="N172" s="271"/>
      <c r="O172" s="267" t="s">
        <v>43</v>
      </c>
      <c r="P172" s="268"/>
      <c r="Q172" s="268"/>
      <c r="R172" s="268"/>
      <c r="S172" s="268"/>
      <c r="T172" s="268"/>
      <c r="U172" s="269"/>
      <c r="V172" s="43" t="s">
        <v>0</v>
      </c>
      <c r="W172" s="44">
        <f>IFERROR(SUMPRODUCT(W169:W170*H169:H170),"0")</f>
        <v>0</v>
      </c>
      <c r="X172" s="44">
        <f>IFERROR(SUMPRODUCT(X169:X170*H169:H170),"0")</f>
        <v>0</v>
      </c>
      <c r="Y172" s="43"/>
      <c r="Z172" s="68"/>
      <c r="AA172" s="68"/>
    </row>
    <row r="173" spans="1:67" ht="16.5" customHeight="1" x14ac:dyDescent="0.25">
      <c r="A173" s="261" t="s">
        <v>252</v>
      </c>
      <c r="B173" s="261"/>
      <c r="C173" s="261"/>
      <c r="D173" s="261"/>
      <c r="E173" s="261"/>
      <c r="F173" s="261"/>
      <c r="G173" s="261"/>
      <c r="H173" s="261"/>
      <c r="I173" s="261"/>
      <c r="J173" s="261"/>
      <c r="K173" s="261"/>
      <c r="L173" s="261"/>
      <c r="M173" s="261"/>
      <c r="N173" s="261"/>
      <c r="O173" s="261"/>
      <c r="P173" s="261"/>
      <c r="Q173" s="261"/>
      <c r="R173" s="261"/>
      <c r="S173" s="261"/>
      <c r="T173" s="261"/>
      <c r="U173" s="261"/>
      <c r="V173" s="261"/>
      <c r="W173" s="261"/>
      <c r="X173" s="261"/>
      <c r="Y173" s="261"/>
      <c r="Z173" s="66"/>
      <c r="AA173" s="66"/>
    </row>
    <row r="174" spans="1:67" ht="14.25" customHeight="1" x14ac:dyDescent="0.25">
      <c r="A174" s="262" t="s">
        <v>252</v>
      </c>
      <c r="B174" s="262"/>
      <c r="C174" s="262"/>
      <c r="D174" s="262"/>
      <c r="E174" s="262"/>
      <c r="F174" s="262"/>
      <c r="G174" s="262"/>
      <c r="H174" s="262"/>
      <c r="I174" s="262"/>
      <c r="J174" s="262"/>
      <c r="K174" s="262"/>
      <c r="L174" s="262"/>
      <c r="M174" s="262"/>
      <c r="N174" s="262"/>
      <c r="O174" s="262"/>
      <c r="P174" s="262"/>
      <c r="Q174" s="262"/>
      <c r="R174" s="262"/>
      <c r="S174" s="262"/>
      <c r="T174" s="262"/>
      <c r="U174" s="262"/>
      <c r="V174" s="262"/>
      <c r="W174" s="262"/>
      <c r="X174" s="262"/>
      <c r="Y174" s="262"/>
      <c r="Z174" s="67"/>
      <c r="AA174" s="67"/>
    </row>
    <row r="175" spans="1:67" ht="27" customHeight="1" x14ac:dyDescent="0.25">
      <c r="A175" s="64" t="s">
        <v>253</v>
      </c>
      <c r="B175" s="64" t="s">
        <v>254</v>
      </c>
      <c r="C175" s="37">
        <v>4301133002</v>
      </c>
      <c r="D175" s="263">
        <v>4607111035783</v>
      </c>
      <c r="E175" s="263"/>
      <c r="F175" s="63">
        <v>0.2</v>
      </c>
      <c r="G175" s="38">
        <v>8</v>
      </c>
      <c r="H175" s="63">
        <v>1.6</v>
      </c>
      <c r="I175" s="63">
        <v>2.12</v>
      </c>
      <c r="J175" s="38">
        <v>72</v>
      </c>
      <c r="K175" s="38" t="s">
        <v>215</v>
      </c>
      <c r="L175" s="39" t="s">
        <v>86</v>
      </c>
      <c r="M175" s="39"/>
      <c r="N175" s="38">
        <v>180</v>
      </c>
      <c r="O175" s="33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5" s="265"/>
      <c r="Q175" s="265"/>
      <c r="R175" s="265"/>
      <c r="S175" s="266"/>
      <c r="T175" s="40" t="s">
        <v>49</v>
      </c>
      <c r="U175" s="40" t="s">
        <v>49</v>
      </c>
      <c r="V175" s="41" t="s">
        <v>42</v>
      </c>
      <c r="W175" s="59">
        <v>0</v>
      </c>
      <c r="X175" s="56">
        <f>IFERROR(IF(W175="","",W175),"")</f>
        <v>0</v>
      </c>
      <c r="Y175" s="42">
        <f>IFERROR(IF(W175="","",W175*0.01157),"")</f>
        <v>0</v>
      </c>
      <c r="Z175" s="69" t="s">
        <v>49</v>
      </c>
      <c r="AA175" s="70" t="s">
        <v>49</v>
      </c>
      <c r="AE175" s="83"/>
      <c r="BB175" s="147" t="s">
        <v>92</v>
      </c>
      <c r="BL175" s="83">
        <f>IFERROR(W175*I175,"0")</f>
        <v>0</v>
      </c>
      <c r="BM175" s="83">
        <f>IFERROR(X175*I175,"0")</f>
        <v>0</v>
      </c>
      <c r="BN175" s="83">
        <f>IFERROR(W175/J175,"0")</f>
        <v>0</v>
      </c>
      <c r="BO175" s="83">
        <f>IFERROR(X175/J175,"0")</f>
        <v>0</v>
      </c>
    </row>
    <row r="176" spans="1:67" x14ac:dyDescent="0.2">
      <c r="A176" s="270"/>
      <c r="B176" s="270"/>
      <c r="C176" s="270"/>
      <c r="D176" s="270"/>
      <c r="E176" s="270"/>
      <c r="F176" s="270"/>
      <c r="G176" s="270"/>
      <c r="H176" s="270"/>
      <c r="I176" s="270"/>
      <c r="J176" s="270"/>
      <c r="K176" s="270"/>
      <c r="L176" s="270"/>
      <c r="M176" s="270"/>
      <c r="N176" s="271"/>
      <c r="O176" s="267" t="s">
        <v>43</v>
      </c>
      <c r="P176" s="268"/>
      <c r="Q176" s="268"/>
      <c r="R176" s="268"/>
      <c r="S176" s="268"/>
      <c r="T176" s="268"/>
      <c r="U176" s="269"/>
      <c r="V176" s="43" t="s">
        <v>42</v>
      </c>
      <c r="W176" s="44">
        <f>IFERROR(SUM(W175:W175),"0")</f>
        <v>0</v>
      </c>
      <c r="X176" s="44">
        <f>IFERROR(SUM(X175:X175),"0")</f>
        <v>0</v>
      </c>
      <c r="Y176" s="44">
        <f>IFERROR(IF(Y175="",0,Y175),"0")</f>
        <v>0</v>
      </c>
      <c r="Z176" s="68"/>
      <c r="AA176" s="68"/>
    </row>
    <row r="177" spans="1:67" x14ac:dyDescent="0.2">
      <c r="A177" s="270"/>
      <c r="B177" s="270"/>
      <c r="C177" s="270"/>
      <c r="D177" s="270"/>
      <c r="E177" s="270"/>
      <c r="F177" s="270"/>
      <c r="G177" s="270"/>
      <c r="H177" s="270"/>
      <c r="I177" s="270"/>
      <c r="J177" s="270"/>
      <c r="K177" s="270"/>
      <c r="L177" s="270"/>
      <c r="M177" s="270"/>
      <c r="N177" s="271"/>
      <c r="O177" s="267" t="s">
        <v>43</v>
      </c>
      <c r="P177" s="268"/>
      <c r="Q177" s="268"/>
      <c r="R177" s="268"/>
      <c r="S177" s="268"/>
      <c r="T177" s="268"/>
      <c r="U177" s="269"/>
      <c r="V177" s="43" t="s">
        <v>0</v>
      </c>
      <c r="W177" s="44">
        <f>IFERROR(SUMPRODUCT(W175:W175*H175:H175),"0")</f>
        <v>0</v>
      </c>
      <c r="X177" s="44">
        <f>IFERROR(SUMPRODUCT(X175:X175*H175:H175),"0")</f>
        <v>0</v>
      </c>
      <c r="Y177" s="43"/>
      <c r="Z177" s="68"/>
      <c r="AA177" s="68"/>
    </row>
    <row r="178" spans="1:67" ht="16.5" customHeight="1" x14ac:dyDescent="0.25">
      <c r="A178" s="261" t="s">
        <v>246</v>
      </c>
      <c r="B178" s="261"/>
      <c r="C178" s="261"/>
      <c r="D178" s="261"/>
      <c r="E178" s="261"/>
      <c r="F178" s="261"/>
      <c r="G178" s="261"/>
      <c r="H178" s="261"/>
      <c r="I178" s="261"/>
      <c r="J178" s="261"/>
      <c r="K178" s="261"/>
      <c r="L178" s="261"/>
      <c r="M178" s="261"/>
      <c r="N178" s="261"/>
      <c r="O178" s="261"/>
      <c r="P178" s="261"/>
      <c r="Q178" s="261"/>
      <c r="R178" s="261"/>
      <c r="S178" s="261"/>
      <c r="T178" s="261"/>
      <c r="U178" s="261"/>
      <c r="V178" s="261"/>
      <c r="W178" s="261"/>
      <c r="X178" s="261"/>
      <c r="Y178" s="261"/>
      <c r="Z178" s="66"/>
      <c r="AA178" s="66"/>
    </row>
    <row r="179" spans="1:67" ht="14.25" customHeight="1" x14ac:dyDescent="0.25">
      <c r="A179" s="262" t="s">
        <v>255</v>
      </c>
      <c r="B179" s="262"/>
      <c r="C179" s="262"/>
      <c r="D179" s="262"/>
      <c r="E179" s="262"/>
      <c r="F179" s="262"/>
      <c r="G179" s="262"/>
      <c r="H179" s="262"/>
      <c r="I179" s="262"/>
      <c r="J179" s="262"/>
      <c r="K179" s="262"/>
      <c r="L179" s="262"/>
      <c r="M179" s="262"/>
      <c r="N179" s="262"/>
      <c r="O179" s="262"/>
      <c r="P179" s="262"/>
      <c r="Q179" s="262"/>
      <c r="R179" s="262"/>
      <c r="S179" s="262"/>
      <c r="T179" s="262"/>
      <c r="U179" s="262"/>
      <c r="V179" s="262"/>
      <c r="W179" s="262"/>
      <c r="X179" s="262"/>
      <c r="Y179" s="262"/>
      <c r="Z179" s="67"/>
      <c r="AA179" s="67"/>
    </row>
    <row r="180" spans="1:67" ht="27" customHeight="1" x14ac:dyDescent="0.25">
      <c r="A180" s="64" t="s">
        <v>256</v>
      </c>
      <c r="B180" s="64" t="s">
        <v>257</v>
      </c>
      <c r="C180" s="37">
        <v>4301051319</v>
      </c>
      <c r="D180" s="263">
        <v>4680115881204</v>
      </c>
      <c r="E180" s="263"/>
      <c r="F180" s="63">
        <v>0.33</v>
      </c>
      <c r="G180" s="38">
        <v>6</v>
      </c>
      <c r="H180" s="63">
        <v>1.98</v>
      </c>
      <c r="I180" s="63">
        <v>2.246</v>
      </c>
      <c r="J180" s="38">
        <v>156</v>
      </c>
      <c r="K180" s="38" t="s">
        <v>87</v>
      </c>
      <c r="L180" s="39" t="s">
        <v>259</v>
      </c>
      <c r="M180" s="39"/>
      <c r="N180" s="38">
        <v>365</v>
      </c>
      <c r="O180" s="33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0" s="265"/>
      <c r="Q180" s="265"/>
      <c r="R180" s="265"/>
      <c r="S180" s="266"/>
      <c r="T180" s="40" t="s">
        <v>49</v>
      </c>
      <c r="U180" s="40" t="s">
        <v>49</v>
      </c>
      <c r="V180" s="41" t="s">
        <v>42</v>
      </c>
      <c r="W180" s="59">
        <v>0</v>
      </c>
      <c r="X180" s="56">
        <f>IFERROR(IF(W180="","",W180),"")</f>
        <v>0</v>
      </c>
      <c r="Y180" s="42">
        <f>IFERROR(IF(W180="","",W180*0.00753),"")</f>
        <v>0</v>
      </c>
      <c r="Z180" s="69" t="s">
        <v>49</v>
      </c>
      <c r="AA180" s="70" t="s">
        <v>49</v>
      </c>
      <c r="AE180" s="83"/>
      <c r="BB180" s="148" t="s">
        <v>258</v>
      </c>
      <c r="BL180" s="83">
        <f>IFERROR(W180*I180,"0")</f>
        <v>0</v>
      </c>
      <c r="BM180" s="83">
        <f>IFERROR(X180*I180,"0")</f>
        <v>0</v>
      </c>
      <c r="BN180" s="83">
        <f>IFERROR(W180/J180,"0")</f>
        <v>0</v>
      </c>
      <c r="BO180" s="83">
        <f>IFERROR(X180/J180,"0")</f>
        <v>0</v>
      </c>
    </row>
    <row r="181" spans="1:67" x14ac:dyDescent="0.2">
      <c r="A181" s="270"/>
      <c r="B181" s="270"/>
      <c r="C181" s="270"/>
      <c r="D181" s="270"/>
      <c r="E181" s="270"/>
      <c r="F181" s="270"/>
      <c r="G181" s="270"/>
      <c r="H181" s="270"/>
      <c r="I181" s="270"/>
      <c r="J181" s="270"/>
      <c r="K181" s="270"/>
      <c r="L181" s="270"/>
      <c r="M181" s="270"/>
      <c r="N181" s="271"/>
      <c r="O181" s="267" t="s">
        <v>43</v>
      </c>
      <c r="P181" s="268"/>
      <c r="Q181" s="268"/>
      <c r="R181" s="268"/>
      <c r="S181" s="268"/>
      <c r="T181" s="268"/>
      <c r="U181" s="269"/>
      <c r="V181" s="43" t="s">
        <v>42</v>
      </c>
      <c r="W181" s="44">
        <f>IFERROR(SUM(W180:W180),"0")</f>
        <v>0</v>
      </c>
      <c r="X181" s="44">
        <f>IFERROR(SUM(X180:X180),"0")</f>
        <v>0</v>
      </c>
      <c r="Y181" s="44">
        <f>IFERROR(IF(Y180="",0,Y180),"0")</f>
        <v>0</v>
      </c>
      <c r="Z181" s="68"/>
      <c r="AA181" s="68"/>
    </row>
    <row r="182" spans="1:67" x14ac:dyDescent="0.2">
      <c r="A182" s="270"/>
      <c r="B182" s="270"/>
      <c r="C182" s="270"/>
      <c r="D182" s="270"/>
      <c r="E182" s="270"/>
      <c r="F182" s="270"/>
      <c r="G182" s="270"/>
      <c r="H182" s="270"/>
      <c r="I182" s="270"/>
      <c r="J182" s="270"/>
      <c r="K182" s="270"/>
      <c r="L182" s="270"/>
      <c r="M182" s="270"/>
      <c r="N182" s="271"/>
      <c r="O182" s="267" t="s">
        <v>43</v>
      </c>
      <c r="P182" s="268"/>
      <c r="Q182" s="268"/>
      <c r="R182" s="268"/>
      <c r="S182" s="268"/>
      <c r="T182" s="268"/>
      <c r="U182" s="269"/>
      <c r="V182" s="43" t="s">
        <v>0</v>
      </c>
      <c r="W182" s="44">
        <f>IFERROR(SUMPRODUCT(W180:W180*H180:H180),"0")</f>
        <v>0</v>
      </c>
      <c r="X182" s="44">
        <f>IFERROR(SUMPRODUCT(X180:X180*H180:H180),"0")</f>
        <v>0</v>
      </c>
      <c r="Y182" s="43"/>
      <c r="Z182" s="68"/>
      <c r="AA182" s="68"/>
    </row>
    <row r="183" spans="1:67" ht="16.5" customHeight="1" x14ac:dyDescent="0.25">
      <c r="A183" s="261" t="s">
        <v>260</v>
      </c>
      <c r="B183" s="261"/>
      <c r="C183" s="261"/>
      <c r="D183" s="261"/>
      <c r="E183" s="261"/>
      <c r="F183" s="261"/>
      <c r="G183" s="261"/>
      <c r="H183" s="261"/>
      <c r="I183" s="261"/>
      <c r="J183" s="261"/>
      <c r="K183" s="261"/>
      <c r="L183" s="261"/>
      <c r="M183" s="261"/>
      <c r="N183" s="261"/>
      <c r="O183" s="261"/>
      <c r="P183" s="261"/>
      <c r="Q183" s="261"/>
      <c r="R183" s="261"/>
      <c r="S183" s="261"/>
      <c r="T183" s="261"/>
      <c r="U183" s="261"/>
      <c r="V183" s="261"/>
      <c r="W183" s="261"/>
      <c r="X183" s="261"/>
      <c r="Y183" s="261"/>
      <c r="Z183" s="66"/>
      <c r="AA183" s="66"/>
    </row>
    <row r="184" spans="1:67" ht="14.25" customHeight="1" x14ac:dyDescent="0.25">
      <c r="A184" s="262" t="s">
        <v>89</v>
      </c>
      <c r="B184" s="262"/>
      <c r="C184" s="262"/>
      <c r="D184" s="262"/>
      <c r="E184" s="262"/>
      <c r="F184" s="262"/>
      <c r="G184" s="262"/>
      <c r="H184" s="262"/>
      <c r="I184" s="262"/>
      <c r="J184" s="262"/>
      <c r="K184" s="262"/>
      <c r="L184" s="262"/>
      <c r="M184" s="262"/>
      <c r="N184" s="262"/>
      <c r="O184" s="262"/>
      <c r="P184" s="262"/>
      <c r="Q184" s="262"/>
      <c r="R184" s="262"/>
      <c r="S184" s="262"/>
      <c r="T184" s="262"/>
      <c r="U184" s="262"/>
      <c r="V184" s="262"/>
      <c r="W184" s="262"/>
      <c r="X184" s="262"/>
      <c r="Y184" s="262"/>
      <c r="Z184" s="67"/>
      <c r="AA184" s="67"/>
    </row>
    <row r="185" spans="1:67" ht="27" customHeight="1" x14ac:dyDescent="0.25">
      <c r="A185" s="64" t="s">
        <v>261</v>
      </c>
      <c r="B185" s="64" t="s">
        <v>262</v>
      </c>
      <c r="C185" s="37">
        <v>4301132079</v>
      </c>
      <c r="D185" s="263">
        <v>4607111038487</v>
      </c>
      <c r="E185" s="263"/>
      <c r="F185" s="63">
        <v>0.25</v>
      </c>
      <c r="G185" s="38">
        <v>12</v>
      </c>
      <c r="H185" s="63">
        <v>3</v>
      </c>
      <c r="I185" s="63">
        <v>3.7360000000000002</v>
      </c>
      <c r="J185" s="38">
        <v>70</v>
      </c>
      <c r="K185" s="38" t="s">
        <v>93</v>
      </c>
      <c r="L185" s="39" t="s">
        <v>86</v>
      </c>
      <c r="M185" s="39"/>
      <c r="N185" s="38">
        <v>180</v>
      </c>
      <c r="O185" s="33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5" s="265"/>
      <c r="Q185" s="265"/>
      <c r="R185" s="265"/>
      <c r="S185" s="266"/>
      <c r="T185" s="40" t="s">
        <v>49</v>
      </c>
      <c r="U185" s="40" t="s">
        <v>49</v>
      </c>
      <c r="V185" s="41" t="s">
        <v>42</v>
      </c>
      <c r="W185" s="59">
        <v>0</v>
      </c>
      <c r="X185" s="56">
        <f>IFERROR(IF(W185="","",W185),"")</f>
        <v>0</v>
      </c>
      <c r="Y185" s="42">
        <f>IFERROR(IF(W185="","",W185*0.01788),"")</f>
        <v>0</v>
      </c>
      <c r="Z185" s="69" t="s">
        <v>49</v>
      </c>
      <c r="AA185" s="70" t="s">
        <v>49</v>
      </c>
      <c r="AE185" s="83"/>
      <c r="BB185" s="149" t="s">
        <v>92</v>
      </c>
      <c r="BL185" s="83">
        <f>IFERROR(W185*I185,"0")</f>
        <v>0</v>
      </c>
      <c r="BM185" s="83">
        <f>IFERROR(X185*I185,"0")</f>
        <v>0</v>
      </c>
      <c r="BN185" s="83">
        <f>IFERROR(W185/J185,"0")</f>
        <v>0</v>
      </c>
      <c r="BO185" s="83">
        <f>IFERROR(X185/J185,"0")</f>
        <v>0</v>
      </c>
    </row>
    <row r="186" spans="1:67" x14ac:dyDescent="0.2">
      <c r="A186" s="270"/>
      <c r="B186" s="270"/>
      <c r="C186" s="270"/>
      <c r="D186" s="270"/>
      <c r="E186" s="270"/>
      <c r="F186" s="270"/>
      <c r="G186" s="270"/>
      <c r="H186" s="270"/>
      <c r="I186" s="270"/>
      <c r="J186" s="270"/>
      <c r="K186" s="270"/>
      <c r="L186" s="270"/>
      <c r="M186" s="270"/>
      <c r="N186" s="271"/>
      <c r="O186" s="267" t="s">
        <v>43</v>
      </c>
      <c r="P186" s="268"/>
      <c r="Q186" s="268"/>
      <c r="R186" s="268"/>
      <c r="S186" s="268"/>
      <c r="T186" s="268"/>
      <c r="U186" s="269"/>
      <c r="V186" s="43" t="s">
        <v>42</v>
      </c>
      <c r="W186" s="44">
        <f>IFERROR(SUM(W185:W185),"0")</f>
        <v>0</v>
      </c>
      <c r="X186" s="44">
        <f>IFERROR(SUM(X185:X185),"0")</f>
        <v>0</v>
      </c>
      <c r="Y186" s="44">
        <f>IFERROR(IF(Y185="",0,Y185),"0")</f>
        <v>0</v>
      </c>
      <c r="Z186" s="68"/>
      <c r="AA186" s="68"/>
    </row>
    <row r="187" spans="1:67" x14ac:dyDescent="0.2">
      <c r="A187" s="270"/>
      <c r="B187" s="270"/>
      <c r="C187" s="270"/>
      <c r="D187" s="270"/>
      <c r="E187" s="270"/>
      <c r="F187" s="270"/>
      <c r="G187" s="270"/>
      <c r="H187" s="270"/>
      <c r="I187" s="270"/>
      <c r="J187" s="270"/>
      <c r="K187" s="270"/>
      <c r="L187" s="270"/>
      <c r="M187" s="270"/>
      <c r="N187" s="271"/>
      <c r="O187" s="267" t="s">
        <v>43</v>
      </c>
      <c r="P187" s="268"/>
      <c r="Q187" s="268"/>
      <c r="R187" s="268"/>
      <c r="S187" s="268"/>
      <c r="T187" s="268"/>
      <c r="U187" s="269"/>
      <c r="V187" s="43" t="s">
        <v>0</v>
      </c>
      <c r="W187" s="44">
        <f>IFERROR(SUMPRODUCT(W185:W185*H185:H185),"0")</f>
        <v>0</v>
      </c>
      <c r="X187" s="44">
        <f>IFERROR(SUMPRODUCT(X185:X185*H185:H185),"0")</f>
        <v>0</v>
      </c>
      <c r="Y187" s="43"/>
      <c r="Z187" s="68"/>
      <c r="AA187" s="68"/>
    </row>
    <row r="188" spans="1:67" ht="27.75" customHeight="1" x14ac:dyDescent="0.2">
      <c r="A188" s="260" t="s">
        <v>263</v>
      </c>
      <c r="B188" s="260"/>
      <c r="C188" s="260"/>
      <c r="D188" s="260"/>
      <c r="E188" s="260"/>
      <c r="F188" s="260"/>
      <c r="G188" s="260"/>
      <c r="H188" s="260"/>
      <c r="I188" s="260"/>
      <c r="J188" s="260"/>
      <c r="K188" s="260"/>
      <c r="L188" s="260"/>
      <c r="M188" s="260"/>
      <c r="N188" s="260"/>
      <c r="O188" s="260"/>
      <c r="P188" s="260"/>
      <c r="Q188" s="260"/>
      <c r="R188" s="260"/>
      <c r="S188" s="260"/>
      <c r="T188" s="260"/>
      <c r="U188" s="260"/>
      <c r="V188" s="260"/>
      <c r="W188" s="260"/>
      <c r="X188" s="260"/>
      <c r="Y188" s="260"/>
      <c r="Z188" s="55"/>
      <c r="AA188" s="55"/>
    </row>
    <row r="189" spans="1:67" ht="16.5" customHeight="1" x14ac:dyDescent="0.25">
      <c r="A189" s="261" t="s">
        <v>264</v>
      </c>
      <c r="B189" s="261"/>
      <c r="C189" s="261"/>
      <c r="D189" s="261"/>
      <c r="E189" s="261"/>
      <c r="F189" s="261"/>
      <c r="G189" s="261"/>
      <c r="H189" s="261"/>
      <c r="I189" s="261"/>
      <c r="J189" s="261"/>
      <c r="K189" s="261"/>
      <c r="L189" s="261"/>
      <c r="M189" s="261"/>
      <c r="N189" s="261"/>
      <c r="O189" s="261"/>
      <c r="P189" s="261"/>
      <c r="Q189" s="261"/>
      <c r="R189" s="261"/>
      <c r="S189" s="261"/>
      <c r="T189" s="261"/>
      <c r="U189" s="261"/>
      <c r="V189" s="261"/>
      <c r="W189" s="261"/>
      <c r="X189" s="261"/>
      <c r="Y189" s="261"/>
      <c r="Z189" s="66"/>
      <c r="AA189" s="66"/>
    </row>
    <row r="190" spans="1:67" ht="14.25" customHeight="1" x14ac:dyDescent="0.25">
      <c r="A190" s="262" t="s">
        <v>83</v>
      </c>
      <c r="B190" s="262"/>
      <c r="C190" s="262"/>
      <c r="D190" s="262"/>
      <c r="E190" s="262"/>
      <c r="F190" s="262"/>
      <c r="G190" s="262"/>
      <c r="H190" s="262"/>
      <c r="I190" s="262"/>
      <c r="J190" s="262"/>
      <c r="K190" s="262"/>
      <c r="L190" s="262"/>
      <c r="M190" s="262"/>
      <c r="N190" s="262"/>
      <c r="O190" s="262"/>
      <c r="P190" s="262"/>
      <c r="Q190" s="262"/>
      <c r="R190" s="262"/>
      <c r="S190" s="262"/>
      <c r="T190" s="262"/>
      <c r="U190" s="262"/>
      <c r="V190" s="262"/>
      <c r="W190" s="262"/>
      <c r="X190" s="262"/>
      <c r="Y190" s="262"/>
      <c r="Z190" s="67"/>
      <c r="AA190" s="67"/>
    </row>
    <row r="191" spans="1:67" ht="16.5" customHeight="1" x14ac:dyDescent="0.25">
      <c r="A191" s="64" t="s">
        <v>265</v>
      </c>
      <c r="B191" s="64" t="s">
        <v>266</v>
      </c>
      <c r="C191" s="37">
        <v>4301070913</v>
      </c>
      <c r="D191" s="263">
        <v>4607111036957</v>
      </c>
      <c r="E191" s="263"/>
      <c r="F191" s="63">
        <v>0.4</v>
      </c>
      <c r="G191" s="38">
        <v>8</v>
      </c>
      <c r="H191" s="63">
        <v>3.2</v>
      </c>
      <c r="I191" s="63">
        <v>3.44</v>
      </c>
      <c r="J191" s="38">
        <v>144</v>
      </c>
      <c r="K191" s="38" t="s">
        <v>87</v>
      </c>
      <c r="L191" s="39" t="s">
        <v>86</v>
      </c>
      <c r="M191" s="39"/>
      <c r="N191" s="38">
        <v>180</v>
      </c>
      <c r="O191" s="33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1" s="265"/>
      <c r="Q191" s="265"/>
      <c r="R191" s="265"/>
      <c r="S191" s="266"/>
      <c r="T191" s="40" t="s">
        <v>49</v>
      </c>
      <c r="U191" s="40" t="s">
        <v>49</v>
      </c>
      <c r="V191" s="41" t="s">
        <v>42</v>
      </c>
      <c r="W191" s="59">
        <v>0</v>
      </c>
      <c r="X191" s="56">
        <f>IFERROR(IF(W191="","",W191),"")</f>
        <v>0</v>
      </c>
      <c r="Y191" s="42">
        <f>IFERROR(IF(W191="","",W191*0.00866),"")</f>
        <v>0</v>
      </c>
      <c r="Z191" s="69" t="s">
        <v>49</v>
      </c>
      <c r="AA191" s="70" t="s">
        <v>49</v>
      </c>
      <c r="AE191" s="83"/>
      <c r="BB191" s="150" t="s">
        <v>71</v>
      </c>
      <c r="BL191" s="83">
        <f>IFERROR(W191*I191,"0")</f>
        <v>0</v>
      </c>
      <c r="BM191" s="83">
        <f>IFERROR(X191*I191,"0")</f>
        <v>0</v>
      </c>
      <c r="BN191" s="83">
        <f>IFERROR(W191/J191,"0")</f>
        <v>0</v>
      </c>
      <c r="BO191" s="83">
        <f>IFERROR(X191/J191,"0")</f>
        <v>0</v>
      </c>
    </row>
    <row r="192" spans="1:67" x14ac:dyDescent="0.2">
      <c r="A192" s="270"/>
      <c r="B192" s="270"/>
      <c r="C192" s="270"/>
      <c r="D192" s="270"/>
      <c r="E192" s="270"/>
      <c r="F192" s="270"/>
      <c r="G192" s="270"/>
      <c r="H192" s="270"/>
      <c r="I192" s="270"/>
      <c r="J192" s="270"/>
      <c r="K192" s="270"/>
      <c r="L192" s="270"/>
      <c r="M192" s="270"/>
      <c r="N192" s="271"/>
      <c r="O192" s="267" t="s">
        <v>43</v>
      </c>
      <c r="P192" s="268"/>
      <c r="Q192" s="268"/>
      <c r="R192" s="268"/>
      <c r="S192" s="268"/>
      <c r="T192" s="268"/>
      <c r="U192" s="269"/>
      <c r="V192" s="43" t="s">
        <v>42</v>
      </c>
      <c r="W192" s="44">
        <f>IFERROR(SUM(W191:W191),"0")</f>
        <v>0</v>
      </c>
      <c r="X192" s="44">
        <f>IFERROR(SUM(X191:X191),"0")</f>
        <v>0</v>
      </c>
      <c r="Y192" s="44">
        <f>IFERROR(IF(Y191="",0,Y191),"0")</f>
        <v>0</v>
      </c>
      <c r="Z192" s="68"/>
      <c r="AA192" s="68"/>
    </row>
    <row r="193" spans="1:67" x14ac:dyDescent="0.2">
      <c r="A193" s="270"/>
      <c r="B193" s="270"/>
      <c r="C193" s="270"/>
      <c r="D193" s="270"/>
      <c r="E193" s="270"/>
      <c r="F193" s="270"/>
      <c r="G193" s="270"/>
      <c r="H193" s="270"/>
      <c r="I193" s="270"/>
      <c r="J193" s="270"/>
      <c r="K193" s="270"/>
      <c r="L193" s="270"/>
      <c r="M193" s="270"/>
      <c r="N193" s="271"/>
      <c r="O193" s="267" t="s">
        <v>43</v>
      </c>
      <c r="P193" s="268"/>
      <c r="Q193" s="268"/>
      <c r="R193" s="268"/>
      <c r="S193" s="268"/>
      <c r="T193" s="268"/>
      <c r="U193" s="269"/>
      <c r="V193" s="43" t="s">
        <v>0</v>
      </c>
      <c r="W193" s="44">
        <f>IFERROR(SUMPRODUCT(W191:W191*H191:H191),"0")</f>
        <v>0</v>
      </c>
      <c r="X193" s="44">
        <f>IFERROR(SUMPRODUCT(X191:X191*H191:H191),"0")</f>
        <v>0</v>
      </c>
      <c r="Y193" s="43"/>
      <c r="Z193" s="68"/>
      <c r="AA193" s="68"/>
    </row>
    <row r="194" spans="1:67" ht="16.5" customHeight="1" x14ac:dyDescent="0.25">
      <c r="A194" s="261" t="s">
        <v>267</v>
      </c>
      <c r="B194" s="261"/>
      <c r="C194" s="261"/>
      <c r="D194" s="261"/>
      <c r="E194" s="261"/>
      <c r="F194" s="261"/>
      <c r="G194" s="261"/>
      <c r="H194" s="261"/>
      <c r="I194" s="261"/>
      <c r="J194" s="261"/>
      <c r="K194" s="261"/>
      <c r="L194" s="261"/>
      <c r="M194" s="261"/>
      <c r="N194" s="261"/>
      <c r="O194" s="261"/>
      <c r="P194" s="261"/>
      <c r="Q194" s="261"/>
      <c r="R194" s="261"/>
      <c r="S194" s="261"/>
      <c r="T194" s="261"/>
      <c r="U194" s="261"/>
      <c r="V194" s="261"/>
      <c r="W194" s="261"/>
      <c r="X194" s="261"/>
      <c r="Y194" s="261"/>
      <c r="Z194" s="66"/>
      <c r="AA194" s="66"/>
    </row>
    <row r="195" spans="1:67" ht="14.25" customHeight="1" x14ac:dyDescent="0.25">
      <c r="A195" s="262" t="s">
        <v>83</v>
      </c>
      <c r="B195" s="262"/>
      <c r="C195" s="262"/>
      <c r="D195" s="262"/>
      <c r="E195" s="262"/>
      <c r="F195" s="262"/>
      <c r="G195" s="262"/>
      <c r="H195" s="262"/>
      <c r="I195" s="262"/>
      <c r="J195" s="262"/>
      <c r="K195" s="262"/>
      <c r="L195" s="262"/>
      <c r="M195" s="262"/>
      <c r="N195" s="262"/>
      <c r="O195" s="262"/>
      <c r="P195" s="262"/>
      <c r="Q195" s="262"/>
      <c r="R195" s="262"/>
      <c r="S195" s="262"/>
      <c r="T195" s="262"/>
      <c r="U195" s="262"/>
      <c r="V195" s="262"/>
      <c r="W195" s="262"/>
      <c r="X195" s="262"/>
      <c r="Y195" s="262"/>
      <c r="Z195" s="67"/>
      <c r="AA195" s="67"/>
    </row>
    <row r="196" spans="1:67" ht="16.5" customHeight="1" x14ac:dyDescent="0.25">
      <c r="A196" s="64" t="s">
        <v>268</v>
      </c>
      <c r="B196" s="64" t="s">
        <v>269</v>
      </c>
      <c r="C196" s="37">
        <v>4301070948</v>
      </c>
      <c r="D196" s="263">
        <v>4607111037022</v>
      </c>
      <c r="E196" s="263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87</v>
      </c>
      <c r="L196" s="39" t="s">
        <v>86</v>
      </c>
      <c r="M196" s="39"/>
      <c r="N196" s="38">
        <v>180</v>
      </c>
      <c r="O196" s="3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65"/>
      <c r="Q196" s="265"/>
      <c r="R196" s="265"/>
      <c r="S196" s="266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ht="27" customHeight="1" x14ac:dyDescent="0.25">
      <c r="A197" s="64" t="s">
        <v>270</v>
      </c>
      <c r="B197" s="64" t="s">
        <v>271</v>
      </c>
      <c r="C197" s="37">
        <v>4301070990</v>
      </c>
      <c r="D197" s="263">
        <v>4607111038494</v>
      </c>
      <c r="E197" s="263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87</v>
      </c>
      <c r="L197" s="39" t="s">
        <v>86</v>
      </c>
      <c r="M197" s="39"/>
      <c r="N197" s="38">
        <v>180</v>
      </c>
      <c r="O197" s="33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65"/>
      <c r="Q197" s="265"/>
      <c r="R197" s="265"/>
      <c r="S197" s="266"/>
      <c r="T197" s="40" t="s">
        <v>49</v>
      </c>
      <c r="U197" s="40" t="s">
        <v>49</v>
      </c>
      <c r="V197" s="41" t="s">
        <v>42</v>
      </c>
      <c r="W197" s="59">
        <v>0</v>
      </c>
      <c r="X197" s="56">
        <f>IFERROR(IF(W197="","",W197),"")</f>
        <v>0</v>
      </c>
      <c r="Y197" s="42">
        <f>IFERROR(IF(W197="","",W197*0.0155),"")</f>
        <v>0</v>
      </c>
      <c r="Z197" s="69" t="s">
        <v>49</v>
      </c>
      <c r="AA197" s="70" t="s">
        <v>49</v>
      </c>
      <c r="AE197" s="83"/>
      <c r="BB197" s="152" t="s">
        <v>71</v>
      </c>
      <c r="BL197" s="83">
        <f>IFERROR(W197*I197,"0")</f>
        <v>0</v>
      </c>
      <c r="BM197" s="83">
        <f>IFERROR(X197*I197,"0")</f>
        <v>0</v>
      </c>
      <c r="BN197" s="83">
        <f>IFERROR(W197/J197,"0")</f>
        <v>0</v>
      </c>
      <c r="BO197" s="83">
        <f>IFERROR(X197/J197,"0")</f>
        <v>0</v>
      </c>
    </row>
    <row r="198" spans="1:67" ht="27" customHeight="1" x14ac:dyDescent="0.25">
      <c r="A198" s="64" t="s">
        <v>272</v>
      </c>
      <c r="B198" s="64" t="s">
        <v>273</v>
      </c>
      <c r="C198" s="37">
        <v>4301070966</v>
      </c>
      <c r="D198" s="263">
        <v>4607111038135</v>
      </c>
      <c r="E198" s="263"/>
      <c r="F198" s="63">
        <v>0.7</v>
      </c>
      <c r="G198" s="38">
        <v>8</v>
      </c>
      <c r="H198" s="63">
        <v>5.6</v>
      </c>
      <c r="I198" s="63">
        <v>5.87</v>
      </c>
      <c r="J198" s="38">
        <v>84</v>
      </c>
      <c r="K198" s="38" t="s">
        <v>87</v>
      </c>
      <c r="L198" s="39" t="s">
        <v>86</v>
      </c>
      <c r="M198" s="39"/>
      <c r="N198" s="38">
        <v>180</v>
      </c>
      <c r="O198" s="34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65"/>
      <c r="Q198" s="265"/>
      <c r="R198" s="265"/>
      <c r="S198" s="266"/>
      <c r="T198" s="40" t="s">
        <v>49</v>
      </c>
      <c r="U198" s="40" t="s">
        <v>49</v>
      </c>
      <c r="V198" s="41" t="s">
        <v>42</v>
      </c>
      <c r="W198" s="59">
        <v>0</v>
      </c>
      <c r="X198" s="56">
        <f>IFERROR(IF(W198="","",W198),"")</f>
        <v>0</v>
      </c>
      <c r="Y198" s="42">
        <f>IFERROR(IF(W198="","",W198*0.0155),"")</f>
        <v>0</v>
      </c>
      <c r="Z198" s="69" t="s">
        <v>49</v>
      </c>
      <c r="AA198" s="70" t="s">
        <v>49</v>
      </c>
      <c r="AE198" s="83"/>
      <c r="BB198" s="153" t="s">
        <v>71</v>
      </c>
      <c r="BL198" s="83">
        <f>IFERROR(W198*I198,"0")</f>
        <v>0</v>
      </c>
      <c r="BM198" s="83">
        <f>IFERROR(X198*I198,"0")</f>
        <v>0</v>
      </c>
      <c r="BN198" s="83">
        <f>IFERROR(W198/J198,"0")</f>
        <v>0</v>
      </c>
      <c r="BO198" s="83">
        <f>IFERROR(X198/J198,"0")</f>
        <v>0</v>
      </c>
    </row>
    <row r="199" spans="1:67" x14ac:dyDescent="0.2">
      <c r="A199" s="270"/>
      <c r="B199" s="270"/>
      <c r="C199" s="270"/>
      <c r="D199" s="270"/>
      <c r="E199" s="270"/>
      <c r="F199" s="270"/>
      <c r="G199" s="270"/>
      <c r="H199" s="270"/>
      <c r="I199" s="270"/>
      <c r="J199" s="270"/>
      <c r="K199" s="270"/>
      <c r="L199" s="270"/>
      <c r="M199" s="270"/>
      <c r="N199" s="271"/>
      <c r="O199" s="267" t="s">
        <v>43</v>
      </c>
      <c r="P199" s="268"/>
      <c r="Q199" s="268"/>
      <c r="R199" s="268"/>
      <c r="S199" s="268"/>
      <c r="T199" s="268"/>
      <c r="U199" s="269"/>
      <c r="V199" s="43" t="s">
        <v>42</v>
      </c>
      <c r="W199" s="44">
        <f>IFERROR(SUM(W196:W198),"0")</f>
        <v>0</v>
      </c>
      <c r="X199" s="44">
        <f>IFERROR(SUM(X196:X198),"0")</f>
        <v>0</v>
      </c>
      <c r="Y199" s="44">
        <f>IFERROR(IF(Y196="",0,Y196),"0")+IFERROR(IF(Y197="",0,Y197),"0")+IFERROR(IF(Y198="",0,Y198),"0")</f>
        <v>0</v>
      </c>
      <c r="Z199" s="68"/>
      <c r="AA199" s="68"/>
    </row>
    <row r="200" spans="1:67" x14ac:dyDescent="0.2">
      <c r="A200" s="270"/>
      <c r="B200" s="270"/>
      <c r="C200" s="270"/>
      <c r="D200" s="270"/>
      <c r="E200" s="270"/>
      <c r="F200" s="270"/>
      <c r="G200" s="270"/>
      <c r="H200" s="270"/>
      <c r="I200" s="270"/>
      <c r="J200" s="270"/>
      <c r="K200" s="270"/>
      <c r="L200" s="270"/>
      <c r="M200" s="270"/>
      <c r="N200" s="271"/>
      <c r="O200" s="267" t="s">
        <v>43</v>
      </c>
      <c r="P200" s="268"/>
      <c r="Q200" s="268"/>
      <c r="R200" s="268"/>
      <c r="S200" s="268"/>
      <c r="T200" s="268"/>
      <c r="U200" s="269"/>
      <c r="V200" s="43" t="s">
        <v>0</v>
      </c>
      <c r="W200" s="44">
        <f>IFERROR(SUMPRODUCT(W196:W198*H196:H198),"0")</f>
        <v>0</v>
      </c>
      <c r="X200" s="44">
        <f>IFERROR(SUMPRODUCT(X196:X198*H196:H198),"0")</f>
        <v>0</v>
      </c>
      <c r="Y200" s="43"/>
      <c r="Z200" s="68"/>
      <c r="AA200" s="68"/>
    </row>
    <row r="201" spans="1:67" ht="16.5" customHeight="1" x14ac:dyDescent="0.25">
      <c r="A201" s="261" t="s">
        <v>274</v>
      </c>
      <c r="B201" s="261"/>
      <c r="C201" s="261"/>
      <c r="D201" s="261"/>
      <c r="E201" s="261"/>
      <c r="F201" s="261"/>
      <c r="G201" s="261"/>
      <c r="H201" s="261"/>
      <c r="I201" s="261"/>
      <c r="J201" s="261"/>
      <c r="K201" s="261"/>
      <c r="L201" s="261"/>
      <c r="M201" s="261"/>
      <c r="N201" s="261"/>
      <c r="O201" s="261"/>
      <c r="P201" s="261"/>
      <c r="Q201" s="261"/>
      <c r="R201" s="261"/>
      <c r="S201" s="261"/>
      <c r="T201" s="261"/>
      <c r="U201" s="261"/>
      <c r="V201" s="261"/>
      <c r="W201" s="261"/>
      <c r="X201" s="261"/>
      <c r="Y201" s="261"/>
      <c r="Z201" s="66"/>
      <c r="AA201" s="66"/>
    </row>
    <row r="202" spans="1:67" ht="14.25" customHeight="1" x14ac:dyDescent="0.25">
      <c r="A202" s="262" t="s">
        <v>83</v>
      </c>
      <c r="B202" s="262"/>
      <c r="C202" s="262"/>
      <c r="D202" s="262"/>
      <c r="E202" s="262"/>
      <c r="F202" s="262"/>
      <c r="G202" s="262"/>
      <c r="H202" s="262"/>
      <c r="I202" s="262"/>
      <c r="J202" s="262"/>
      <c r="K202" s="262"/>
      <c r="L202" s="262"/>
      <c r="M202" s="262"/>
      <c r="N202" s="262"/>
      <c r="O202" s="262"/>
      <c r="P202" s="262"/>
      <c r="Q202" s="262"/>
      <c r="R202" s="262"/>
      <c r="S202" s="262"/>
      <c r="T202" s="262"/>
      <c r="U202" s="262"/>
      <c r="V202" s="262"/>
      <c r="W202" s="262"/>
      <c r="X202" s="262"/>
      <c r="Y202" s="262"/>
      <c r="Z202" s="67"/>
      <c r="AA202" s="67"/>
    </row>
    <row r="203" spans="1:67" ht="27" customHeight="1" x14ac:dyDescent="0.25">
      <c r="A203" s="64" t="s">
        <v>275</v>
      </c>
      <c r="B203" s="64" t="s">
        <v>276</v>
      </c>
      <c r="C203" s="37">
        <v>4301070996</v>
      </c>
      <c r="D203" s="263">
        <v>4607111038654</v>
      </c>
      <c r="E203" s="263"/>
      <c r="F203" s="63">
        <v>0.4</v>
      </c>
      <c r="G203" s="38">
        <v>16</v>
      </c>
      <c r="H203" s="63">
        <v>6.4</v>
      </c>
      <c r="I203" s="63">
        <v>6.63</v>
      </c>
      <c r="J203" s="38">
        <v>84</v>
      </c>
      <c r="K203" s="38" t="s">
        <v>87</v>
      </c>
      <c r="L203" s="39" t="s">
        <v>86</v>
      </c>
      <c r="M203" s="39"/>
      <c r="N203" s="38">
        <v>180</v>
      </c>
      <c r="O203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65"/>
      <c r="Q203" s="265"/>
      <c r="R203" s="265"/>
      <c r="S203" s="266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ref="X203:X208" si="18">IFERROR(IF(W203="","",W203),"")</f>
        <v>0</v>
      </c>
      <c r="Y203" s="42">
        <f t="shared" ref="Y203:Y208" si="19">IFERROR(IF(W203="","",W203*0.0155),"")</f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ref="BL203:BL208" si="20">IFERROR(W203*I203,"0")</f>
        <v>0</v>
      </c>
      <c r="BM203" s="83">
        <f t="shared" ref="BM203:BM208" si="21">IFERROR(X203*I203,"0")</f>
        <v>0</v>
      </c>
      <c r="BN203" s="83">
        <f t="shared" ref="BN203:BN208" si="22">IFERROR(W203/J203,"0")</f>
        <v>0</v>
      </c>
      <c r="BO203" s="83">
        <f t="shared" ref="BO203:BO208" si="23">IFERROR(X203/J203,"0")</f>
        <v>0</v>
      </c>
    </row>
    <row r="204" spans="1:67" ht="27" customHeight="1" x14ac:dyDescent="0.25">
      <c r="A204" s="64" t="s">
        <v>277</v>
      </c>
      <c r="B204" s="64" t="s">
        <v>278</v>
      </c>
      <c r="C204" s="37">
        <v>4301070997</v>
      </c>
      <c r="D204" s="263">
        <v>4607111038586</v>
      </c>
      <c r="E204" s="263"/>
      <c r="F204" s="63">
        <v>0.7</v>
      </c>
      <c r="G204" s="38">
        <v>8</v>
      </c>
      <c r="H204" s="63">
        <v>5.6</v>
      </c>
      <c r="I204" s="63">
        <v>5.83</v>
      </c>
      <c r="J204" s="38">
        <v>84</v>
      </c>
      <c r="K204" s="38" t="s">
        <v>87</v>
      </c>
      <c r="L204" s="39" t="s">
        <v>86</v>
      </c>
      <c r="M204" s="39"/>
      <c r="N204" s="38">
        <v>180</v>
      </c>
      <c r="O204" s="34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65"/>
      <c r="Q204" s="265"/>
      <c r="R204" s="265"/>
      <c r="S204" s="266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279</v>
      </c>
      <c r="B205" s="64" t="s">
        <v>280</v>
      </c>
      <c r="C205" s="37">
        <v>4301070962</v>
      </c>
      <c r="D205" s="263">
        <v>4607111038609</v>
      </c>
      <c r="E205" s="263"/>
      <c r="F205" s="63">
        <v>0.4</v>
      </c>
      <c r="G205" s="38">
        <v>16</v>
      </c>
      <c r="H205" s="63">
        <v>6.4</v>
      </c>
      <c r="I205" s="63">
        <v>6.71</v>
      </c>
      <c r="J205" s="38">
        <v>84</v>
      </c>
      <c r="K205" s="38" t="s">
        <v>87</v>
      </c>
      <c r="L205" s="39" t="s">
        <v>86</v>
      </c>
      <c r="M205" s="39"/>
      <c r="N205" s="38">
        <v>180</v>
      </c>
      <c r="O205" s="34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65"/>
      <c r="Q205" s="265"/>
      <c r="R205" s="265"/>
      <c r="S205" s="266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customHeight="1" x14ac:dyDescent="0.25">
      <c r="A206" s="64" t="s">
        <v>281</v>
      </c>
      <c r="B206" s="64" t="s">
        <v>282</v>
      </c>
      <c r="C206" s="37">
        <v>4301070963</v>
      </c>
      <c r="D206" s="263">
        <v>4607111038630</v>
      </c>
      <c r="E206" s="263"/>
      <c r="F206" s="63">
        <v>0.7</v>
      </c>
      <c r="G206" s="38">
        <v>8</v>
      </c>
      <c r="H206" s="63">
        <v>5.6</v>
      </c>
      <c r="I206" s="63">
        <v>5.87</v>
      </c>
      <c r="J206" s="38">
        <v>84</v>
      </c>
      <c r="K206" s="38" t="s">
        <v>87</v>
      </c>
      <c r="L206" s="39" t="s">
        <v>86</v>
      </c>
      <c r="M206" s="39"/>
      <c r="N206" s="38">
        <v>180</v>
      </c>
      <c r="O206" s="34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65"/>
      <c r="Q206" s="265"/>
      <c r="R206" s="265"/>
      <c r="S206" s="266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ht="27" customHeight="1" x14ac:dyDescent="0.25">
      <c r="A207" s="64" t="s">
        <v>283</v>
      </c>
      <c r="B207" s="64" t="s">
        <v>284</v>
      </c>
      <c r="C207" s="37">
        <v>4301070959</v>
      </c>
      <c r="D207" s="263">
        <v>4607111038616</v>
      </c>
      <c r="E207" s="263"/>
      <c r="F207" s="63">
        <v>0.4</v>
      </c>
      <c r="G207" s="38">
        <v>16</v>
      </c>
      <c r="H207" s="63">
        <v>6.4</v>
      </c>
      <c r="I207" s="63">
        <v>6.71</v>
      </c>
      <c r="J207" s="38">
        <v>84</v>
      </c>
      <c r="K207" s="38" t="s">
        <v>87</v>
      </c>
      <c r="L207" s="39" t="s">
        <v>86</v>
      </c>
      <c r="M207" s="39"/>
      <c r="N207" s="38">
        <v>180</v>
      </c>
      <c r="O207" s="34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65"/>
      <c r="Q207" s="265"/>
      <c r="R207" s="265"/>
      <c r="S207" s="266"/>
      <c r="T207" s="40" t="s">
        <v>49</v>
      </c>
      <c r="U207" s="40" t="s">
        <v>49</v>
      </c>
      <c r="V207" s="41" t="s">
        <v>42</v>
      </c>
      <c r="W207" s="59">
        <v>0</v>
      </c>
      <c r="X207" s="56">
        <f t="shared" si="18"/>
        <v>0</v>
      </c>
      <c r="Y207" s="42">
        <f t="shared" si="19"/>
        <v>0</v>
      </c>
      <c r="Z207" s="69" t="s">
        <v>49</v>
      </c>
      <c r="AA207" s="70" t="s">
        <v>49</v>
      </c>
      <c r="AE207" s="83"/>
      <c r="BB207" s="158" t="s">
        <v>71</v>
      </c>
      <c r="BL207" s="83">
        <f t="shared" si="20"/>
        <v>0</v>
      </c>
      <c r="BM207" s="83">
        <f t="shared" si="21"/>
        <v>0</v>
      </c>
      <c r="BN207" s="83">
        <f t="shared" si="22"/>
        <v>0</v>
      </c>
      <c r="BO207" s="83">
        <f t="shared" si="23"/>
        <v>0</v>
      </c>
    </row>
    <row r="208" spans="1:67" ht="27" customHeight="1" x14ac:dyDescent="0.25">
      <c r="A208" s="64" t="s">
        <v>285</v>
      </c>
      <c r="B208" s="64" t="s">
        <v>286</v>
      </c>
      <c r="C208" s="37">
        <v>4301070960</v>
      </c>
      <c r="D208" s="263">
        <v>4607111038623</v>
      </c>
      <c r="E208" s="263"/>
      <c r="F208" s="63">
        <v>0.7</v>
      </c>
      <c r="G208" s="38">
        <v>8</v>
      </c>
      <c r="H208" s="63">
        <v>5.6</v>
      </c>
      <c r="I208" s="63">
        <v>5.87</v>
      </c>
      <c r="J208" s="38">
        <v>84</v>
      </c>
      <c r="K208" s="38" t="s">
        <v>87</v>
      </c>
      <c r="L208" s="39" t="s">
        <v>86</v>
      </c>
      <c r="M208" s="39"/>
      <c r="N208" s="38">
        <v>180</v>
      </c>
      <c r="O208" s="34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65"/>
      <c r="Q208" s="265"/>
      <c r="R208" s="265"/>
      <c r="S208" s="266"/>
      <c r="T208" s="40" t="s">
        <v>49</v>
      </c>
      <c r="U208" s="40" t="s">
        <v>49</v>
      </c>
      <c r="V208" s="41" t="s">
        <v>42</v>
      </c>
      <c r="W208" s="59">
        <v>0</v>
      </c>
      <c r="X208" s="56">
        <f t="shared" si="18"/>
        <v>0</v>
      </c>
      <c r="Y208" s="42">
        <f t="shared" si="19"/>
        <v>0</v>
      </c>
      <c r="Z208" s="69" t="s">
        <v>49</v>
      </c>
      <c r="AA208" s="70" t="s">
        <v>49</v>
      </c>
      <c r="AE208" s="83"/>
      <c r="BB208" s="159" t="s">
        <v>71</v>
      </c>
      <c r="BL208" s="83">
        <f t="shared" si="20"/>
        <v>0</v>
      </c>
      <c r="BM208" s="83">
        <f t="shared" si="21"/>
        <v>0</v>
      </c>
      <c r="BN208" s="83">
        <f t="shared" si="22"/>
        <v>0</v>
      </c>
      <c r="BO208" s="83">
        <f t="shared" si="23"/>
        <v>0</v>
      </c>
    </row>
    <row r="209" spans="1:67" x14ac:dyDescent="0.2">
      <c r="A209" s="270"/>
      <c r="B209" s="270"/>
      <c r="C209" s="270"/>
      <c r="D209" s="270"/>
      <c r="E209" s="270"/>
      <c r="F209" s="270"/>
      <c r="G209" s="270"/>
      <c r="H209" s="270"/>
      <c r="I209" s="270"/>
      <c r="J209" s="270"/>
      <c r="K209" s="270"/>
      <c r="L209" s="270"/>
      <c r="M209" s="270"/>
      <c r="N209" s="271"/>
      <c r="O209" s="267" t="s">
        <v>43</v>
      </c>
      <c r="P209" s="268"/>
      <c r="Q209" s="268"/>
      <c r="R209" s="268"/>
      <c r="S209" s="268"/>
      <c r="T209" s="268"/>
      <c r="U209" s="269"/>
      <c r="V209" s="43" t="s">
        <v>42</v>
      </c>
      <c r="W209" s="44">
        <f>IFERROR(SUM(W203:W208),"0")</f>
        <v>0</v>
      </c>
      <c r="X209" s="44">
        <f>IFERROR(SUM(X203:X208),"0")</f>
        <v>0</v>
      </c>
      <c r="Y209" s="44">
        <f>IFERROR(IF(Y203="",0,Y203),"0")+IFERROR(IF(Y204="",0,Y204),"0")+IFERROR(IF(Y205="",0,Y205),"0")+IFERROR(IF(Y206="",0,Y206),"0")+IFERROR(IF(Y207="",0,Y207),"0")+IFERROR(IF(Y208="",0,Y208),"0")</f>
        <v>0</v>
      </c>
      <c r="Z209" s="68"/>
      <c r="AA209" s="68"/>
    </row>
    <row r="210" spans="1:67" x14ac:dyDescent="0.2">
      <c r="A210" s="270"/>
      <c r="B210" s="270"/>
      <c r="C210" s="270"/>
      <c r="D210" s="270"/>
      <c r="E210" s="270"/>
      <c r="F210" s="270"/>
      <c r="G210" s="270"/>
      <c r="H210" s="270"/>
      <c r="I210" s="270"/>
      <c r="J210" s="270"/>
      <c r="K210" s="270"/>
      <c r="L210" s="270"/>
      <c r="M210" s="270"/>
      <c r="N210" s="271"/>
      <c r="O210" s="267" t="s">
        <v>43</v>
      </c>
      <c r="P210" s="268"/>
      <c r="Q210" s="268"/>
      <c r="R210" s="268"/>
      <c r="S210" s="268"/>
      <c r="T210" s="268"/>
      <c r="U210" s="269"/>
      <c r="V210" s="43" t="s">
        <v>0</v>
      </c>
      <c r="W210" s="44">
        <f>IFERROR(SUMPRODUCT(W203:W208*H203:H208),"0")</f>
        <v>0</v>
      </c>
      <c r="X210" s="44">
        <f>IFERROR(SUMPRODUCT(X203:X208*H203:H208),"0")</f>
        <v>0</v>
      </c>
      <c r="Y210" s="43"/>
      <c r="Z210" s="68"/>
      <c r="AA210" s="68"/>
    </row>
    <row r="211" spans="1:67" ht="16.5" customHeight="1" x14ac:dyDescent="0.25">
      <c r="A211" s="261" t="s">
        <v>287</v>
      </c>
      <c r="B211" s="261"/>
      <c r="C211" s="261"/>
      <c r="D211" s="261"/>
      <c r="E211" s="261"/>
      <c r="F211" s="261"/>
      <c r="G211" s="261"/>
      <c r="H211" s="261"/>
      <c r="I211" s="261"/>
      <c r="J211" s="261"/>
      <c r="K211" s="261"/>
      <c r="L211" s="261"/>
      <c r="M211" s="261"/>
      <c r="N211" s="261"/>
      <c r="O211" s="261"/>
      <c r="P211" s="261"/>
      <c r="Q211" s="261"/>
      <c r="R211" s="261"/>
      <c r="S211" s="261"/>
      <c r="T211" s="261"/>
      <c r="U211" s="261"/>
      <c r="V211" s="261"/>
      <c r="W211" s="261"/>
      <c r="X211" s="261"/>
      <c r="Y211" s="261"/>
      <c r="Z211" s="66"/>
      <c r="AA211" s="66"/>
    </row>
    <row r="212" spans="1:67" ht="14.25" customHeight="1" x14ac:dyDescent="0.25">
      <c r="A212" s="262" t="s">
        <v>83</v>
      </c>
      <c r="B212" s="262"/>
      <c r="C212" s="262"/>
      <c r="D212" s="262"/>
      <c r="E212" s="262"/>
      <c r="F212" s="262"/>
      <c r="G212" s="262"/>
      <c r="H212" s="262"/>
      <c r="I212" s="262"/>
      <c r="J212" s="262"/>
      <c r="K212" s="262"/>
      <c r="L212" s="262"/>
      <c r="M212" s="262"/>
      <c r="N212" s="262"/>
      <c r="O212" s="262"/>
      <c r="P212" s="262"/>
      <c r="Q212" s="262"/>
      <c r="R212" s="262"/>
      <c r="S212" s="262"/>
      <c r="T212" s="262"/>
      <c r="U212" s="262"/>
      <c r="V212" s="262"/>
      <c r="W212" s="262"/>
      <c r="X212" s="262"/>
      <c r="Y212" s="262"/>
      <c r="Z212" s="67"/>
      <c r="AA212" s="67"/>
    </row>
    <row r="213" spans="1:67" ht="27" customHeight="1" x14ac:dyDescent="0.25">
      <c r="A213" s="64" t="s">
        <v>288</v>
      </c>
      <c r="B213" s="64" t="s">
        <v>289</v>
      </c>
      <c r="C213" s="37">
        <v>4301070915</v>
      </c>
      <c r="D213" s="263">
        <v>4607111035882</v>
      </c>
      <c r="E213" s="263"/>
      <c r="F213" s="63">
        <v>0.43</v>
      </c>
      <c r="G213" s="38">
        <v>16</v>
      </c>
      <c r="H213" s="63">
        <v>6.88</v>
      </c>
      <c r="I213" s="63">
        <v>7.19</v>
      </c>
      <c r="J213" s="38">
        <v>84</v>
      </c>
      <c r="K213" s="38" t="s">
        <v>87</v>
      </c>
      <c r="L213" s="39" t="s">
        <v>86</v>
      </c>
      <c r="M213" s="39"/>
      <c r="N213" s="38">
        <v>180</v>
      </c>
      <c r="O213" s="3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65"/>
      <c r="Q213" s="265"/>
      <c r="R213" s="265"/>
      <c r="S213" s="266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customHeight="1" x14ac:dyDescent="0.25">
      <c r="A214" s="64" t="s">
        <v>290</v>
      </c>
      <c r="B214" s="64" t="s">
        <v>291</v>
      </c>
      <c r="C214" s="37">
        <v>4301070921</v>
      </c>
      <c r="D214" s="263">
        <v>4607111035905</v>
      </c>
      <c r="E214" s="263"/>
      <c r="F214" s="63">
        <v>0.9</v>
      </c>
      <c r="G214" s="38">
        <v>8</v>
      </c>
      <c r="H214" s="63">
        <v>7.2</v>
      </c>
      <c r="I214" s="63">
        <v>7.47</v>
      </c>
      <c r="J214" s="38">
        <v>84</v>
      </c>
      <c r="K214" s="38" t="s">
        <v>87</v>
      </c>
      <c r="L214" s="39" t="s">
        <v>86</v>
      </c>
      <c r="M214" s="39"/>
      <c r="N214" s="38">
        <v>180</v>
      </c>
      <c r="O214" s="3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65"/>
      <c r="Q214" s="265"/>
      <c r="R214" s="265"/>
      <c r="S214" s="266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ht="27" customHeight="1" x14ac:dyDescent="0.25">
      <c r="A215" s="64" t="s">
        <v>292</v>
      </c>
      <c r="B215" s="64" t="s">
        <v>293</v>
      </c>
      <c r="C215" s="37">
        <v>4301070917</v>
      </c>
      <c r="D215" s="263">
        <v>4607111035912</v>
      </c>
      <c r="E215" s="263"/>
      <c r="F215" s="63">
        <v>0.43</v>
      </c>
      <c r="G215" s="38">
        <v>16</v>
      </c>
      <c r="H215" s="63">
        <v>6.88</v>
      </c>
      <c r="I215" s="63">
        <v>7.19</v>
      </c>
      <c r="J215" s="38">
        <v>84</v>
      </c>
      <c r="K215" s="38" t="s">
        <v>87</v>
      </c>
      <c r="L215" s="39" t="s">
        <v>86</v>
      </c>
      <c r="M215" s="39"/>
      <c r="N215" s="38">
        <v>180</v>
      </c>
      <c r="O215" s="34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65"/>
      <c r="Q215" s="265"/>
      <c r="R215" s="265"/>
      <c r="S215" s="266"/>
      <c r="T215" s="40" t="s">
        <v>49</v>
      </c>
      <c r="U215" s="40" t="s">
        <v>49</v>
      </c>
      <c r="V215" s="41" t="s">
        <v>42</v>
      </c>
      <c r="W215" s="59">
        <v>0</v>
      </c>
      <c r="X215" s="56">
        <f>IFERROR(IF(W215="","",W215),"")</f>
        <v>0</v>
      </c>
      <c r="Y215" s="42">
        <f>IFERROR(IF(W215="","",W215*0.0155),"")</f>
        <v>0</v>
      </c>
      <c r="Z215" s="69" t="s">
        <v>49</v>
      </c>
      <c r="AA215" s="70" t="s">
        <v>49</v>
      </c>
      <c r="AE215" s="83"/>
      <c r="BB215" s="162" t="s">
        <v>71</v>
      </c>
      <c r="BL215" s="83">
        <f>IFERROR(W215*I215,"0")</f>
        <v>0</v>
      </c>
      <c r="BM215" s="83">
        <f>IFERROR(X215*I215,"0")</f>
        <v>0</v>
      </c>
      <c r="BN215" s="83">
        <f>IFERROR(W215/J215,"0")</f>
        <v>0</v>
      </c>
      <c r="BO215" s="83">
        <f>IFERROR(X215/J215,"0")</f>
        <v>0</v>
      </c>
    </row>
    <row r="216" spans="1:67" ht="27" customHeight="1" x14ac:dyDescent="0.25">
      <c r="A216" s="64" t="s">
        <v>294</v>
      </c>
      <c r="B216" s="64" t="s">
        <v>295</v>
      </c>
      <c r="C216" s="37">
        <v>4301070920</v>
      </c>
      <c r="D216" s="263">
        <v>4607111035929</v>
      </c>
      <c r="E216" s="263"/>
      <c r="F216" s="63">
        <v>0.9</v>
      </c>
      <c r="G216" s="38">
        <v>8</v>
      </c>
      <c r="H216" s="63">
        <v>7.2</v>
      </c>
      <c r="I216" s="63">
        <v>7.47</v>
      </c>
      <c r="J216" s="38">
        <v>84</v>
      </c>
      <c r="K216" s="38" t="s">
        <v>87</v>
      </c>
      <c r="L216" s="39" t="s">
        <v>86</v>
      </c>
      <c r="M216" s="39"/>
      <c r="N216" s="38">
        <v>180</v>
      </c>
      <c r="O216" s="3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65"/>
      <c r="Q216" s="265"/>
      <c r="R216" s="265"/>
      <c r="S216" s="266"/>
      <c r="T216" s="40" t="s">
        <v>49</v>
      </c>
      <c r="U216" s="40" t="s">
        <v>49</v>
      </c>
      <c r="V216" s="41" t="s">
        <v>42</v>
      </c>
      <c r="W216" s="59">
        <v>0</v>
      </c>
      <c r="X216" s="56">
        <f>IFERROR(IF(W216="","",W216),"")</f>
        <v>0</v>
      </c>
      <c r="Y216" s="42">
        <f>IFERROR(IF(W216="","",W216*0.0155),"")</f>
        <v>0</v>
      </c>
      <c r="Z216" s="69" t="s">
        <v>49</v>
      </c>
      <c r="AA216" s="70" t="s">
        <v>49</v>
      </c>
      <c r="AE216" s="83"/>
      <c r="BB216" s="163" t="s">
        <v>71</v>
      </c>
      <c r="BL216" s="83">
        <f>IFERROR(W216*I216,"0")</f>
        <v>0</v>
      </c>
      <c r="BM216" s="83">
        <f>IFERROR(X216*I216,"0")</f>
        <v>0</v>
      </c>
      <c r="BN216" s="83">
        <f>IFERROR(W216/J216,"0")</f>
        <v>0</v>
      </c>
      <c r="BO216" s="83">
        <f>IFERROR(X216/J216,"0")</f>
        <v>0</v>
      </c>
    </row>
    <row r="217" spans="1:67" x14ac:dyDescent="0.2">
      <c r="A217" s="270"/>
      <c r="B217" s="270"/>
      <c r="C217" s="270"/>
      <c r="D217" s="270"/>
      <c r="E217" s="270"/>
      <c r="F217" s="270"/>
      <c r="G217" s="270"/>
      <c r="H217" s="270"/>
      <c r="I217" s="270"/>
      <c r="J217" s="270"/>
      <c r="K217" s="270"/>
      <c r="L217" s="270"/>
      <c r="M217" s="270"/>
      <c r="N217" s="271"/>
      <c r="O217" s="267" t="s">
        <v>43</v>
      </c>
      <c r="P217" s="268"/>
      <c r="Q217" s="268"/>
      <c r="R217" s="268"/>
      <c r="S217" s="268"/>
      <c r="T217" s="268"/>
      <c r="U217" s="269"/>
      <c r="V217" s="43" t="s">
        <v>42</v>
      </c>
      <c r="W217" s="44">
        <f>IFERROR(SUM(W213:W216),"0")</f>
        <v>0</v>
      </c>
      <c r="X217" s="44">
        <f>IFERROR(SUM(X213:X216),"0")</f>
        <v>0</v>
      </c>
      <c r="Y217" s="44">
        <f>IFERROR(IF(Y213="",0,Y213),"0")+IFERROR(IF(Y214="",0,Y214),"0")+IFERROR(IF(Y215="",0,Y215),"0")+IFERROR(IF(Y216="",0,Y216),"0")</f>
        <v>0</v>
      </c>
      <c r="Z217" s="68"/>
      <c r="AA217" s="68"/>
    </row>
    <row r="218" spans="1:67" x14ac:dyDescent="0.2">
      <c r="A218" s="270"/>
      <c r="B218" s="270"/>
      <c r="C218" s="270"/>
      <c r="D218" s="270"/>
      <c r="E218" s="270"/>
      <c r="F218" s="270"/>
      <c r="G218" s="270"/>
      <c r="H218" s="270"/>
      <c r="I218" s="270"/>
      <c r="J218" s="270"/>
      <c r="K218" s="270"/>
      <c r="L218" s="270"/>
      <c r="M218" s="270"/>
      <c r="N218" s="271"/>
      <c r="O218" s="267" t="s">
        <v>43</v>
      </c>
      <c r="P218" s="268"/>
      <c r="Q218" s="268"/>
      <c r="R218" s="268"/>
      <c r="S218" s="268"/>
      <c r="T218" s="268"/>
      <c r="U218" s="269"/>
      <c r="V218" s="43" t="s">
        <v>0</v>
      </c>
      <c r="W218" s="44">
        <f>IFERROR(SUMPRODUCT(W213:W216*H213:H216),"0")</f>
        <v>0</v>
      </c>
      <c r="X218" s="44">
        <f>IFERROR(SUMPRODUCT(X213:X216*H213:H216),"0")</f>
        <v>0</v>
      </c>
      <c r="Y218" s="43"/>
      <c r="Z218" s="68"/>
      <c r="AA218" s="68"/>
    </row>
    <row r="219" spans="1:67" ht="16.5" customHeight="1" x14ac:dyDescent="0.25">
      <c r="A219" s="261" t="s">
        <v>296</v>
      </c>
      <c r="B219" s="261"/>
      <c r="C219" s="261"/>
      <c r="D219" s="261"/>
      <c r="E219" s="261"/>
      <c r="F219" s="261"/>
      <c r="G219" s="261"/>
      <c r="H219" s="261"/>
      <c r="I219" s="261"/>
      <c r="J219" s="261"/>
      <c r="K219" s="261"/>
      <c r="L219" s="261"/>
      <c r="M219" s="261"/>
      <c r="N219" s="261"/>
      <c r="O219" s="261"/>
      <c r="P219" s="261"/>
      <c r="Q219" s="261"/>
      <c r="R219" s="261"/>
      <c r="S219" s="261"/>
      <c r="T219" s="261"/>
      <c r="U219" s="261"/>
      <c r="V219" s="261"/>
      <c r="W219" s="261"/>
      <c r="X219" s="261"/>
      <c r="Y219" s="261"/>
      <c r="Z219" s="66"/>
      <c r="AA219" s="66"/>
    </row>
    <row r="220" spans="1:67" ht="14.25" customHeight="1" x14ac:dyDescent="0.25">
      <c r="A220" s="262" t="s">
        <v>255</v>
      </c>
      <c r="B220" s="262"/>
      <c r="C220" s="262"/>
      <c r="D220" s="262"/>
      <c r="E220" s="262"/>
      <c r="F220" s="262"/>
      <c r="G220" s="262"/>
      <c r="H220" s="262"/>
      <c r="I220" s="262"/>
      <c r="J220" s="262"/>
      <c r="K220" s="262"/>
      <c r="L220" s="262"/>
      <c r="M220" s="262"/>
      <c r="N220" s="262"/>
      <c r="O220" s="262"/>
      <c r="P220" s="262"/>
      <c r="Q220" s="262"/>
      <c r="R220" s="262"/>
      <c r="S220" s="262"/>
      <c r="T220" s="262"/>
      <c r="U220" s="262"/>
      <c r="V220" s="262"/>
      <c r="W220" s="262"/>
      <c r="X220" s="262"/>
      <c r="Y220" s="262"/>
      <c r="Z220" s="67"/>
      <c r="AA220" s="67"/>
    </row>
    <row r="221" spans="1:67" ht="27" customHeight="1" x14ac:dyDescent="0.25">
      <c r="A221" s="64" t="s">
        <v>297</v>
      </c>
      <c r="B221" s="64" t="s">
        <v>298</v>
      </c>
      <c r="C221" s="37">
        <v>4301051320</v>
      </c>
      <c r="D221" s="263">
        <v>4680115881334</v>
      </c>
      <c r="E221" s="263"/>
      <c r="F221" s="63">
        <v>0.33</v>
      </c>
      <c r="G221" s="38">
        <v>6</v>
      </c>
      <c r="H221" s="63">
        <v>1.98</v>
      </c>
      <c r="I221" s="63">
        <v>2.27</v>
      </c>
      <c r="J221" s="38">
        <v>156</v>
      </c>
      <c r="K221" s="38" t="s">
        <v>87</v>
      </c>
      <c r="L221" s="39" t="s">
        <v>259</v>
      </c>
      <c r="M221" s="39"/>
      <c r="N221" s="38">
        <v>365</v>
      </c>
      <c r="O221" s="35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65"/>
      <c r="Q221" s="265"/>
      <c r="R221" s="265"/>
      <c r="S221" s="266"/>
      <c r="T221" s="40" t="s">
        <v>49</v>
      </c>
      <c r="U221" s="40" t="s">
        <v>49</v>
      </c>
      <c r="V221" s="41" t="s">
        <v>42</v>
      </c>
      <c r="W221" s="59">
        <v>0</v>
      </c>
      <c r="X221" s="56">
        <f>IFERROR(IF(W221="","",W221),"")</f>
        <v>0</v>
      </c>
      <c r="Y221" s="42">
        <f>IFERROR(IF(W221="","",W221*0.00753),"")</f>
        <v>0</v>
      </c>
      <c r="Z221" s="69" t="s">
        <v>49</v>
      </c>
      <c r="AA221" s="70" t="s">
        <v>49</v>
      </c>
      <c r="AE221" s="83"/>
      <c r="BB221" s="164" t="s">
        <v>258</v>
      </c>
      <c r="BL221" s="83">
        <f>IFERROR(W221*I221,"0")</f>
        <v>0</v>
      </c>
      <c r="BM221" s="83">
        <f>IFERROR(X221*I221,"0")</f>
        <v>0</v>
      </c>
      <c r="BN221" s="83">
        <f>IFERROR(W221/J221,"0")</f>
        <v>0</v>
      </c>
      <c r="BO221" s="83">
        <f>IFERROR(X221/J221,"0")</f>
        <v>0</v>
      </c>
    </row>
    <row r="222" spans="1:67" x14ac:dyDescent="0.2">
      <c r="A222" s="270"/>
      <c r="B222" s="270"/>
      <c r="C222" s="270"/>
      <c r="D222" s="270"/>
      <c r="E222" s="270"/>
      <c r="F222" s="270"/>
      <c r="G222" s="270"/>
      <c r="H222" s="270"/>
      <c r="I222" s="270"/>
      <c r="J222" s="270"/>
      <c r="K222" s="270"/>
      <c r="L222" s="270"/>
      <c r="M222" s="270"/>
      <c r="N222" s="271"/>
      <c r="O222" s="267" t="s">
        <v>43</v>
      </c>
      <c r="P222" s="268"/>
      <c r="Q222" s="268"/>
      <c r="R222" s="268"/>
      <c r="S222" s="268"/>
      <c r="T222" s="268"/>
      <c r="U222" s="269"/>
      <c r="V222" s="43" t="s">
        <v>42</v>
      </c>
      <c r="W222" s="44">
        <f>IFERROR(SUM(W221:W221),"0")</f>
        <v>0</v>
      </c>
      <c r="X222" s="44">
        <f>IFERROR(SUM(X221:X221),"0")</f>
        <v>0</v>
      </c>
      <c r="Y222" s="44">
        <f>IFERROR(IF(Y221="",0,Y221),"0")</f>
        <v>0</v>
      </c>
      <c r="Z222" s="68"/>
      <c r="AA222" s="68"/>
    </row>
    <row r="223" spans="1:67" x14ac:dyDescent="0.2">
      <c r="A223" s="270"/>
      <c r="B223" s="270"/>
      <c r="C223" s="270"/>
      <c r="D223" s="270"/>
      <c r="E223" s="270"/>
      <c r="F223" s="270"/>
      <c r="G223" s="270"/>
      <c r="H223" s="270"/>
      <c r="I223" s="270"/>
      <c r="J223" s="270"/>
      <c r="K223" s="270"/>
      <c r="L223" s="270"/>
      <c r="M223" s="270"/>
      <c r="N223" s="271"/>
      <c r="O223" s="267" t="s">
        <v>43</v>
      </c>
      <c r="P223" s="268"/>
      <c r="Q223" s="268"/>
      <c r="R223" s="268"/>
      <c r="S223" s="268"/>
      <c r="T223" s="268"/>
      <c r="U223" s="269"/>
      <c r="V223" s="43" t="s">
        <v>0</v>
      </c>
      <c r="W223" s="44">
        <f>IFERROR(SUMPRODUCT(W221:W221*H221:H221),"0")</f>
        <v>0</v>
      </c>
      <c r="X223" s="44">
        <f>IFERROR(SUMPRODUCT(X221:X221*H221:H221),"0")</f>
        <v>0</v>
      </c>
      <c r="Y223" s="43"/>
      <c r="Z223" s="68"/>
      <c r="AA223" s="68"/>
    </row>
    <row r="224" spans="1:67" ht="16.5" customHeight="1" x14ac:dyDescent="0.25">
      <c r="A224" s="261" t="s">
        <v>299</v>
      </c>
      <c r="B224" s="261"/>
      <c r="C224" s="261"/>
      <c r="D224" s="261"/>
      <c r="E224" s="261"/>
      <c r="F224" s="261"/>
      <c r="G224" s="261"/>
      <c r="H224" s="261"/>
      <c r="I224" s="261"/>
      <c r="J224" s="261"/>
      <c r="K224" s="261"/>
      <c r="L224" s="261"/>
      <c r="M224" s="261"/>
      <c r="N224" s="261"/>
      <c r="O224" s="261"/>
      <c r="P224" s="261"/>
      <c r="Q224" s="261"/>
      <c r="R224" s="261"/>
      <c r="S224" s="261"/>
      <c r="T224" s="261"/>
      <c r="U224" s="261"/>
      <c r="V224" s="261"/>
      <c r="W224" s="261"/>
      <c r="X224" s="261"/>
      <c r="Y224" s="261"/>
      <c r="Z224" s="66"/>
      <c r="AA224" s="66"/>
    </row>
    <row r="225" spans="1:67" ht="14.25" customHeight="1" x14ac:dyDescent="0.25">
      <c r="A225" s="262" t="s">
        <v>83</v>
      </c>
      <c r="B225" s="262"/>
      <c r="C225" s="262"/>
      <c r="D225" s="262"/>
      <c r="E225" s="262"/>
      <c r="F225" s="262"/>
      <c r="G225" s="262"/>
      <c r="H225" s="262"/>
      <c r="I225" s="262"/>
      <c r="J225" s="262"/>
      <c r="K225" s="262"/>
      <c r="L225" s="262"/>
      <c r="M225" s="262"/>
      <c r="N225" s="262"/>
      <c r="O225" s="262"/>
      <c r="P225" s="262"/>
      <c r="Q225" s="262"/>
      <c r="R225" s="262"/>
      <c r="S225" s="262"/>
      <c r="T225" s="262"/>
      <c r="U225" s="262"/>
      <c r="V225" s="262"/>
      <c r="W225" s="262"/>
      <c r="X225" s="262"/>
      <c r="Y225" s="262"/>
      <c r="Z225" s="67"/>
      <c r="AA225" s="67"/>
    </row>
    <row r="226" spans="1:67" ht="16.5" customHeight="1" x14ac:dyDescent="0.25">
      <c r="A226" s="64" t="s">
        <v>300</v>
      </c>
      <c r="B226" s="64" t="s">
        <v>301</v>
      </c>
      <c r="C226" s="37">
        <v>4301071033</v>
      </c>
      <c r="D226" s="263">
        <v>4607111035332</v>
      </c>
      <c r="E226" s="263"/>
      <c r="F226" s="63">
        <v>0.43</v>
      </c>
      <c r="G226" s="38">
        <v>16</v>
      </c>
      <c r="H226" s="63">
        <v>6.88</v>
      </c>
      <c r="I226" s="63">
        <v>7.2060000000000004</v>
      </c>
      <c r="J226" s="38">
        <v>84</v>
      </c>
      <c r="K226" s="38" t="s">
        <v>87</v>
      </c>
      <c r="L226" s="39" t="s">
        <v>86</v>
      </c>
      <c r="M226" s="39"/>
      <c r="N226" s="38">
        <v>180</v>
      </c>
      <c r="O226" s="352" t="s">
        <v>302</v>
      </c>
      <c r="P226" s="265"/>
      <c r="Q226" s="265"/>
      <c r="R226" s="265"/>
      <c r="S226" s="266"/>
      <c r="T226" s="40" t="s">
        <v>49</v>
      </c>
      <c r="U226" s="40" t="s">
        <v>49</v>
      </c>
      <c r="V226" s="41" t="s">
        <v>42</v>
      </c>
      <c r="W226" s="59">
        <v>0</v>
      </c>
      <c r="X226" s="56">
        <f>IFERROR(IF(W226="","",W226),"")</f>
        <v>0</v>
      </c>
      <c r="Y226" s="42">
        <f>IFERROR(IF(W226="","",W226*0.0155),"")</f>
        <v>0</v>
      </c>
      <c r="Z226" s="69" t="s">
        <v>49</v>
      </c>
      <c r="AA226" s="70" t="s">
        <v>49</v>
      </c>
      <c r="AE226" s="83"/>
      <c r="BB226" s="165" t="s">
        <v>71</v>
      </c>
      <c r="BL226" s="83">
        <f>IFERROR(W226*I226,"0")</f>
        <v>0</v>
      </c>
      <c r="BM226" s="83">
        <f>IFERROR(X226*I226,"0")</f>
        <v>0</v>
      </c>
      <c r="BN226" s="83">
        <f>IFERROR(W226/J226,"0")</f>
        <v>0</v>
      </c>
      <c r="BO226" s="83">
        <f>IFERROR(X226/J226,"0")</f>
        <v>0</v>
      </c>
    </row>
    <row r="227" spans="1:67" ht="16.5" customHeight="1" x14ac:dyDescent="0.25">
      <c r="A227" s="64" t="s">
        <v>303</v>
      </c>
      <c r="B227" s="64" t="s">
        <v>304</v>
      </c>
      <c r="C227" s="37">
        <v>4301071000</v>
      </c>
      <c r="D227" s="263">
        <v>4607111038708</v>
      </c>
      <c r="E227" s="263"/>
      <c r="F227" s="63">
        <v>0.8</v>
      </c>
      <c r="G227" s="38">
        <v>8</v>
      </c>
      <c r="H227" s="63">
        <v>6.4</v>
      </c>
      <c r="I227" s="63">
        <v>6.67</v>
      </c>
      <c r="J227" s="38">
        <v>84</v>
      </c>
      <c r="K227" s="38" t="s">
        <v>87</v>
      </c>
      <c r="L227" s="39" t="s">
        <v>86</v>
      </c>
      <c r="M227" s="39"/>
      <c r="N227" s="38">
        <v>180</v>
      </c>
      <c r="O227" s="35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65"/>
      <c r="Q227" s="265"/>
      <c r="R227" s="265"/>
      <c r="S227" s="266"/>
      <c r="T227" s="40" t="s">
        <v>49</v>
      </c>
      <c r="U227" s="40" t="s">
        <v>49</v>
      </c>
      <c r="V227" s="41" t="s">
        <v>42</v>
      </c>
      <c r="W227" s="59">
        <v>0</v>
      </c>
      <c r="X227" s="56">
        <f>IFERROR(IF(W227="","",W227),"")</f>
        <v>0</v>
      </c>
      <c r="Y227" s="42">
        <f>IFERROR(IF(W227="","",W227*0.0155),"")</f>
        <v>0</v>
      </c>
      <c r="Z227" s="69" t="s">
        <v>49</v>
      </c>
      <c r="AA227" s="70" t="s">
        <v>49</v>
      </c>
      <c r="AE227" s="83"/>
      <c r="BB227" s="166" t="s">
        <v>71</v>
      </c>
      <c r="BL227" s="83">
        <f>IFERROR(W227*I227,"0")</f>
        <v>0</v>
      </c>
      <c r="BM227" s="83">
        <f>IFERROR(X227*I227,"0")</f>
        <v>0</v>
      </c>
      <c r="BN227" s="83">
        <f>IFERROR(W227/J227,"0")</f>
        <v>0</v>
      </c>
      <c r="BO227" s="83">
        <f>IFERROR(X227/J227,"0")</f>
        <v>0</v>
      </c>
    </row>
    <row r="228" spans="1:67" x14ac:dyDescent="0.2">
      <c r="A228" s="270"/>
      <c r="B228" s="270"/>
      <c r="C228" s="270"/>
      <c r="D228" s="270"/>
      <c r="E228" s="270"/>
      <c r="F228" s="270"/>
      <c r="G228" s="270"/>
      <c r="H228" s="270"/>
      <c r="I228" s="270"/>
      <c r="J228" s="270"/>
      <c r="K228" s="270"/>
      <c r="L228" s="270"/>
      <c r="M228" s="270"/>
      <c r="N228" s="271"/>
      <c r="O228" s="267" t="s">
        <v>43</v>
      </c>
      <c r="P228" s="268"/>
      <c r="Q228" s="268"/>
      <c r="R228" s="268"/>
      <c r="S228" s="268"/>
      <c r="T228" s="268"/>
      <c r="U228" s="269"/>
      <c r="V228" s="43" t="s">
        <v>42</v>
      </c>
      <c r="W228" s="44">
        <f>IFERROR(SUM(W226:W227),"0")</f>
        <v>0</v>
      </c>
      <c r="X228" s="44">
        <f>IFERROR(SUM(X226:X227),"0")</f>
        <v>0</v>
      </c>
      <c r="Y228" s="44">
        <f>IFERROR(IF(Y226="",0,Y226),"0")+IFERROR(IF(Y227="",0,Y227),"0")</f>
        <v>0</v>
      </c>
      <c r="Z228" s="68"/>
      <c r="AA228" s="68"/>
    </row>
    <row r="229" spans="1:67" x14ac:dyDescent="0.2">
      <c r="A229" s="270"/>
      <c r="B229" s="270"/>
      <c r="C229" s="270"/>
      <c r="D229" s="270"/>
      <c r="E229" s="270"/>
      <c r="F229" s="270"/>
      <c r="G229" s="270"/>
      <c r="H229" s="270"/>
      <c r="I229" s="270"/>
      <c r="J229" s="270"/>
      <c r="K229" s="270"/>
      <c r="L229" s="270"/>
      <c r="M229" s="270"/>
      <c r="N229" s="271"/>
      <c r="O229" s="267" t="s">
        <v>43</v>
      </c>
      <c r="P229" s="268"/>
      <c r="Q229" s="268"/>
      <c r="R229" s="268"/>
      <c r="S229" s="268"/>
      <c r="T229" s="268"/>
      <c r="U229" s="269"/>
      <c r="V229" s="43" t="s">
        <v>0</v>
      </c>
      <c r="W229" s="44">
        <f>IFERROR(SUMPRODUCT(W226:W227*H226:H227),"0")</f>
        <v>0</v>
      </c>
      <c r="X229" s="44">
        <f>IFERROR(SUMPRODUCT(X226:X227*H226:H227),"0")</f>
        <v>0</v>
      </c>
      <c r="Y229" s="43"/>
      <c r="Z229" s="68"/>
      <c r="AA229" s="68"/>
    </row>
    <row r="230" spans="1:67" ht="27.75" customHeight="1" x14ac:dyDescent="0.2">
      <c r="A230" s="260" t="s">
        <v>305</v>
      </c>
      <c r="B230" s="260"/>
      <c r="C230" s="260"/>
      <c r="D230" s="260"/>
      <c r="E230" s="260"/>
      <c r="F230" s="260"/>
      <c r="G230" s="260"/>
      <c r="H230" s="260"/>
      <c r="I230" s="260"/>
      <c r="J230" s="260"/>
      <c r="K230" s="260"/>
      <c r="L230" s="260"/>
      <c r="M230" s="260"/>
      <c r="N230" s="260"/>
      <c r="O230" s="260"/>
      <c r="P230" s="260"/>
      <c r="Q230" s="260"/>
      <c r="R230" s="260"/>
      <c r="S230" s="260"/>
      <c r="T230" s="260"/>
      <c r="U230" s="260"/>
      <c r="V230" s="260"/>
      <c r="W230" s="260"/>
      <c r="X230" s="260"/>
      <c r="Y230" s="260"/>
      <c r="Z230" s="55"/>
      <c r="AA230" s="55"/>
    </row>
    <row r="231" spans="1:67" ht="16.5" customHeight="1" x14ac:dyDescent="0.25">
      <c r="A231" s="261" t="s">
        <v>306</v>
      </c>
      <c r="B231" s="261"/>
      <c r="C231" s="261"/>
      <c r="D231" s="261"/>
      <c r="E231" s="261"/>
      <c r="F231" s="261"/>
      <c r="G231" s="261"/>
      <c r="H231" s="261"/>
      <c r="I231" s="261"/>
      <c r="J231" s="261"/>
      <c r="K231" s="261"/>
      <c r="L231" s="261"/>
      <c r="M231" s="261"/>
      <c r="N231" s="261"/>
      <c r="O231" s="261"/>
      <c r="P231" s="261"/>
      <c r="Q231" s="261"/>
      <c r="R231" s="261"/>
      <c r="S231" s="261"/>
      <c r="T231" s="261"/>
      <c r="U231" s="261"/>
      <c r="V231" s="261"/>
      <c r="W231" s="261"/>
      <c r="X231" s="261"/>
      <c r="Y231" s="261"/>
      <c r="Z231" s="66"/>
      <c r="AA231" s="66"/>
    </row>
    <row r="232" spans="1:67" ht="14.25" customHeight="1" x14ac:dyDescent="0.25">
      <c r="A232" s="262" t="s">
        <v>83</v>
      </c>
      <c r="B232" s="262"/>
      <c r="C232" s="262"/>
      <c r="D232" s="262"/>
      <c r="E232" s="262"/>
      <c r="F232" s="262"/>
      <c r="G232" s="262"/>
      <c r="H232" s="262"/>
      <c r="I232" s="262"/>
      <c r="J232" s="262"/>
      <c r="K232" s="262"/>
      <c r="L232" s="262"/>
      <c r="M232" s="262"/>
      <c r="N232" s="262"/>
      <c r="O232" s="262"/>
      <c r="P232" s="262"/>
      <c r="Q232" s="262"/>
      <c r="R232" s="262"/>
      <c r="S232" s="262"/>
      <c r="T232" s="262"/>
      <c r="U232" s="262"/>
      <c r="V232" s="262"/>
      <c r="W232" s="262"/>
      <c r="X232" s="262"/>
      <c r="Y232" s="262"/>
      <c r="Z232" s="67"/>
      <c r="AA232" s="67"/>
    </row>
    <row r="233" spans="1:67" ht="27" customHeight="1" x14ac:dyDescent="0.25">
      <c r="A233" s="64" t="s">
        <v>307</v>
      </c>
      <c r="B233" s="64" t="s">
        <v>308</v>
      </c>
      <c r="C233" s="37">
        <v>4301071029</v>
      </c>
      <c r="D233" s="263">
        <v>4607111035899</v>
      </c>
      <c r="E233" s="263"/>
      <c r="F233" s="63">
        <v>1</v>
      </c>
      <c r="G233" s="38">
        <v>5</v>
      </c>
      <c r="H233" s="63">
        <v>5</v>
      </c>
      <c r="I233" s="63">
        <v>5.2619999999999996</v>
      </c>
      <c r="J233" s="38">
        <v>84</v>
      </c>
      <c r="K233" s="38" t="s">
        <v>87</v>
      </c>
      <c r="L233" s="39" t="s">
        <v>86</v>
      </c>
      <c r="M233" s="39"/>
      <c r="N233" s="38">
        <v>180</v>
      </c>
      <c r="O233" s="354" t="s">
        <v>309</v>
      </c>
      <c r="P233" s="265"/>
      <c r="Q233" s="265"/>
      <c r="R233" s="265"/>
      <c r="S233" s="266"/>
      <c r="T233" s="40" t="s">
        <v>49</v>
      </c>
      <c r="U233" s="40" t="s">
        <v>49</v>
      </c>
      <c r="V233" s="41" t="s">
        <v>42</v>
      </c>
      <c r="W233" s="59">
        <v>0</v>
      </c>
      <c r="X233" s="56">
        <f>IFERROR(IF(W233="","",W233),"")</f>
        <v>0</v>
      </c>
      <c r="Y233" s="42">
        <f>IFERROR(IF(W233="","",W233*0.0155),"")</f>
        <v>0</v>
      </c>
      <c r="Z233" s="69" t="s">
        <v>49</v>
      </c>
      <c r="AA233" s="70" t="s">
        <v>49</v>
      </c>
      <c r="AE233" s="83"/>
      <c r="BB233" s="167" t="s">
        <v>71</v>
      </c>
      <c r="BL233" s="83">
        <f>IFERROR(W233*I233,"0")</f>
        <v>0</v>
      </c>
      <c r="BM233" s="83">
        <f>IFERROR(X233*I233,"0")</f>
        <v>0</v>
      </c>
      <c r="BN233" s="83">
        <f>IFERROR(W233/J233,"0")</f>
        <v>0</v>
      </c>
      <c r="BO233" s="83">
        <f>IFERROR(X233/J233,"0")</f>
        <v>0</v>
      </c>
    </row>
    <row r="234" spans="1:67" x14ac:dyDescent="0.2">
      <c r="A234" s="270"/>
      <c r="B234" s="270"/>
      <c r="C234" s="270"/>
      <c r="D234" s="270"/>
      <c r="E234" s="270"/>
      <c r="F234" s="270"/>
      <c r="G234" s="270"/>
      <c r="H234" s="270"/>
      <c r="I234" s="270"/>
      <c r="J234" s="270"/>
      <c r="K234" s="270"/>
      <c r="L234" s="270"/>
      <c r="M234" s="270"/>
      <c r="N234" s="271"/>
      <c r="O234" s="267" t="s">
        <v>43</v>
      </c>
      <c r="P234" s="268"/>
      <c r="Q234" s="268"/>
      <c r="R234" s="268"/>
      <c r="S234" s="268"/>
      <c r="T234" s="268"/>
      <c r="U234" s="269"/>
      <c r="V234" s="43" t="s">
        <v>42</v>
      </c>
      <c r="W234" s="44">
        <f>IFERROR(SUM(W233:W233),"0")</f>
        <v>0</v>
      </c>
      <c r="X234" s="44">
        <f>IFERROR(SUM(X233:X233),"0")</f>
        <v>0</v>
      </c>
      <c r="Y234" s="44">
        <f>IFERROR(IF(Y233="",0,Y233),"0")</f>
        <v>0</v>
      </c>
      <c r="Z234" s="68"/>
      <c r="AA234" s="68"/>
    </row>
    <row r="235" spans="1:67" x14ac:dyDescent="0.2">
      <c r="A235" s="270"/>
      <c r="B235" s="270"/>
      <c r="C235" s="270"/>
      <c r="D235" s="270"/>
      <c r="E235" s="270"/>
      <c r="F235" s="270"/>
      <c r="G235" s="270"/>
      <c r="H235" s="270"/>
      <c r="I235" s="270"/>
      <c r="J235" s="270"/>
      <c r="K235" s="270"/>
      <c r="L235" s="270"/>
      <c r="M235" s="270"/>
      <c r="N235" s="271"/>
      <c r="O235" s="267" t="s">
        <v>43</v>
      </c>
      <c r="P235" s="268"/>
      <c r="Q235" s="268"/>
      <c r="R235" s="268"/>
      <c r="S235" s="268"/>
      <c r="T235" s="268"/>
      <c r="U235" s="269"/>
      <c r="V235" s="43" t="s">
        <v>0</v>
      </c>
      <c r="W235" s="44">
        <f>IFERROR(SUMPRODUCT(W233:W233*H233:H233),"0")</f>
        <v>0</v>
      </c>
      <c r="X235" s="44">
        <f>IFERROR(SUMPRODUCT(X233:X233*H233:H233),"0")</f>
        <v>0</v>
      </c>
      <c r="Y235" s="43"/>
      <c r="Z235" s="68"/>
      <c r="AA235" s="68"/>
    </row>
    <row r="236" spans="1:67" ht="16.5" customHeight="1" x14ac:dyDescent="0.25">
      <c r="A236" s="261" t="s">
        <v>310</v>
      </c>
      <c r="B236" s="261"/>
      <c r="C236" s="261"/>
      <c r="D236" s="261"/>
      <c r="E236" s="261"/>
      <c r="F236" s="261"/>
      <c r="G236" s="261"/>
      <c r="H236" s="261"/>
      <c r="I236" s="261"/>
      <c r="J236" s="261"/>
      <c r="K236" s="261"/>
      <c r="L236" s="261"/>
      <c r="M236" s="261"/>
      <c r="N236" s="261"/>
      <c r="O236" s="261"/>
      <c r="P236" s="261"/>
      <c r="Q236" s="261"/>
      <c r="R236" s="261"/>
      <c r="S236" s="261"/>
      <c r="T236" s="261"/>
      <c r="U236" s="261"/>
      <c r="V236" s="261"/>
      <c r="W236" s="261"/>
      <c r="X236" s="261"/>
      <c r="Y236" s="261"/>
      <c r="Z236" s="66"/>
      <c r="AA236" s="66"/>
    </row>
    <row r="237" spans="1:67" ht="14.25" customHeight="1" x14ac:dyDescent="0.25">
      <c r="A237" s="262" t="s">
        <v>83</v>
      </c>
      <c r="B237" s="262"/>
      <c r="C237" s="262"/>
      <c r="D237" s="262"/>
      <c r="E237" s="262"/>
      <c r="F237" s="262"/>
      <c r="G237" s="262"/>
      <c r="H237" s="262"/>
      <c r="I237" s="262"/>
      <c r="J237" s="262"/>
      <c r="K237" s="262"/>
      <c r="L237" s="262"/>
      <c r="M237" s="262"/>
      <c r="N237" s="262"/>
      <c r="O237" s="262"/>
      <c r="P237" s="262"/>
      <c r="Q237" s="262"/>
      <c r="R237" s="262"/>
      <c r="S237" s="262"/>
      <c r="T237" s="262"/>
      <c r="U237" s="262"/>
      <c r="V237" s="262"/>
      <c r="W237" s="262"/>
      <c r="X237" s="262"/>
      <c r="Y237" s="262"/>
      <c r="Z237" s="67"/>
      <c r="AA237" s="67"/>
    </row>
    <row r="238" spans="1:67" ht="27" customHeight="1" x14ac:dyDescent="0.25">
      <c r="A238" s="64" t="s">
        <v>311</v>
      </c>
      <c r="B238" s="64" t="s">
        <v>312</v>
      </c>
      <c r="C238" s="37">
        <v>4301070870</v>
      </c>
      <c r="D238" s="263">
        <v>4607111036711</v>
      </c>
      <c r="E238" s="263"/>
      <c r="F238" s="63">
        <v>0.8</v>
      </c>
      <c r="G238" s="38">
        <v>8</v>
      </c>
      <c r="H238" s="63">
        <v>6.4</v>
      </c>
      <c r="I238" s="63">
        <v>6.67</v>
      </c>
      <c r="J238" s="38">
        <v>84</v>
      </c>
      <c r="K238" s="38" t="s">
        <v>87</v>
      </c>
      <c r="L238" s="39" t="s">
        <v>86</v>
      </c>
      <c r="M238" s="39"/>
      <c r="N238" s="38">
        <v>90</v>
      </c>
      <c r="O238" s="35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8" s="265"/>
      <c r="Q238" s="265"/>
      <c r="R238" s="265"/>
      <c r="S238" s="266"/>
      <c r="T238" s="40" t="s">
        <v>49</v>
      </c>
      <c r="U238" s="40" t="s">
        <v>49</v>
      </c>
      <c r="V238" s="41" t="s">
        <v>42</v>
      </c>
      <c r="W238" s="59">
        <v>0</v>
      </c>
      <c r="X238" s="56">
        <f>IFERROR(IF(W238="","",W238),"")</f>
        <v>0</v>
      </c>
      <c r="Y238" s="42">
        <f>IFERROR(IF(W238="","",W238*0.0155),"")</f>
        <v>0</v>
      </c>
      <c r="Z238" s="69" t="s">
        <v>49</v>
      </c>
      <c r="AA238" s="70" t="s">
        <v>49</v>
      </c>
      <c r="AE238" s="83"/>
      <c r="BB238" s="168" t="s">
        <v>71</v>
      </c>
      <c r="BL238" s="83">
        <f>IFERROR(W238*I238,"0")</f>
        <v>0</v>
      </c>
      <c r="BM238" s="83">
        <f>IFERROR(X238*I238,"0")</f>
        <v>0</v>
      </c>
      <c r="BN238" s="83">
        <f>IFERROR(W238/J238,"0")</f>
        <v>0</v>
      </c>
      <c r="BO238" s="83">
        <f>IFERROR(X238/J238,"0")</f>
        <v>0</v>
      </c>
    </row>
    <row r="239" spans="1:67" ht="27" customHeight="1" x14ac:dyDescent="0.25">
      <c r="A239" s="64" t="s">
        <v>313</v>
      </c>
      <c r="B239" s="64" t="s">
        <v>314</v>
      </c>
      <c r="C239" s="37">
        <v>4301070991</v>
      </c>
      <c r="D239" s="263">
        <v>4607111038180</v>
      </c>
      <c r="E239" s="263"/>
      <c r="F239" s="63">
        <v>0.4</v>
      </c>
      <c r="G239" s="38">
        <v>16</v>
      </c>
      <c r="H239" s="63">
        <v>6.4</v>
      </c>
      <c r="I239" s="63">
        <v>6.71</v>
      </c>
      <c r="J239" s="38">
        <v>84</v>
      </c>
      <c r="K239" s="38" t="s">
        <v>87</v>
      </c>
      <c r="L239" s="39" t="s">
        <v>86</v>
      </c>
      <c r="M239" s="39"/>
      <c r="N239" s="38">
        <v>180</v>
      </c>
      <c r="O239" s="356" t="s">
        <v>315</v>
      </c>
      <c r="P239" s="265"/>
      <c r="Q239" s="265"/>
      <c r="R239" s="265"/>
      <c r="S239" s="266"/>
      <c r="T239" s="40" t="s">
        <v>49</v>
      </c>
      <c r="U239" s="40" t="s">
        <v>49</v>
      </c>
      <c r="V239" s="41" t="s">
        <v>42</v>
      </c>
      <c r="W239" s="59">
        <v>0</v>
      </c>
      <c r="X239" s="56">
        <f>IFERROR(IF(W239="","",W239),"")</f>
        <v>0</v>
      </c>
      <c r="Y239" s="42">
        <f>IFERROR(IF(W239="","",W239*0.0155),"")</f>
        <v>0</v>
      </c>
      <c r="Z239" s="69" t="s">
        <v>49</v>
      </c>
      <c r="AA239" s="70" t="s">
        <v>49</v>
      </c>
      <c r="AE239" s="83"/>
      <c r="BB239" s="169" t="s">
        <v>71</v>
      </c>
      <c r="BL239" s="83">
        <f>IFERROR(W239*I239,"0")</f>
        <v>0</v>
      </c>
      <c r="BM239" s="83">
        <f>IFERROR(X239*I239,"0")</f>
        <v>0</v>
      </c>
      <c r="BN239" s="83">
        <f>IFERROR(W239/J239,"0")</f>
        <v>0</v>
      </c>
      <c r="BO239" s="83">
        <f>IFERROR(X239/J239,"0")</f>
        <v>0</v>
      </c>
    </row>
    <row r="240" spans="1:67" x14ac:dyDescent="0.2">
      <c r="A240" s="270"/>
      <c r="B240" s="270"/>
      <c r="C240" s="270"/>
      <c r="D240" s="270"/>
      <c r="E240" s="270"/>
      <c r="F240" s="270"/>
      <c r="G240" s="270"/>
      <c r="H240" s="270"/>
      <c r="I240" s="270"/>
      <c r="J240" s="270"/>
      <c r="K240" s="270"/>
      <c r="L240" s="270"/>
      <c r="M240" s="270"/>
      <c r="N240" s="271"/>
      <c r="O240" s="267" t="s">
        <v>43</v>
      </c>
      <c r="P240" s="268"/>
      <c r="Q240" s="268"/>
      <c r="R240" s="268"/>
      <c r="S240" s="268"/>
      <c r="T240" s="268"/>
      <c r="U240" s="269"/>
      <c r="V240" s="43" t="s">
        <v>42</v>
      </c>
      <c r="W240" s="44">
        <f>IFERROR(SUM(W238:W239),"0")</f>
        <v>0</v>
      </c>
      <c r="X240" s="44">
        <f>IFERROR(SUM(X238:X239),"0")</f>
        <v>0</v>
      </c>
      <c r="Y240" s="44">
        <f>IFERROR(IF(Y238="",0,Y238),"0")+IFERROR(IF(Y239="",0,Y239),"0")</f>
        <v>0</v>
      </c>
      <c r="Z240" s="68"/>
      <c r="AA240" s="68"/>
    </row>
    <row r="241" spans="1:67" x14ac:dyDescent="0.2">
      <c r="A241" s="270"/>
      <c r="B241" s="270"/>
      <c r="C241" s="270"/>
      <c r="D241" s="270"/>
      <c r="E241" s="270"/>
      <c r="F241" s="270"/>
      <c r="G241" s="270"/>
      <c r="H241" s="270"/>
      <c r="I241" s="270"/>
      <c r="J241" s="270"/>
      <c r="K241" s="270"/>
      <c r="L241" s="270"/>
      <c r="M241" s="270"/>
      <c r="N241" s="271"/>
      <c r="O241" s="267" t="s">
        <v>43</v>
      </c>
      <c r="P241" s="268"/>
      <c r="Q241" s="268"/>
      <c r="R241" s="268"/>
      <c r="S241" s="268"/>
      <c r="T241" s="268"/>
      <c r="U241" s="269"/>
      <c r="V241" s="43" t="s">
        <v>0</v>
      </c>
      <c r="W241" s="44">
        <f>IFERROR(SUMPRODUCT(W238:W239*H238:H239),"0")</f>
        <v>0</v>
      </c>
      <c r="X241" s="44">
        <f>IFERROR(SUMPRODUCT(X238:X239*H238:H239),"0")</f>
        <v>0</v>
      </c>
      <c r="Y241" s="43"/>
      <c r="Z241" s="68"/>
      <c r="AA241" s="68"/>
    </row>
    <row r="242" spans="1:67" ht="27.75" customHeight="1" x14ac:dyDescent="0.2">
      <c r="A242" s="260" t="s">
        <v>316</v>
      </c>
      <c r="B242" s="260"/>
      <c r="C242" s="260"/>
      <c r="D242" s="260"/>
      <c r="E242" s="260"/>
      <c r="F242" s="260"/>
      <c r="G242" s="260"/>
      <c r="H242" s="260"/>
      <c r="I242" s="260"/>
      <c r="J242" s="260"/>
      <c r="K242" s="260"/>
      <c r="L242" s="260"/>
      <c r="M242" s="260"/>
      <c r="N242" s="260"/>
      <c r="O242" s="260"/>
      <c r="P242" s="260"/>
      <c r="Q242" s="260"/>
      <c r="R242" s="260"/>
      <c r="S242" s="260"/>
      <c r="T242" s="260"/>
      <c r="U242" s="260"/>
      <c r="V242" s="260"/>
      <c r="W242" s="260"/>
      <c r="X242" s="260"/>
      <c r="Y242" s="260"/>
      <c r="Z242" s="55"/>
      <c r="AA242" s="55"/>
    </row>
    <row r="243" spans="1:67" ht="16.5" customHeight="1" x14ac:dyDescent="0.25">
      <c r="A243" s="261" t="s">
        <v>316</v>
      </c>
      <c r="B243" s="261"/>
      <c r="C243" s="261"/>
      <c r="D243" s="261"/>
      <c r="E243" s="261"/>
      <c r="F243" s="261"/>
      <c r="G243" s="261"/>
      <c r="H243" s="261"/>
      <c r="I243" s="261"/>
      <c r="J243" s="261"/>
      <c r="K243" s="261"/>
      <c r="L243" s="261"/>
      <c r="M243" s="261"/>
      <c r="N243" s="261"/>
      <c r="O243" s="261"/>
      <c r="P243" s="261"/>
      <c r="Q243" s="261"/>
      <c r="R243" s="261"/>
      <c r="S243" s="261"/>
      <c r="T243" s="261"/>
      <c r="U243" s="261"/>
      <c r="V243" s="261"/>
      <c r="W243" s="261"/>
      <c r="X243" s="261"/>
      <c r="Y243" s="261"/>
      <c r="Z243" s="66"/>
      <c r="AA243" s="66"/>
    </row>
    <row r="244" spans="1:67" ht="14.25" customHeight="1" x14ac:dyDescent="0.25">
      <c r="A244" s="262" t="s">
        <v>83</v>
      </c>
      <c r="B244" s="262"/>
      <c r="C244" s="262"/>
      <c r="D244" s="262"/>
      <c r="E244" s="262"/>
      <c r="F244" s="262"/>
      <c r="G244" s="262"/>
      <c r="H244" s="262"/>
      <c r="I244" s="262"/>
      <c r="J244" s="262"/>
      <c r="K244" s="262"/>
      <c r="L244" s="262"/>
      <c r="M244" s="262"/>
      <c r="N244" s="262"/>
      <c r="O244" s="262"/>
      <c r="P244" s="262"/>
      <c r="Q244" s="262"/>
      <c r="R244" s="262"/>
      <c r="S244" s="262"/>
      <c r="T244" s="262"/>
      <c r="U244" s="262"/>
      <c r="V244" s="262"/>
      <c r="W244" s="262"/>
      <c r="X244" s="262"/>
      <c r="Y244" s="262"/>
      <c r="Z244" s="67"/>
      <c r="AA244" s="67"/>
    </row>
    <row r="245" spans="1:67" ht="27" customHeight="1" x14ac:dyDescent="0.25">
      <c r="A245" s="64" t="s">
        <v>317</v>
      </c>
      <c r="B245" s="64" t="s">
        <v>318</v>
      </c>
      <c r="C245" s="37">
        <v>4301071014</v>
      </c>
      <c r="D245" s="263">
        <v>4640242181264</v>
      </c>
      <c r="E245" s="263"/>
      <c r="F245" s="63">
        <v>0.7</v>
      </c>
      <c r="G245" s="38">
        <v>10</v>
      </c>
      <c r="H245" s="63">
        <v>7</v>
      </c>
      <c r="I245" s="63">
        <v>7.28</v>
      </c>
      <c r="J245" s="38">
        <v>84</v>
      </c>
      <c r="K245" s="38" t="s">
        <v>87</v>
      </c>
      <c r="L245" s="39" t="s">
        <v>86</v>
      </c>
      <c r="M245" s="39"/>
      <c r="N245" s="38">
        <v>180</v>
      </c>
      <c r="O245" s="357" t="s">
        <v>319</v>
      </c>
      <c r="P245" s="265"/>
      <c r="Q245" s="265"/>
      <c r="R245" s="265"/>
      <c r="S245" s="266"/>
      <c r="T245" s="40" t="s">
        <v>49</v>
      </c>
      <c r="U245" s="40" t="s">
        <v>49</v>
      </c>
      <c r="V245" s="41" t="s">
        <v>42</v>
      </c>
      <c r="W245" s="59">
        <v>0</v>
      </c>
      <c r="X245" s="56">
        <f>IFERROR(IF(W245="","",W245),"")</f>
        <v>0</v>
      </c>
      <c r="Y245" s="42">
        <f>IFERROR(IF(W245="","",W245*0.0155),"")</f>
        <v>0</v>
      </c>
      <c r="Z245" s="69" t="s">
        <v>49</v>
      </c>
      <c r="AA245" s="70" t="s">
        <v>49</v>
      </c>
      <c r="AE245" s="83"/>
      <c r="BB245" s="170" t="s">
        <v>71</v>
      </c>
      <c r="BL245" s="83">
        <f>IFERROR(W245*I245,"0")</f>
        <v>0</v>
      </c>
      <c r="BM245" s="83">
        <f>IFERROR(X245*I245,"0")</f>
        <v>0</v>
      </c>
      <c r="BN245" s="83">
        <f>IFERROR(W245/J245,"0")</f>
        <v>0</v>
      </c>
      <c r="BO245" s="83">
        <f>IFERROR(X245/J245,"0")</f>
        <v>0</v>
      </c>
    </row>
    <row r="246" spans="1:67" ht="27" customHeight="1" x14ac:dyDescent="0.25">
      <c r="A246" s="64" t="s">
        <v>320</v>
      </c>
      <c r="B246" s="64" t="s">
        <v>321</v>
      </c>
      <c r="C246" s="37">
        <v>4301071021</v>
      </c>
      <c r="D246" s="263">
        <v>4640242181325</v>
      </c>
      <c r="E246" s="263"/>
      <c r="F246" s="63">
        <v>0.7</v>
      </c>
      <c r="G246" s="38">
        <v>10</v>
      </c>
      <c r="H246" s="63">
        <v>7</v>
      </c>
      <c r="I246" s="63">
        <v>7.28</v>
      </c>
      <c r="J246" s="38">
        <v>84</v>
      </c>
      <c r="K246" s="38" t="s">
        <v>87</v>
      </c>
      <c r="L246" s="39" t="s">
        <v>86</v>
      </c>
      <c r="M246" s="39"/>
      <c r="N246" s="38">
        <v>180</v>
      </c>
      <c r="O246" s="358" t="s">
        <v>322</v>
      </c>
      <c r="P246" s="265"/>
      <c r="Q246" s="265"/>
      <c r="R246" s="265"/>
      <c r="S246" s="266"/>
      <c r="T246" s="40" t="s">
        <v>49</v>
      </c>
      <c r="U246" s="40" t="s">
        <v>49</v>
      </c>
      <c r="V246" s="41" t="s">
        <v>42</v>
      </c>
      <c r="W246" s="59">
        <v>0</v>
      </c>
      <c r="X246" s="56">
        <f>IFERROR(IF(W246="","",W246),"")</f>
        <v>0</v>
      </c>
      <c r="Y246" s="42">
        <f>IFERROR(IF(W246="","",W246*0.0155),"")</f>
        <v>0</v>
      </c>
      <c r="Z246" s="69" t="s">
        <v>49</v>
      </c>
      <c r="AA246" s="70" t="s">
        <v>49</v>
      </c>
      <c r="AE246" s="83"/>
      <c r="BB246" s="171" t="s">
        <v>71</v>
      </c>
      <c r="BL246" s="83">
        <f>IFERROR(W246*I246,"0")</f>
        <v>0</v>
      </c>
      <c r="BM246" s="83">
        <f>IFERROR(X246*I246,"0")</f>
        <v>0</v>
      </c>
      <c r="BN246" s="83">
        <f>IFERROR(W246/J246,"0")</f>
        <v>0</v>
      </c>
      <c r="BO246" s="83">
        <f>IFERROR(X246/J246,"0")</f>
        <v>0</v>
      </c>
    </row>
    <row r="247" spans="1:67" ht="27" customHeight="1" x14ac:dyDescent="0.25">
      <c r="A247" s="64" t="s">
        <v>323</v>
      </c>
      <c r="B247" s="64" t="s">
        <v>324</v>
      </c>
      <c r="C247" s="37">
        <v>4301070993</v>
      </c>
      <c r="D247" s="263">
        <v>4640242180670</v>
      </c>
      <c r="E247" s="263"/>
      <c r="F247" s="63">
        <v>1</v>
      </c>
      <c r="G247" s="38">
        <v>6</v>
      </c>
      <c r="H247" s="63">
        <v>6</v>
      </c>
      <c r="I247" s="63">
        <v>6.23</v>
      </c>
      <c r="J247" s="38">
        <v>84</v>
      </c>
      <c r="K247" s="38" t="s">
        <v>87</v>
      </c>
      <c r="L247" s="39" t="s">
        <v>86</v>
      </c>
      <c r="M247" s="39"/>
      <c r="N247" s="38">
        <v>180</v>
      </c>
      <c r="O247" s="359" t="s">
        <v>325</v>
      </c>
      <c r="P247" s="265"/>
      <c r="Q247" s="265"/>
      <c r="R247" s="265"/>
      <c r="S247" s="266"/>
      <c r="T247" s="40" t="s">
        <v>49</v>
      </c>
      <c r="U247" s="40" t="s">
        <v>49</v>
      </c>
      <c r="V247" s="41" t="s">
        <v>42</v>
      </c>
      <c r="W247" s="59">
        <v>0</v>
      </c>
      <c r="X247" s="56">
        <f>IFERROR(IF(W247="","",W247),"")</f>
        <v>0</v>
      </c>
      <c r="Y247" s="42">
        <f>IFERROR(IF(W247="","",W247*0.0155),"")</f>
        <v>0</v>
      </c>
      <c r="Z247" s="69" t="s">
        <v>49</v>
      </c>
      <c r="AA247" s="70" t="s">
        <v>49</v>
      </c>
      <c r="AE247" s="83"/>
      <c r="BB247" s="172" t="s">
        <v>71</v>
      </c>
      <c r="BL247" s="83">
        <f>IFERROR(W247*I247,"0")</f>
        <v>0</v>
      </c>
      <c r="BM247" s="83">
        <f>IFERROR(X247*I247,"0")</f>
        <v>0</v>
      </c>
      <c r="BN247" s="83">
        <f>IFERROR(W247/J247,"0")</f>
        <v>0</v>
      </c>
      <c r="BO247" s="83">
        <f>IFERROR(X247/J247,"0")</f>
        <v>0</v>
      </c>
    </row>
    <row r="248" spans="1:67" x14ac:dyDescent="0.2">
      <c r="A248" s="270"/>
      <c r="B248" s="270"/>
      <c r="C248" s="270"/>
      <c r="D248" s="270"/>
      <c r="E248" s="270"/>
      <c r="F248" s="270"/>
      <c r="G248" s="270"/>
      <c r="H248" s="270"/>
      <c r="I248" s="270"/>
      <c r="J248" s="270"/>
      <c r="K248" s="270"/>
      <c r="L248" s="270"/>
      <c r="M248" s="270"/>
      <c r="N248" s="271"/>
      <c r="O248" s="267" t="s">
        <v>43</v>
      </c>
      <c r="P248" s="268"/>
      <c r="Q248" s="268"/>
      <c r="R248" s="268"/>
      <c r="S248" s="268"/>
      <c r="T248" s="268"/>
      <c r="U248" s="269"/>
      <c r="V248" s="43" t="s">
        <v>42</v>
      </c>
      <c r="W248" s="44">
        <f>IFERROR(SUM(W245:W247),"0")</f>
        <v>0</v>
      </c>
      <c r="X248" s="44">
        <f>IFERROR(SUM(X245:X247),"0")</f>
        <v>0</v>
      </c>
      <c r="Y248" s="44">
        <f>IFERROR(IF(Y245="",0,Y245),"0")+IFERROR(IF(Y246="",0,Y246),"0")+IFERROR(IF(Y247="",0,Y247),"0")</f>
        <v>0</v>
      </c>
      <c r="Z248" s="68"/>
      <c r="AA248" s="68"/>
    </row>
    <row r="249" spans="1:67" x14ac:dyDescent="0.2">
      <c r="A249" s="270"/>
      <c r="B249" s="270"/>
      <c r="C249" s="270"/>
      <c r="D249" s="270"/>
      <c r="E249" s="270"/>
      <c r="F249" s="270"/>
      <c r="G249" s="270"/>
      <c r="H249" s="270"/>
      <c r="I249" s="270"/>
      <c r="J249" s="270"/>
      <c r="K249" s="270"/>
      <c r="L249" s="270"/>
      <c r="M249" s="270"/>
      <c r="N249" s="271"/>
      <c r="O249" s="267" t="s">
        <v>43</v>
      </c>
      <c r="P249" s="268"/>
      <c r="Q249" s="268"/>
      <c r="R249" s="268"/>
      <c r="S249" s="268"/>
      <c r="T249" s="268"/>
      <c r="U249" s="269"/>
      <c r="V249" s="43" t="s">
        <v>0</v>
      </c>
      <c r="W249" s="44">
        <f>IFERROR(SUMPRODUCT(W245:W247*H245:H247),"0")</f>
        <v>0</v>
      </c>
      <c r="X249" s="44">
        <f>IFERROR(SUMPRODUCT(X245:X247*H245:H247),"0")</f>
        <v>0</v>
      </c>
      <c r="Y249" s="43"/>
      <c r="Z249" s="68"/>
      <c r="AA249" s="68"/>
    </row>
    <row r="250" spans="1:67" ht="14.25" customHeight="1" x14ac:dyDescent="0.25">
      <c r="A250" s="262" t="s">
        <v>147</v>
      </c>
      <c r="B250" s="262"/>
      <c r="C250" s="262"/>
      <c r="D250" s="262"/>
      <c r="E250" s="262"/>
      <c r="F250" s="262"/>
      <c r="G250" s="262"/>
      <c r="H250" s="262"/>
      <c r="I250" s="262"/>
      <c r="J250" s="262"/>
      <c r="K250" s="262"/>
      <c r="L250" s="262"/>
      <c r="M250" s="262"/>
      <c r="N250" s="262"/>
      <c r="O250" s="262"/>
      <c r="P250" s="262"/>
      <c r="Q250" s="262"/>
      <c r="R250" s="262"/>
      <c r="S250" s="262"/>
      <c r="T250" s="262"/>
      <c r="U250" s="262"/>
      <c r="V250" s="262"/>
      <c r="W250" s="262"/>
      <c r="X250" s="262"/>
      <c r="Y250" s="262"/>
      <c r="Z250" s="67"/>
      <c r="AA250" s="67"/>
    </row>
    <row r="251" spans="1:67" ht="27" customHeight="1" x14ac:dyDescent="0.25">
      <c r="A251" s="64" t="s">
        <v>326</v>
      </c>
      <c r="B251" s="64" t="s">
        <v>327</v>
      </c>
      <c r="C251" s="37">
        <v>4301135375</v>
      </c>
      <c r="D251" s="263">
        <v>4640242181486</v>
      </c>
      <c r="E251" s="263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93</v>
      </c>
      <c r="L251" s="39" t="s">
        <v>86</v>
      </c>
      <c r="M251" s="39"/>
      <c r="N251" s="38">
        <v>180</v>
      </c>
      <c r="O251" s="360" t="s">
        <v>328</v>
      </c>
      <c r="P251" s="265"/>
      <c r="Q251" s="265"/>
      <c r="R251" s="265"/>
      <c r="S251" s="266"/>
      <c r="T251" s="40" t="s">
        <v>49</v>
      </c>
      <c r="U251" s="40" t="s">
        <v>49</v>
      </c>
      <c r="V251" s="41" t="s">
        <v>42</v>
      </c>
      <c r="W251" s="59">
        <v>0</v>
      </c>
      <c r="X251" s="56">
        <f>IFERROR(IF(W251="","",W251),"")</f>
        <v>0</v>
      </c>
      <c r="Y251" s="42">
        <f>IFERROR(IF(W251="","",W251*0.00936),"")</f>
        <v>0</v>
      </c>
      <c r="Z251" s="69" t="s">
        <v>49</v>
      </c>
      <c r="AA251" s="70" t="s">
        <v>49</v>
      </c>
      <c r="AE251" s="83"/>
      <c r="BB251" s="173" t="s">
        <v>92</v>
      </c>
      <c r="BL251" s="83">
        <f>IFERROR(W251*I251,"0")</f>
        <v>0</v>
      </c>
      <c r="BM251" s="83">
        <f>IFERROR(X251*I251,"0")</f>
        <v>0</v>
      </c>
      <c r="BN251" s="83">
        <f>IFERROR(W251/J251,"0")</f>
        <v>0</v>
      </c>
      <c r="BO251" s="83">
        <f>IFERROR(X251/J251,"0")</f>
        <v>0</v>
      </c>
    </row>
    <row r="252" spans="1:67" ht="37.5" customHeight="1" x14ac:dyDescent="0.25">
      <c r="A252" s="64" t="s">
        <v>329</v>
      </c>
      <c r="B252" s="64" t="s">
        <v>330</v>
      </c>
      <c r="C252" s="37">
        <v>4301135403</v>
      </c>
      <c r="D252" s="263">
        <v>4640242181509</v>
      </c>
      <c r="E252" s="263"/>
      <c r="F252" s="63">
        <v>3.7</v>
      </c>
      <c r="G252" s="38">
        <v>1</v>
      </c>
      <c r="H252" s="63">
        <v>3.7</v>
      </c>
      <c r="I252" s="63">
        <v>3.8919999999999999</v>
      </c>
      <c r="J252" s="38">
        <v>126</v>
      </c>
      <c r="K252" s="38" t="s">
        <v>93</v>
      </c>
      <c r="L252" s="39" t="s">
        <v>86</v>
      </c>
      <c r="M252" s="39"/>
      <c r="N252" s="38">
        <v>180</v>
      </c>
      <c r="O252" s="361" t="s">
        <v>331</v>
      </c>
      <c r="P252" s="265"/>
      <c r="Q252" s="265"/>
      <c r="R252" s="265"/>
      <c r="S252" s="266"/>
      <c r="T252" s="40" t="s">
        <v>49</v>
      </c>
      <c r="U252" s="40" t="s">
        <v>49</v>
      </c>
      <c r="V252" s="41" t="s">
        <v>42</v>
      </c>
      <c r="W252" s="59">
        <v>0</v>
      </c>
      <c r="X252" s="56">
        <f>IFERROR(IF(W252="","",W252),"")</f>
        <v>0</v>
      </c>
      <c r="Y252" s="42">
        <f>IFERROR(IF(W252="","",W252*0.00936),"")</f>
        <v>0</v>
      </c>
      <c r="Z252" s="69" t="s">
        <v>49</v>
      </c>
      <c r="AA252" s="70" t="s">
        <v>49</v>
      </c>
      <c r="AE252" s="83"/>
      <c r="BB252" s="174" t="s">
        <v>92</v>
      </c>
      <c r="BL252" s="83">
        <f>IFERROR(W252*I252,"0")</f>
        <v>0</v>
      </c>
      <c r="BM252" s="83">
        <f>IFERROR(X252*I252,"0")</f>
        <v>0</v>
      </c>
      <c r="BN252" s="83">
        <f>IFERROR(W252/J252,"0")</f>
        <v>0</v>
      </c>
      <c r="BO252" s="83">
        <f>IFERROR(X252/J252,"0")</f>
        <v>0</v>
      </c>
    </row>
    <row r="253" spans="1:67" ht="27" customHeight="1" x14ac:dyDescent="0.25">
      <c r="A253" s="64" t="s">
        <v>332</v>
      </c>
      <c r="B253" s="64" t="s">
        <v>333</v>
      </c>
      <c r="C253" s="37">
        <v>4301135394</v>
      </c>
      <c r="D253" s="263">
        <v>4640242181561</v>
      </c>
      <c r="E253" s="263"/>
      <c r="F253" s="63">
        <v>3.7</v>
      </c>
      <c r="G253" s="38">
        <v>1</v>
      </c>
      <c r="H253" s="63">
        <v>3.7</v>
      </c>
      <c r="I253" s="63">
        <v>3.8919999999999999</v>
      </c>
      <c r="J253" s="38">
        <v>126</v>
      </c>
      <c r="K253" s="38" t="s">
        <v>93</v>
      </c>
      <c r="L253" s="39" t="s">
        <v>86</v>
      </c>
      <c r="M253" s="39"/>
      <c r="N253" s="38">
        <v>180</v>
      </c>
      <c r="O253" s="362" t="s">
        <v>334</v>
      </c>
      <c r="P253" s="265"/>
      <c r="Q253" s="265"/>
      <c r="R253" s="265"/>
      <c r="S253" s="266"/>
      <c r="T253" s="40" t="s">
        <v>49</v>
      </c>
      <c r="U253" s="40" t="s">
        <v>49</v>
      </c>
      <c r="V253" s="41" t="s">
        <v>42</v>
      </c>
      <c r="W253" s="59">
        <v>0</v>
      </c>
      <c r="X253" s="56">
        <f>IFERROR(IF(W253="","",W253),"")</f>
        <v>0</v>
      </c>
      <c r="Y253" s="42">
        <f>IFERROR(IF(W253="","",W253*0.00936),"")</f>
        <v>0</v>
      </c>
      <c r="Z253" s="69" t="s">
        <v>49</v>
      </c>
      <c r="AA253" s="70" t="s">
        <v>49</v>
      </c>
      <c r="AE253" s="83"/>
      <c r="BB253" s="175" t="s">
        <v>92</v>
      </c>
      <c r="BL253" s="83">
        <f>IFERROR(W253*I253,"0")</f>
        <v>0</v>
      </c>
      <c r="BM253" s="83">
        <f>IFERROR(X253*I253,"0")</f>
        <v>0</v>
      </c>
      <c r="BN253" s="83">
        <f>IFERROR(W253/J253,"0")</f>
        <v>0</v>
      </c>
      <c r="BO253" s="83">
        <f>IFERROR(X253/J253,"0")</f>
        <v>0</v>
      </c>
    </row>
    <row r="254" spans="1:67" x14ac:dyDescent="0.2">
      <c r="A254" s="270"/>
      <c r="B254" s="270"/>
      <c r="C254" s="270"/>
      <c r="D254" s="270"/>
      <c r="E254" s="270"/>
      <c r="F254" s="270"/>
      <c r="G254" s="270"/>
      <c r="H254" s="270"/>
      <c r="I254" s="270"/>
      <c r="J254" s="270"/>
      <c r="K254" s="270"/>
      <c r="L254" s="270"/>
      <c r="M254" s="270"/>
      <c r="N254" s="271"/>
      <c r="O254" s="267" t="s">
        <v>43</v>
      </c>
      <c r="P254" s="268"/>
      <c r="Q254" s="268"/>
      <c r="R254" s="268"/>
      <c r="S254" s="268"/>
      <c r="T254" s="268"/>
      <c r="U254" s="269"/>
      <c r="V254" s="43" t="s">
        <v>42</v>
      </c>
      <c r="W254" s="44">
        <f>IFERROR(SUM(W251:W253),"0")</f>
        <v>0</v>
      </c>
      <c r="X254" s="44">
        <f>IFERROR(SUM(X251:X253),"0")</f>
        <v>0</v>
      </c>
      <c r="Y254" s="44">
        <f>IFERROR(IF(Y251="",0,Y251),"0")+IFERROR(IF(Y252="",0,Y252),"0")+IFERROR(IF(Y253="",0,Y253),"0")</f>
        <v>0</v>
      </c>
      <c r="Z254" s="68"/>
      <c r="AA254" s="68"/>
    </row>
    <row r="255" spans="1:67" x14ac:dyDescent="0.2">
      <c r="A255" s="270"/>
      <c r="B255" s="270"/>
      <c r="C255" s="270"/>
      <c r="D255" s="270"/>
      <c r="E255" s="270"/>
      <c r="F255" s="270"/>
      <c r="G255" s="270"/>
      <c r="H255" s="270"/>
      <c r="I255" s="270"/>
      <c r="J255" s="270"/>
      <c r="K255" s="270"/>
      <c r="L255" s="270"/>
      <c r="M255" s="270"/>
      <c r="N255" s="271"/>
      <c r="O255" s="267" t="s">
        <v>43</v>
      </c>
      <c r="P255" s="268"/>
      <c r="Q255" s="268"/>
      <c r="R255" s="268"/>
      <c r="S255" s="268"/>
      <c r="T255" s="268"/>
      <c r="U255" s="269"/>
      <c r="V255" s="43" t="s">
        <v>0</v>
      </c>
      <c r="W255" s="44">
        <f>IFERROR(SUMPRODUCT(W251:W253*H251:H253),"0")</f>
        <v>0</v>
      </c>
      <c r="X255" s="44">
        <f>IFERROR(SUMPRODUCT(X251:X253*H251:H253),"0")</f>
        <v>0</v>
      </c>
      <c r="Y255" s="43"/>
      <c r="Z255" s="68"/>
      <c r="AA255" s="68"/>
    </row>
    <row r="256" spans="1:67" ht="16.5" customHeight="1" x14ac:dyDescent="0.25">
      <c r="A256" s="261" t="s">
        <v>335</v>
      </c>
      <c r="B256" s="261"/>
      <c r="C256" s="261"/>
      <c r="D256" s="261"/>
      <c r="E256" s="261"/>
      <c r="F256" s="261"/>
      <c r="G256" s="261"/>
      <c r="H256" s="261"/>
      <c r="I256" s="261"/>
      <c r="J256" s="261"/>
      <c r="K256" s="261"/>
      <c r="L256" s="261"/>
      <c r="M256" s="261"/>
      <c r="N256" s="261"/>
      <c r="O256" s="261"/>
      <c r="P256" s="261"/>
      <c r="Q256" s="261"/>
      <c r="R256" s="261"/>
      <c r="S256" s="261"/>
      <c r="T256" s="261"/>
      <c r="U256" s="261"/>
      <c r="V256" s="261"/>
      <c r="W256" s="261"/>
      <c r="X256" s="261"/>
      <c r="Y256" s="261"/>
      <c r="Z256" s="66"/>
      <c r="AA256" s="66"/>
    </row>
    <row r="257" spans="1:67" ht="14.25" customHeight="1" x14ac:dyDescent="0.25">
      <c r="A257" s="262" t="s">
        <v>153</v>
      </c>
      <c r="B257" s="262"/>
      <c r="C257" s="262"/>
      <c r="D257" s="262"/>
      <c r="E257" s="262"/>
      <c r="F257" s="262"/>
      <c r="G257" s="262"/>
      <c r="H257" s="262"/>
      <c r="I257" s="262"/>
      <c r="J257" s="262"/>
      <c r="K257" s="262"/>
      <c r="L257" s="262"/>
      <c r="M257" s="262"/>
      <c r="N257" s="262"/>
      <c r="O257" s="262"/>
      <c r="P257" s="262"/>
      <c r="Q257" s="262"/>
      <c r="R257" s="262"/>
      <c r="S257" s="262"/>
      <c r="T257" s="262"/>
      <c r="U257" s="262"/>
      <c r="V257" s="262"/>
      <c r="W257" s="262"/>
      <c r="X257" s="262"/>
      <c r="Y257" s="262"/>
      <c r="Z257" s="67"/>
      <c r="AA257" s="67"/>
    </row>
    <row r="258" spans="1:67" ht="27" customHeight="1" x14ac:dyDescent="0.25">
      <c r="A258" s="64" t="s">
        <v>336</v>
      </c>
      <c r="B258" s="64" t="s">
        <v>337</v>
      </c>
      <c r="C258" s="37">
        <v>4301131019</v>
      </c>
      <c r="D258" s="263">
        <v>4640242180427</v>
      </c>
      <c r="E258" s="263"/>
      <c r="F258" s="63">
        <v>1.8</v>
      </c>
      <c r="G258" s="38">
        <v>1</v>
      </c>
      <c r="H258" s="63">
        <v>1.8</v>
      </c>
      <c r="I258" s="63">
        <v>1.915</v>
      </c>
      <c r="J258" s="38">
        <v>234</v>
      </c>
      <c r="K258" s="38" t="s">
        <v>143</v>
      </c>
      <c r="L258" s="39" t="s">
        <v>86</v>
      </c>
      <c r="M258" s="39"/>
      <c r="N258" s="38">
        <v>180</v>
      </c>
      <c r="O258" s="363" t="s">
        <v>338</v>
      </c>
      <c r="P258" s="265"/>
      <c r="Q258" s="265"/>
      <c r="R258" s="265"/>
      <c r="S258" s="266"/>
      <c r="T258" s="40" t="s">
        <v>49</v>
      </c>
      <c r="U258" s="40" t="s">
        <v>49</v>
      </c>
      <c r="V258" s="41" t="s">
        <v>42</v>
      </c>
      <c r="W258" s="59">
        <v>0</v>
      </c>
      <c r="X258" s="56">
        <f>IFERROR(IF(W258="","",W258),"")</f>
        <v>0</v>
      </c>
      <c r="Y258" s="42">
        <f>IFERROR(IF(W258="","",W258*0.00502),"")</f>
        <v>0</v>
      </c>
      <c r="Z258" s="69" t="s">
        <v>49</v>
      </c>
      <c r="AA258" s="70" t="s">
        <v>49</v>
      </c>
      <c r="AE258" s="83"/>
      <c r="BB258" s="176" t="s">
        <v>92</v>
      </c>
      <c r="BL258" s="83">
        <f>IFERROR(W258*I258,"0")</f>
        <v>0</v>
      </c>
      <c r="BM258" s="83">
        <f>IFERROR(X258*I258,"0")</f>
        <v>0</v>
      </c>
      <c r="BN258" s="83">
        <f>IFERROR(W258/J258,"0")</f>
        <v>0</v>
      </c>
      <c r="BO258" s="83">
        <f>IFERROR(X258/J258,"0")</f>
        <v>0</v>
      </c>
    </row>
    <row r="259" spans="1:67" x14ac:dyDescent="0.2">
      <c r="A259" s="270"/>
      <c r="B259" s="270"/>
      <c r="C259" s="270"/>
      <c r="D259" s="270"/>
      <c r="E259" s="270"/>
      <c r="F259" s="270"/>
      <c r="G259" s="270"/>
      <c r="H259" s="270"/>
      <c r="I259" s="270"/>
      <c r="J259" s="270"/>
      <c r="K259" s="270"/>
      <c r="L259" s="270"/>
      <c r="M259" s="270"/>
      <c r="N259" s="271"/>
      <c r="O259" s="267" t="s">
        <v>43</v>
      </c>
      <c r="P259" s="268"/>
      <c r="Q259" s="268"/>
      <c r="R259" s="268"/>
      <c r="S259" s="268"/>
      <c r="T259" s="268"/>
      <c r="U259" s="269"/>
      <c r="V259" s="43" t="s">
        <v>42</v>
      </c>
      <c r="W259" s="44">
        <f>IFERROR(SUM(W258:W258),"0")</f>
        <v>0</v>
      </c>
      <c r="X259" s="44">
        <f>IFERROR(SUM(X258:X258),"0")</f>
        <v>0</v>
      </c>
      <c r="Y259" s="44">
        <f>IFERROR(IF(Y258="",0,Y258),"0")</f>
        <v>0</v>
      </c>
      <c r="Z259" s="68"/>
      <c r="AA259" s="68"/>
    </row>
    <row r="260" spans="1:67" x14ac:dyDescent="0.2">
      <c r="A260" s="270"/>
      <c r="B260" s="270"/>
      <c r="C260" s="270"/>
      <c r="D260" s="270"/>
      <c r="E260" s="270"/>
      <c r="F260" s="270"/>
      <c r="G260" s="270"/>
      <c r="H260" s="270"/>
      <c r="I260" s="270"/>
      <c r="J260" s="270"/>
      <c r="K260" s="270"/>
      <c r="L260" s="270"/>
      <c r="M260" s="270"/>
      <c r="N260" s="271"/>
      <c r="O260" s="267" t="s">
        <v>43</v>
      </c>
      <c r="P260" s="268"/>
      <c r="Q260" s="268"/>
      <c r="R260" s="268"/>
      <c r="S260" s="268"/>
      <c r="T260" s="268"/>
      <c r="U260" s="269"/>
      <c r="V260" s="43" t="s">
        <v>0</v>
      </c>
      <c r="W260" s="44">
        <f>IFERROR(SUMPRODUCT(W258:W258*H258:H258),"0")</f>
        <v>0</v>
      </c>
      <c r="X260" s="44">
        <f>IFERROR(SUMPRODUCT(X258:X258*H258:H258),"0")</f>
        <v>0</v>
      </c>
      <c r="Y260" s="43"/>
      <c r="Z260" s="68"/>
      <c r="AA260" s="68"/>
    </row>
    <row r="261" spans="1:67" ht="14.25" customHeight="1" x14ac:dyDescent="0.25">
      <c r="A261" s="262" t="s">
        <v>89</v>
      </c>
      <c r="B261" s="262"/>
      <c r="C261" s="262"/>
      <c r="D261" s="262"/>
      <c r="E261" s="262"/>
      <c r="F261" s="262"/>
      <c r="G261" s="262"/>
      <c r="H261" s="262"/>
      <c r="I261" s="262"/>
      <c r="J261" s="262"/>
      <c r="K261" s="262"/>
      <c r="L261" s="262"/>
      <c r="M261" s="262"/>
      <c r="N261" s="262"/>
      <c r="O261" s="262"/>
      <c r="P261" s="262"/>
      <c r="Q261" s="262"/>
      <c r="R261" s="262"/>
      <c r="S261" s="262"/>
      <c r="T261" s="262"/>
      <c r="U261" s="262"/>
      <c r="V261" s="262"/>
      <c r="W261" s="262"/>
      <c r="X261" s="262"/>
      <c r="Y261" s="262"/>
      <c r="Z261" s="67"/>
      <c r="AA261" s="67"/>
    </row>
    <row r="262" spans="1:67" ht="27" customHeight="1" x14ac:dyDescent="0.25">
      <c r="A262" s="64" t="s">
        <v>339</v>
      </c>
      <c r="B262" s="64" t="s">
        <v>340</v>
      </c>
      <c r="C262" s="37">
        <v>4301132080</v>
      </c>
      <c r="D262" s="263">
        <v>4640242180397</v>
      </c>
      <c r="E262" s="263"/>
      <c r="F262" s="63">
        <v>1</v>
      </c>
      <c r="G262" s="38">
        <v>6</v>
      </c>
      <c r="H262" s="63">
        <v>6</v>
      </c>
      <c r="I262" s="63">
        <v>6.26</v>
      </c>
      <c r="J262" s="38">
        <v>84</v>
      </c>
      <c r="K262" s="38" t="s">
        <v>87</v>
      </c>
      <c r="L262" s="39" t="s">
        <v>86</v>
      </c>
      <c r="M262" s="39"/>
      <c r="N262" s="38">
        <v>180</v>
      </c>
      <c r="O262" s="364" t="s">
        <v>341</v>
      </c>
      <c r="P262" s="265"/>
      <c r="Q262" s="265"/>
      <c r="R262" s="265"/>
      <c r="S262" s="266"/>
      <c r="T262" s="40" t="s">
        <v>49</v>
      </c>
      <c r="U262" s="40" t="s">
        <v>49</v>
      </c>
      <c r="V262" s="41" t="s">
        <v>42</v>
      </c>
      <c r="W262" s="59">
        <v>0</v>
      </c>
      <c r="X262" s="56">
        <f>IFERROR(IF(W262="","",W262),"")</f>
        <v>0</v>
      </c>
      <c r="Y262" s="42">
        <f>IFERROR(IF(W262="","",W262*0.0155),"")</f>
        <v>0</v>
      </c>
      <c r="Z262" s="69" t="s">
        <v>49</v>
      </c>
      <c r="AA262" s="70" t="s">
        <v>49</v>
      </c>
      <c r="AE262" s="83"/>
      <c r="BB262" s="177" t="s">
        <v>92</v>
      </c>
      <c r="BL262" s="83">
        <f>IFERROR(W262*I262,"0")</f>
        <v>0</v>
      </c>
      <c r="BM262" s="83">
        <f>IFERROR(X262*I262,"0")</f>
        <v>0</v>
      </c>
      <c r="BN262" s="83">
        <f>IFERROR(W262/J262,"0")</f>
        <v>0</v>
      </c>
      <c r="BO262" s="83">
        <f>IFERROR(X262/J262,"0")</f>
        <v>0</v>
      </c>
    </row>
    <row r="263" spans="1:67" ht="27" customHeight="1" x14ac:dyDescent="0.25">
      <c r="A263" s="64" t="s">
        <v>342</v>
      </c>
      <c r="B263" s="64" t="s">
        <v>343</v>
      </c>
      <c r="C263" s="37">
        <v>4301132104</v>
      </c>
      <c r="D263" s="263">
        <v>4640242181219</v>
      </c>
      <c r="E263" s="263"/>
      <c r="F263" s="63">
        <v>0.3</v>
      </c>
      <c r="G263" s="38">
        <v>9</v>
      </c>
      <c r="H263" s="63">
        <v>2.7</v>
      </c>
      <c r="I263" s="63">
        <v>2.8450000000000002</v>
      </c>
      <c r="J263" s="38">
        <v>234</v>
      </c>
      <c r="K263" s="38" t="s">
        <v>143</v>
      </c>
      <c r="L263" s="39" t="s">
        <v>86</v>
      </c>
      <c r="M263" s="39"/>
      <c r="N263" s="38">
        <v>180</v>
      </c>
      <c r="O263" s="365" t="s">
        <v>344</v>
      </c>
      <c r="P263" s="265"/>
      <c r="Q263" s="265"/>
      <c r="R263" s="265"/>
      <c r="S263" s="266"/>
      <c r="T263" s="40" t="s">
        <v>49</v>
      </c>
      <c r="U263" s="40" t="s">
        <v>49</v>
      </c>
      <c r="V263" s="41" t="s">
        <v>42</v>
      </c>
      <c r="W263" s="59">
        <v>0</v>
      </c>
      <c r="X263" s="56">
        <f>IFERROR(IF(W263="","",W263),"")</f>
        <v>0</v>
      </c>
      <c r="Y263" s="42">
        <f>IFERROR(IF(W263="","",W263*0.00502),"")</f>
        <v>0</v>
      </c>
      <c r="Z263" s="69" t="s">
        <v>49</v>
      </c>
      <c r="AA263" s="70" t="s">
        <v>49</v>
      </c>
      <c r="AE263" s="83"/>
      <c r="BB263" s="178" t="s">
        <v>92</v>
      </c>
      <c r="BL263" s="83">
        <f>IFERROR(W263*I263,"0")</f>
        <v>0</v>
      </c>
      <c r="BM263" s="83">
        <f>IFERROR(X263*I263,"0")</f>
        <v>0</v>
      </c>
      <c r="BN263" s="83">
        <f>IFERROR(W263/J263,"0")</f>
        <v>0</v>
      </c>
      <c r="BO263" s="83">
        <f>IFERROR(X263/J263,"0")</f>
        <v>0</v>
      </c>
    </row>
    <row r="264" spans="1:67" x14ac:dyDescent="0.2">
      <c r="A264" s="270"/>
      <c r="B264" s="270"/>
      <c r="C264" s="270"/>
      <c r="D264" s="270"/>
      <c r="E264" s="270"/>
      <c r="F264" s="270"/>
      <c r="G264" s="270"/>
      <c r="H264" s="270"/>
      <c r="I264" s="270"/>
      <c r="J264" s="270"/>
      <c r="K264" s="270"/>
      <c r="L264" s="270"/>
      <c r="M264" s="270"/>
      <c r="N264" s="271"/>
      <c r="O264" s="267" t="s">
        <v>43</v>
      </c>
      <c r="P264" s="268"/>
      <c r="Q264" s="268"/>
      <c r="R264" s="268"/>
      <c r="S264" s="268"/>
      <c r="T264" s="268"/>
      <c r="U264" s="269"/>
      <c r="V264" s="43" t="s">
        <v>42</v>
      </c>
      <c r="W264" s="44">
        <f>IFERROR(SUM(W262:W263),"0")</f>
        <v>0</v>
      </c>
      <c r="X264" s="44">
        <f>IFERROR(SUM(X262:X263),"0")</f>
        <v>0</v>
      </c>
      <c r="Y264" s="44">
        <f>IFERROR(IF(Y262="",0,Y262),"0")+IFERROR(IF(Y263="",0,Y263),"0")</f>
        <v>0</v>
      </c>
      <c r="Z264" s="68"/>
      <c r="AA264" s="68"/>
    </row>
    <row r="265" spans="1:67" x14ac:dyDescent="0.2">
      <c r="A265" s="270"/>
      <c r="B265" s="270"/>
      <c r="C265" s="270"/>
      <c r="D265" s="270"/>
      <c r="E265" s="270"/>
      <c r="F265" s="270"/>
      <c r="G265" s="270"/>
      <c r="H265" s="270"/>
      <c r="I265" s="270"/>
      <c r="J265" s="270"/>
      <c r="K265" s="270"/>
      <c r="L265" s="270"/>
      <c r="M265" s="270"/>
      <c r="N265" s="271"/>
      <c r="O265" s="267" t="s">
        <v>43</v>
      </c>
      <c r="P265" s="268"/>
      <c r="Q265" s="268"/>
      <c r="R265" s="268"/>
      <c r="S265" s="268"/>
      <c r="T265" s="268"/>
      <c r="U265" s="269"/>
      <c r="V265" s="43" t="s">
        <v>0</v>
      </c>
      <c r="W265" s="44">
        <f>IFERROR(SUMPRODUCT(W262:W263*H262:H263),"0")</f>
        <v>0</v>
      </c>
      <c r="X265" s="44">
        <f>IFERROR(SUMPRODUCT(X262:X263*H262:H263),"0")</f>
        <v>0</v>
      </c>
      <c r="Y265" s="43"/>
      <c r="Z265" s="68"/>
      <c r="AA265" s="68"/>
    </row>
    <row r="266" spans="1:67" ht="14.25" customHeight="1" x14ac:dyDescent="0.25">
      <c r="A266" s="262" t="s">
        <v>171</v>
      </c>
      <c r="B266" s="262"/>
      <c r="C266" s="262"/>
      <c r="D266" s="262"/>
      <c r="E266" s="262"/>
      <c r="F266" s="262"/>
      <c r="G266" s="262"/>
      <c r="H266" s="262"/>
      <c r="I266" s="262"/>
      <c r="J266" s="262"/>
      <c r="K266" s="262"/>
      <c r="L266" s="262"/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2"/>
      <c r="Z266" s="67"/>
      <c r="AA266" s="67"/>
    </row>
    <row r="267" spans="1:67" ht="27" customHeight="1" x14ac:dyDescent="0.25">
      <c r="A267" s="64" t="s">
        <v>345</v>
      </c>
      <c r="B267" s="64" t="s">
        <v>346</v>
      </c>
      <c r="C267" s="37">
        <v>4301136028</v>
      </c>
      <c r="D267" s="263">
        <v>4640242180304</v>
      </c>
      <c r="E267" s="263"/>
      <c r="F267" s="63">
        <v>2.7</v>
      </c>
      <c r="G267" s="38">
        <v>1</v>
      </c>
      <c r="H267" s="63">
        <v>2.7</v>
      </c>
      <c r="I267" s="63">
        <v>2.8906000000000001</v>
      </c>
      <c r="J267" s="38">
        <v>126</v>
      </c>
      <c r="K267" s="38" t="s">
        <v>93</v>
      </c>
      <c r="L267" s="39" t="s">
        <v>86</v>
      </c>
      <c r="M267" s="39"/>
      <c r="N267" s="38">
        <v>180</v>
      </c>
      <c r="O267" s="366" t="s">
        <v>347</v>
      </c>
      <c r="P267" s="265"/>
      <c r="Q267" s="265"/>
      <c r="R267" s="265"/>
      <c r="S267" s="266"/>
      <c r="T267" s="40" t="s">
        <v>49</v>
      </c>
      <c r="U267" s="40" t="s">
        <v>49</v>
      </c>
      <c r="V267" s="41" t="s">
        <v>42</v>
      </c>
      <c r="W267" s="59">
        <v>0</v>
      </c>
      <c r="X267" s="56">
        <f>IFERROR(IF(W267="","",W267),"")</f>
        <v>0</v>
      </c>
      <c r="Y267" s="42">
        <f>IFERROR(IF(W267="","",W267*0.00936),"")</f>
        <v>0</v>
      </c>
      <c r="Z267" s="69" t="s">
        <v>49</v>
      </c>
      <c r="AA267" s="70" t="s">
        <v>49</v>
      </c>
      <c r="AE267" s="83"/>
      <c r="BB267" s="179" t="s">
        <v>92</v>
      </c>
      <c r="BL267" s="83">
        <f>IFERROR(W267*I267,"0")</f>
        <v>0</v>
      </c>
      <c r="BM267" s="83">
        <f>IFERROR(X267*I267,"0")</f>
        <v>0</v>
      </c>
      <c r="BN267" s="83">
        <f>IFERROR(W267/J267,"0")</f>
        <v>0</v>
      </c>
      <c r="BO267" s="83">
        <f>IFERROR(X267/J267,"0")</f>
        <v>0</v>
      </c>
    </row>
    <row r="268" spans="1:67" ht="37.5" customHeight="1" x14ac:dyDescent="0.25">
      <c r="A268" s="64" t="s">
        <v>348</v>
      </c>
      <c r="B268" s="64" t="s">
        <v>349</v>
      </c>
      <c r="C268" s="37">
        <v>4301136027</v>
      </c>
      <c r="D268" s="263">
        <v>4640242180298</v>
      </c>
      <c r="E268" s="263"/>
      <c r="F268" s="63">
        <v>2.7</v>
      </c>
      <c r="G268" s="38">
        <v>1</v>
      </c>
      <c r="H268" s="63">
        <v>2.7</v>
      </c>
      <c r="I268" s="63">
        <v>2.8919999999999999</v>
      </c>
      <c r="J268" s="38">
        <v>126</v>
      </c>
      <c r="K268" s="38" t="s">
        <v>93</v>
      </c>
      <c r="L268" s="39" t="s">
        <v>86</v>
      </c>
      <c r="M268" s="39"/>
      <c r="N268" s="38">
        <v>180</v>
      </c>
      <c r="O268" s="367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8" s="265"/>
      <c r="Q268" s="265"/>
      <c r="R268" s="265"/>
      <c r="S268" s="266"/>
      <c r="T268" s="40" t="s">
        <v>49</v>
      </c>
      <c r="U268" s="40" t="s">
        <v>49</v>
      </c>
      <c r="V268" s="41" t="s">
        <v>42</v>
      </c>
      <c r="W268" s="59">
        <v>0</v>
      </c>
      <c r="X268" s="56">
        <f>IFERROR(IF(W268="","",W268),"")</f>
        <v>0</v>
      </c>
      <c r="Y268" s="42">
        <f>IFERROR(IF(W268="","",W268*0.00936),"")</f>
        <v>0</v>
      </c>
      <c r="Z268" s="69" t="s">
        <v>49</v>
      </c>
      <c r="AA268" s="70" t="s">
        <v>49</v>
      </c>
      <c r="AE268" s="83"/>
      <c r="BB268" s="180" t="s">
        <v>92</v>
      </c>
      <c r="BL268" s="83">
        <f>IFERROR(W268*I268,"0")</f>
        <v>0</v>
      </c>
      <c r="BM268" s="83">
        <f>IFERROR(X268*I268,"0")</f>
        <v>0</v>
      </c>
      <c r="BN268" s="83">
        <f>IFERROR(W268/J268,"0")</f>
        <v>0</v>
      </c>
      <c r="BO268" s="83">
        <f>IFERROR(X268/J268,"0")</f>
        <v>0</v>
      </c>
    </row>
    <row r="269" spans="1:67" ht="27" customHeight="1" x14ac:dyDescent="0.25">
      <c r="A269" s="64" t="s">
        <v>350</v>
      </c>
      <c r="B269" s="64" t="s">
        <v>351</v>
      </c>
      <c r="C269" s="37">
        <v>4301136026</v>
      </c>
      <c r="D269" s="263">
        <v>4640242180236</v>
      </c>
      <c r="E269" s="263"/>
      <c r="F269" s="63">
        <v>5</v>
      </c>
      <c r="G269" s="38">
        <v>1</v>
      </c>
      <c r="H269" s="63">
        <v>5</v>
      </c>
      <c r="I269" s="63">
        <v>5.2350000000000003</v>
      </c>
      <c r="J269" s="38">
        <v>84</v>
      </c>
      <c r="K269" s="38" t="s">
        <v>87</v>
      </c>
      <c r="L269" s="39" t="s">
        <v>86</v>
      </c>
      <c r="M269" s="39"/>
      <c r="N269" s="38">
        <v>180</v>
      </c>
      <c r="O269" s="368" t="s">
        <v>352</v>
      </c>
      <c r="P269" s="265"/>
      <c r="Q269" s="265"/>
      <c r="R269" s="265"/>
      <c r="S269" s="266"/>
      <c r="T269" s="40" t="s">
        <v>49</v>
      </c>
      <c r="U269" s="40" t="s">
        <v>49</v>
      </c>
      <c r="V269" s="41" t="s">
        <v>42</v>
      </c>
      <c r="W269" s="59">
        <v>0</v>
      </c>
      <c r="X269" s="56">
        <f>IFERROR(IF(W269="","",W269),"")</f>
        <v>0</v>
      </c>
      <c r="Y269" s="42">
        <f>IFERROR(IF(W269="","",W269*0.0155),"")</f>
        <v>0</v>
      </c>
      <c r="Z269" s="69" t="s">
        <v>49</v>
      </c>
      <c r="AA269" s="70" t="s">
        <v>49</v>
      </c>
      <c r="AE269" s="83"/>
      <c r="BB269" s="181" t="s">
        <v>92</v>
      </c>
      <c r="BL269" s="83">
        <f>IFERROR(W269*I269,"0")</f>
        <v>0</v>
      </c>
      <c r="BM269" s="83">
        <f>IFERROR(X269*I269,"0")</f>
        <v>0</v>
      </c>
      <c r="BN269" s="83">
        <f>IFERROR(W269/J269,"0")</f>
        <v>0</v>
      </c>
      <c r="BO269" s="83">
        <f>IFERROR(X269/J269,"0")</f>
        <v>0</v>
      </c>
    </row>
    <row r="270" spans="1:67" ht="27" customHeight="1" x14ac:dyDescent="0.25">
      <c r="A270" s="64" t="s">
        <v>353</v>
      </c>
      <c r="B270" s="64" t="s">
        <v>354</v>
      </c>
      <c r="C270" s="37">
        <v>4301136029</v>
      </c>
      <c r="D270" s="263">
        <v>4640242180410</v>
      </c>
      <c r="E270" s="263"/>
      <c r="F270" s="63">
        <v>2.2400000000000002</v>
      </c>
      <c r="G270" s="38">
        <v>1</v>
      </c>
      <c r="H270" s="63">
        <v>2.2400000000000002</v>
      </c>
      <c r="I270" s="63">
        <v>2.4319999999999999</v>
      </c>
      <c r="J270" s="38">
        <v>126</v>
      </c>
      <c r="K270" s="38" t="s">
        <v>93</v>
      </c>
      <c r="L270" s="39" t="s">
        <v>86</v>
      </c>
      <c r="M270" s="39"/>
      <c r="N270" s="38">
        <v>180</v>
      </c>
      <c r="O270" s="36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0" s="265"/>
      <c r="Q270" s="265"/>
      <c r="R270" s="265"/>
      <c r="S270" s="266"/>
      <c r="T270" s="40" t="s">
        <v>49</v>
      </c>
      <c r="U270" s="40" t="s">
        <v>49</v>
      </c>
      <c r="V270" s="41" t="s">
        <v>42</v>
      </c>
      <c r="W270" s="59">
        <v>0</v>
      </c>
      <c r="X270" s="56">
        <f>IFERROR(IF(W270="","",W270),"")</f>
        <v>0</v>
      </c>
      <c r="Y270" s="42">
        <f>IFERROR(IF(W270="","",W270*0.00936),"")</f>
        <v>0</v>
      </c>
      <c r="Z270" s="69" t="s">
        <v>49</v>
      </c>
      <c r="AA270" s="70" t="s">
        <v>49</v>
      </c>
      <c r="AE270" s="83"/>
      <c r="BB270" s="182" t="s">
        <v>92</v>
      </c>
      <c r="BL270" s="83">
        <f>IFERROR(W270*I270,"0")</f>
        <v>0</v>
      </c>
      <c r="BM270" s="83">
        <f>IFERROR(X270*I270,"0")</f>
        <v>0</v>
      </c>
      <c r="BN270" s="83">
        <f>IFERROR(W270/J270,"0")</f>
        <v>0</v>
      </c>
      <c r="BO270" s="83">
        <f>IFERROR(X270/J270,"0")</f>
        <v>0</v>
      </c>
    </row>
    <row r="271" spans="1:67" x14ac:dyDescent="0.2">
      <c r="A271" s="270"/>
      <c r="B271" s="270"/>
      <c r="C271" s="270"/>
      <c r="D271" s="270"/>
      <c r="E271" s="270"/>
      <c r="F271" s="270"/>
      <c r="G271" s="270"/>
      <c r="H271" s="270"/>
      <c r="I271" s="270"/>
      <c r="J271" s="270"/>
      <c r="K271" s="270"/>
      <c r="L271" s="270"/>
      <c r="M271" s="270"/>
      <c r="N271" s="271"/>
      <c r="O271" s="267" t="s">
        <v>43</v>
      </c>
      <c r="P271" s="268"/>
      <c r="Q271" s="268"/>
      <c r="R271" s="268"/>
      <c r="S271" s="268"/>
      <c r="T271" s="268"/>
      <c r="U271" s="269"/>
      <c r="V271" s="43" t="s">
        <v>42</v>
      </c>
      <c r="W271" s="44">
        <f>IFERROR(SUM(W267:W270),"0")</f>
        <v>0</v>
      </c>
      <c r="X271" s="44">
        <f>IFERROR(SUM(X267:X270),"0")</f>
        <v>0</v>
      </c>
      <c r="Y271" s="44">
        <f>IFERROR(IF(Y267="",0,Y267),"0")+IFERROR(IF(Y268="",0,Y268),"0")+IFERROR(IF(Y269="",0,Y269),"0")+IFERROR(IF(Y270="",0,Y270),"0")</f>
        <v>0</v>
      </c>
      <c r="Z271" s="68"/>
      <c r="AA271" s="68"/>
    </row>
    <row r="272" spans="1:67" x14ac:dyDescent="0.2">
      <c r="A272" s="270"/>
      <c r="B272" s="270"/>
      <c r="C272" s="270"/>
      <c r="D272" s="270"/>
      <c r="E272" s="270"/>
      <c r="F272" s="270"/>
      <c r="G272" s="270"/>
      <c r="H272" s="270"/>
      <c r="I272" s="270"/>
      <c r="J272" s="270"/>
      <c r="K272" s="270"/>
      <c r="L272" s="270"/>
      <c r="M272" s="270"/>
      <c r="N272" s="271"/>
      <c r="O272" s="267" t="s">
        <v>43</v>
      </c>
      <c r="P272" s="268"/>
      <c r="Q272" s="268"/>
      <c r="R272" s="268"/>
      <c r="S272" s="268"/>
      <c r="T272" s="268"/>
      <c r="U272" s="269"/>
      <c r="V272" s="43" t="s">
        <v>0</v>
      </c>
      <c r="W272" s="44">
        <f>IFERROR(SUMPRODUCT(W267:W270*H267:H270),"0")</f>
        <v>0</v>
      </c>
      <c r="X272" s="44">
        <f>IFERROR(SUMPRODUCT(X267:X270*H267:H270),"0")</f>
        <v>0</v>
      </c>
      <c r="Y272" s="43"/>
      <c r="Z272" s="68"/>
      <c r="AA272" s="68"/>
    </row>
    <row r="273" spans="1:67" ht="14.25" customHeight="1" x14ac:dyDescent="0.25">
      <c r="A273" s="262" t="s">
        <v>147</v>
      </c>
      <c r="B273" s="262"/>
      <c r="C273" s="262"/>
      <c r="D273" s="262"/>
      <c r="E273" s="262"/>
      <c r="F273" s="262"/>
      <c r="G273" s="262"/>
      <c r="H273" s="262"/>
      <c r="I273" s="262"/>
      <c r="J273" s="262"/>
      <c r="K273" s="262"/>
      <c r="L273" s="262"/>
      <c r="M273" s="262"/>
      <c r="N273" s="262"/>
      <c r="O273" s="262"/>
      <c r="P273" s="262"/>
      <c r="Q273" s="262"/>
      <c r="R273" s="262"/>
      <c r="S273" s="262"/>
      <c r="T273" s="262"/>
      <c r="U273" s="262"/>
      <c r="V273" s="262"/>
      <c r="W273" s="262"/>
      <c r="X273" s="262"/>
      <c r="Y273" s="262"/>
      <c r="Z273" s="67"/>
      <c r="AA273" s="67"/>
    </row>
    <row r="274" spans="1:67" ht="27" customHeight="1" x14ac:dyDescent="0.25">
      <c r="A274" s="64" t="s">
        <v>355</v>
      </c>
      <c r="B274" s="64" t="s">
        <v>356</v>
      </c>
      <c r="C274" s="37">
        <v>4301135191</v>
      </c>
      <c r="D274" s="263">
        <v>4640242180373</v>
      </c>
      <c r="E274" s="263"/>
      <c r="F274" s="63">
        <v>3</v>
      </c>
      <c r="G274" s="38">
        <v>1</v>
      </c>
      <c r="H274" s="63">
        <v>3</v>
      </c>
      <c r="I274" s="63">
        <v>3.1920000000000002</v>
      </c>
      <c r="J274" s="38">
        <v>126</v>
      </c>
      <c r="K274" s="38" t="s">
        <v>93</v>
      </c>
      <c r="L274" s="39" t="s">
        <v>86</v>
      </c>
      <c r="M274" s="39"/>
      <c r="N274" s="38">
        <v>180</v>
      </c>
      <c r="O274" s="370" t="s">
        <v>357</v>
      </c>
      <c r="P274" s="265"/>
      <c r="Q274" s="265"/>
      <c r="R274" s="265"/>
      <c r="S274" s="266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ref="X274:X289" si="24">IFERROR(IF(W274="","",W274),"")</f>
        <v>0</v>
      </c>
      <c r="Y274" s="42">
        <f>IFERROR(IF(W274="","",W274*0.00936),"")</f>
        <v>0</v>
      </c>
      <c r="Z274" s="69" t="s">
        <v>49</v>
      </c>
      <c r="AA274" s="70" t="s">
        <v>49</v>
      </c>
      <c r="AE274" s="83"/>
      <c r="BB274" s="183" t="s">
        <v>92</v>
      </c>
      <c r="BL274" s="83">
        <f t="shared" ref="BL274:BL289" si="25">IFERROR(W274*I274,"0")</f>
        <v>0</v>
      </c>
      <c r="BM274" s="83">
        <f t="shared" ref="BM274:BM289" si="26">IFERROR(X274*I274,"0")</f>
        <v>0</v>
      </c>
      <c r="BN274" s="83">
        <f t="shared" ref="BN274:BN289" si="27">IFERROR(W274/J274,"0")</f>
        <v>0</v>
      </c>
      <c r="BO274" s="83">
        <f t="shared" ref="BO274:BO289" si="28">IFERROR(X274/J274,"0")</f>
        <v>0</v>
      </c>
    </row>
    <row r="275" spans="1:67" ht="27" customHeight="1" x14ac:dyDescent="0.25">
      <c r="A275" s="64" t="s">
        <v>358</v>
      </c>
      <c r="B275" s="64" t="s">
        <v>359</v>
      </c>
      <c r="C275" s="37">
        <v>4301135195</v>
      </c>
      <c r="D275" s="263">
        <v>4640242180366</v>
      </c>
      <c r="E275" s="263"/>
      <c r="F275" s="63">
        <v>3.7</v>
      </c>
      <c r="G275" s="38">
        <v>1</v>
      </c>
      <c r="H275" s="63">
        <v>3.7</v>
      </c>
      <c r="I275" s="63">
        <v>3.8919999999999999</v>
      </c>
      <c r="J275" s="38">
        <v>126</v>
      </c>
      <c r="K275" s="38" t="s">
        <v>93</v>
      </c>
      <c r="L275" s="39" t="s">
        <v>86</v>
      </c>
      <c r="M275" s="39"/>
      <c r="N275" s="38">
        <v>180</v>
      </c>
      <c r="O275" s="371" t="s">
        <v>360</v>
      </c>
      <c r="P275" s="265"/>
      <c r="Q275" s="265"/>
      <c r="R275" s="265"/>
      <c r="S275" s="266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>IFERROR(IF(W275="","",W275*0.00936),"")</f>
        <v>0</v>
      </c>
      <c r="Z275" s="69" t="s">
        <v>49</v>
      </c>
      <c r="AA275" s="70" t="s">
        <v>49</v>
      </c>
      <c r="AE275" s="83"/>
      <c r="BB275" s="184" t="s">
        <v>92</v>
      </c>
      <c r="BL275" s="83">
        <f t="shared" si="25"/>
        <v>0</v>
      </c>
      <c r="BM275" s="83">
        <f t="shared" si="26"/>
        <v>0</v>
      </c>
      <c r="BN275" s="83">
        <f t="shared" si="27"/>
        <v>0</v>
      </c>
      <c r="BO275" s="83">
        <f t="shared" si="28"/>
        <v>0</v>
      </c>
    </row>
    <row r="276" spans="1:67" ht="37.5" customHeight="1" x14ac:dyDescent="0.25">
      <c r="A276" s="64" t="s">
        <v>361</v>
      </c>
      <c r="B276" s="64" t="s">
        <v>362</v>
      </c>
      <c r="C276" s="37">
        <v>4301135189</v>
      </c>
      <c r="D276" s="263">
        <v>4640242180342</v>
      </c>
      <c r="E276" s="263"/>
      <c r="F276" s="63">
        <v>3.7</v>
      </c>
      <c r="G276" s="38">
        <v>1</v>
      </c>
      <c r="H276" s="63">
        <v>3.7</v>
      </c>
      <c r="I276" s="63">
        <v>3.8919999999999999</v>
      </c>
      <c r="J276" s="38">
        <v>126</v>
      </c>
      <c r="K276" s="38" t="s">
        <v>93</v>
      </c>
      <c r="L276" s="39" t="s">
        <v>86</v>
      </c>
      <c r="M276" s="39"/>
      <c r="N276" s="38">
        <v>180</v>
      </c>
      <c r="O276" s="372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65"/>
      <c r="Q276" s="265"/>
      <c r="R276" s="265"/>
      <c r="S276" s="266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>IFERROR(IF(W276="","",W276*0.00936),"")</f>
        <v>0</v>
      </c>
      <c r="Z276" s="69" t="s">
        <v>49</v>
      </c>
      <c r="AA276" s="70" t="s">
        <v>49</v>
      </c>
      <c r="AE276" s="83"/>
      <c r="BB276" s="185" t="s">
        <v>92</v>
      </c>
      <c r="BL276" s="83">
        <f t="shared" si="25"/>
        <v>0</v>
      </c>
      <c r="BM276" s="83">
        <f t="shared" si="26"/>
        <v>0</v>
      </c>
      <c r="BN276" s="83">
        <f t="shared" si="27"/>
        <v>0</v>
      </c>
      <c r="BO276" s="83">
        <f t="shared" si="28"/>
        <v>0</v>
      </c>
    </row>
    <row r="277" spans="1:67" ht="37.5" customHeight="1" x14ac:dyDescent="0.25">
      <c r="A277" s="64" t="s">
        <v>363</v>
      </c>
      <c r="B277" s="64" t="s">
        <v>364</v>
      </c>
      <c r="C277" s="37">
        <v>4301135187</v>
      </c>
      <c r="D277" s="263">
        <v>4640242180328</v>
      </c>
      <c r="E277" s="263"/>
      <c r="F277" s="63">
        <v>3.5</v>
      </c>
      <c r="G277" s="38">
        <v>1</v>
      </c>
      <c r="H277" s="63">
        <v>3.5</v>
      </c>
      <c r="I277" s="63">
        <v>3.6920000000000002</v>
      </c>
      <c r="J277" s="38">
        <v>126</v>
      </c>
      <c r="K277" s="38" t="s">
        <v>93</v>
      </c>
      <c r="L277" s="39" t="s">
        <v>86</v>
      </c>
      <c r="M277" s="39"/>
      <c r="N277" s="38">
        <v>180</v>
      </c>
      <c r="O277" s="373" t="s">
        <v>365</v>
      </c>
      <c r="P277" s="265"/>
      <c r="Q277" s="265"/>
      <c r="R277" s="265"/>
      <c r="S277" s="266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>IFERROR(IF(W277="","",W277*0.00936),"")</f>
        <v>0</v>
      </c>
      <c r="Z277" s="69" t="s">
        <v>49</v>
      </c>
      <c r="AA277" s="70" t="s">
        <v>49</v>
      </c>
      <c r="AE277" s="83"/>
      <c r="BB277" s="186" t="s">
        <v>92</v>
      </c>
      <c r="BL277" s="83">
        <f t="shared" si="25"/>
        <v>0</v>
      </c>
      <c r="BM277" s="83">
        <f t="shared" si="26"/>
        <v>0</v>
      </c>
      <c r="BN277" s="83">
        <f t="shared" si="27"/>
        <v>0</v>
      </c>
      <c r="BO277" s="83">
        <f t="shared" si="28"/>
        <v>0</v>
      </c>
    </row>
    <row r="278" spans="1:67" ht="27" customHeight="1" x14ac:dyDescent="0.25">
      <c r="A278" s="64" t="s">
        <v>366</v>
      </c>
      <c r="B278" s="64" t="s">
        <v>367</v>
      </c>
      <c r="C278" s="37">
        <v>4301135186</v>
      </c>
      <c r="D278" s="263">
        <v>4640242180311</v>
      </c>
      <c r="E278" s="263"/>
      <c r="F278" s="63">
        <v>5.5</v>
      </c>
      <c r="G278" s="38">
        <v>1</v>
      </c>
      <c r="H278" s="63">
        <v>5.5</v>
      </c>
      <c r="I278" s="63">
        <v>5.7350000000000003</v>
      </c>
      <c r="J278" s="38">
        <v>84</v>
      </c>
      <c r="K278" s="38" t="s">
        <v>87</v>
      </c>
      <c r="L278" s="39" t="s">
        <v>86</v>
      </c>
      <c r="M278" s="39"/>
      <c r="N278" s="38">
        <v>180</v>
      </c>
      <c r="O278" s="374" t="s">
        <v>368</v>
      </c>
      <c r="P278" s="265"/>
      <c r="Q278" s="265"/>
      <c r="R278" s="265"/>
      <c r="S278" s="266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>IFERROR(IF(W278="","",W278*0.0155),"")</f>
        <v>0</v>
      </c>
      <c r="Z278" s="69" t="s">
        <v>49</v>
      </c>
      <c r="AA278" s="70" t="s">
        <v>49</v>
      </c>
      <c r="AE278" s="83"/>
      <c r="BB278" s="187" t="s">
        <v>92</v>
      </c>
      <c r="BL278" s="83">
        <f t="shared" si="25"/>
        <v>0</v>
      </c>
      <c r="BM278" s="83">
        <f t="shared" si="26"/>
        <v>0</v>
      </c>
      <c r="BN278" s="83">
        <f t="shared" si="27"/>
        <v>0</v>
      </c>
      <c r="BO278" s="83">
        <f t="shared" si="28"/>
        <v>0</v>
      </c>
    </row>
    <row r="279" spans="1:67" ht="27" customHeight="1" x14ac:dyDescent="0.25">
      <c r="A279" s="64" t="s">
        <v>369</v>
      </c>
      <c r="B279" s="64" t="s">
        <v>370</v>
      </c>
      <c r="C279" s="37">
        <v>4301135320</v>
      </c>
      <c r="D279" s="263">
        <v>4640242181592</v>
      </c>
      <c r="E279" s="263"/>
      <c r="F279" s="63">
        <v>3.5</v>
      </c>
      <c r="G279" s="38">
        <v>1</v>
      </c>
      <c r="H279" s="63">
        <v>3.5</v>
      </c>
      <c r="I279" s="63">
        <v>3.6850000000000001</v>
      </c>
      <c r="J279" s="38">
        <v>126</v>
      </c>
      <c r="K279" s="38" t="s">
        <v>93</v>
      </c>
      <c r="L279" s="39" t="s">
        <v>86</v>
      </c>
      <c r="M279" s="39"/>
      <c r="N279" s="38">
        <v>180</v>
      </c>
      <c r="O279" s="375" t="s">
        <v>371</v>
      </c>
      <c r="P279" s="265"/>
      <c r="Q279" s="265"/>
      <c r="R279" s="265"/>
      <c r="S279" s="266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>IFERROR(IF(W279="","",W279*0.00936),"")</f>
        <v>0</v>
      </c>
      <c r="Z279" s="69" t="s">
        <v>49</v>
      </c>
      <c r="AA279" s="70" t="s">
        <v>49</v>
      </c>
      <c r="AE279" s="83"/>
      <c r="BB279" s="188" t="s">
        <v>92</v>
      </c>
      <c r="BL279" s="83">
        <f t="shared" si="25"/>
        <v>0</v>
      </c>
      <c r="BM279" s="83">
        <f t="shared" si="26"/>
        <v>0</v>
      </c>
      <c r="BN279" s="83">
        <f t="shared" si="27"/>
        <v>0</v>
      </c>
      <c r="BO279" s="83">
        <f t="shared" si="28"/>
        <v>0</v>
      </c>
    </row>
    <row r="280" spans="1:67" ht="27" customHeight="1" x14ac:dyDescent="0.25">
      <c r="A280" s="64" t="s">
        <v>372</v>
      </c>
      <c r="B280" s="64" t="s">
        <v>373</v>
      </c>
      <c r="C280" s="37">
        <v>4301135193</v>
      </c>
      <c r="D280" s="263">
        <v>4640242180403</v>
      </c>
      <c r="E280" s="263"/>
      <c r="F280" s="63">
        <v>3</v>
      </c>
      <c r="G280" s="38">
        <v>1</v>
      </c>
      <c r="H280" s="63">
        <v>3</v>
      </c>
      <c r="I280" s="63">
        <v>3.1920000000000002</v>
      </c>
      <c r="J280" s="38">
        <v>126</v>
      </c>
      <c r="K280" s="38" t="s">
        <v>93</v>
      </c>
      <c r="L280" s="39" t="s">
        <v>86</v>
      </c>
      <c r="M280" s="39"/>
      <c r="N280" s="38">
        <v>180</v>
      </c>
      <c r="O280" s="376" t="s">
        <v>374</v>
      </c>
      <c r="P280" s="265"/>
      <c r="Q280" s="265"/>
      <c r="R280" s="265"/>
      <c r="S280" s="266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IFERROR(IF(W280="","",W280*0.00936),"")</f>
        <v>0</v>
      </c>
      <c r="Z280" s="69" t="s">
        <v>49</v>
      </c>
      <c r="AA280" s="70" t="s">
        <v>49</v>
      </c>
      <c r="AE280" s="83"/>
      <c r="BB280" s="189" t="s">
        <v>92</v>
      </c>
      <c r="BL280" s="83">
        <f t="shared" si="25"/>
        <v>0</v>
      </c>
      <c r="BM280" s="83">
        <f t="shared" si="26"/>
        <v>0</v>
      </c>
      <c r="BN280" s="83">
        <f t="shared" si="27"/>
        <v>0</v>
      </c>
      <c r="BO280" s="83">
        <f t="shared" si="28"/>
        <v>0</v>
      </c>
    </row>
    <row r="281" spans="1:67" ht="27" customHeight="1" x14ac:dyDescent="0.25">
      <c r="A281" s="64" t="s">
        <v>375</v>
      </c>
      <c r="B281" s="64" t="s">
        <v>376</v>
      </c>
      <c r="C281" s="37">
        <v>4301135304</v>
      </c>
      <c r="D281" s="263">
        <v>4640242181240</v>
      </c>
      <c r="E281" s="263"/>
      <c r="F281" s="63">
        <v>0.3</v>
      </c>
      <c r="G281" s="38">
        <v>9</v>
      </c>
      <c r="H281" s="63">
        <v>2.7</v>
      </c>
      <c r="I281" s="63">
        <v>2.88</v>
      </c>
      <c r="J281" s="38">
        <v>126</v>
      </c>
      <c r="K281" s="38" t="s">
        <v>93</v>
      </c>
      <c r="L281" s="39" t="s">
        <v>86</v>
      </c>
      <c r="M281" s="39"/>
      <c r="N281" s="38">
        <v>180</v>
      </c>
      <c r="O281" s="377" t="s">
        <v>377</v>
      </c>
      <c r="P281" s="265"/>
      <c r="Q281" s="265"/>
      <c r="R281" s="265"/>
      <c r="S281" s="266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IFERROR(IF(W281="","",W281*0.00936),"")</f>
        <v>0</v>
      </c>
      <c r="Z281" s="69" t="s">
        <v>49</v>
      </c>
      <c r="AA281" s="70" t="s">
        <v>49</v>
      </c>
      <c r="AE281" s="83"/>
      <c r="BB281" s="190" t="s">
        <v>92</v>
      </c>
      <c r="BL281" s="83">
        <f t="shared" si="25"/>
        <v>0</v>
      </c>
      <c r="BM281" s="83">
        <f t="shared" si="26"/>
        <v>0</v>
      </c>
      <c r="BN281" s="83">
        <f t="shared" si="27"/>
        <v>0</v>
      </c>
      <c r="BO281" s="83">
        <f t="shared" si="28"/>
        <v>0</v>
      </c>
    </row>
    <row r="282" spans="1:67" ht="27" customHeight="1" x14ac:dyDescent="0.25">
      <c r="A282" s="64" t="s">
        <v>378</v>
      </c>
      <c r="B282" s="64" t="s">
        <v>379</v>
      </c>
      <c r="C282" s="37">
        <v>4301135310</v>
      </c>
      <c r="D282" s="263">
        <v>4640242181318</v>
      </c>
      <c r="E282" s="263"/>
      <c r="F282" s="63">
        <v>0.3</v>
      </c>
      <c r="G282" s="38">
        <v>9</v>
      </c>
      <c r="H282" s="63">
        <v>2.7</v>
      </c>
      <c r="I282" s="63">
        <v>2.988</v>
      </c>
      <c r="J282" s="38">
        <v>126</v>
      </c>
      <c r="K282" s="38" t="s">
        <v>93</v>
      </c>
      <c r="L282" s="39" t="s">
        <v>86</v>
      </c>
      <c r="M282" s="39"/>
      <c r="N282" s="38">
        <v>180</v>
      </c>
      <c r="O282" s="378" t="s">
        <v>380</v>
      </c>
      <c r="P282" s="265"/>
      <c r="Q282" s="265"/>
      <c r="R282" s="265"/>
      <c r="S282" s="266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IFERROR(IF(W282="","",W282*0.00936),"")</f>
        <v>0</v>
      </c>
      <c r="Z282" s="69" t="s">
        <v>49</v>
      </c>
      <c r="AA282" s="70" t="s">
        <v>49</v>
      </c>
      <c r="AE282" s="83"/>
      <c r="BB282" s="191" t="s">
        <v>92</v>
      </c>
      <c r="BL282" s="83">
        <f t="shared" si="25"/>
        <v>0</v>
      </c>
      <c r="BM282" s="83">
        <f t="shared" si="26"/>
        <v>0</v>
      </c>
      <c r="BN282" s="83">
        <f t="shared" si="27"/>
        <v>0</v>
      </c>
      <c r="BO282" s="83">
        <f t="shared" si="28"/>
        <v>0</v>
      </c>
    </row>
    <row r="283" spans="1:67" ht="27" customHeight="1" x14ac:dyDescent="0.25">
      <c r="A283" s="64" t="s">
        <v>381</v>
      </c>
      <c r="B283" s="64" t="s">
        <v>382</v>
      </c>
      <c r="C283" s="37">
        <v>4301135306</v>
      </c>
      <c r="D283" s="263">
        <v>4640242181578</v>
      </c>
      <c r="E283" s="263"/>
      <c r="F283" s="63">
        <v>0.3</v>
      </c>
      <c r="G283" s="38">
        <v>9</v>
      </c>
      <c r="H283" s="63">
        <v>2.7</v>
      </c>
      <c r="I283" s="63">
        <v>2.8450000000000002</v>
      </c>
      <c r="J283" s="38">
        <v>234</v>
      </c>
      <c r="K283" s="38" t="s">
        <v>143</v>
      </c>
      <c r="L283" s="39" t="s">
        <v>86</v>
      </c>
      <c r="M283" s="39"/>
      <c r="N283" s="38">
        <v>180</v>
      </c>
      <c r="O283" s="379" t="s">
        <v>383</v>
      </c>
      <c r="P283" s="265"/>
      <c r="Q283" s="265"/>
      <c r="R283" s="265"/>
      <c r="S283" s="266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>IFERROR(IF(W283="","",W283*0.00502),"")</f>
        <v>0</v>
      </c>
      <c r="Z283" s="69" t="s">
        <v>49</v>
      </c>
      <c r="AA283" s="70" t="s">
        <v>49</v>
      </c>
      <c r="AE283" s="83"/>
      <c r="BB283" s="192" t="s">
        <v>92</v>
      </c>
      <c r="BL283" s="83">
        <f t="shared" si="25"/>
        <v>0</v>
      </c>
      <c r="BM283" s="83">
        <f t="shared" si="26"/>
        <v>0</v>
      </c>
      <c r="BN283" s="83">
        <f t="shared" si="27"/>
        <v>0</v>
      </c>
      <c r="BO283" s="83">
        <f t="shared" si="28"/>
        <v>0</v>
      </c>
    </row>
    <row r="284" spans="1:67" ht="27" customHeight="1" x14ac:dyDescent="0.25">
      <c r="A284" s="64" t="s">
        <v>384</v>
      </c>
      <c r="B284" s="64" t="s">
        <v>385</v>
      </c>
      <c r="C284" s="37">
        <v>4301135305</v>
      </c>
      <c r="D284" s="263">
        <v>4640242181394</v>
      </c>
      <c r="E284" s="263"/>
      <c r="F284" s="63">
        <v>0.3</v>
      </c>
      <c r="G284" s="38">
        <v>9</v>
      </c>
      <c r="H284" s="63">
        <v>2.7</v>
      </c>
      <c r="I284" s="63">
        <v>2.8450000000000002</v>
      </c>
      <c r="J284" s="38">
        <v>234</v>
      </c>
      <c r="K284" s="38" t="s">
        <v>143</v>
      </c>
      <c r="L284" s="39" t="s">
        <v>86</v>
      </c>
      <c r="M284" s="39"/>
      <c r="N284" s="38">
        <v>180</v>
      </c>
      <c r="O284" s="380" t="s">
        <v>386</v>
      </c>
      <c r="P284" s="265"/>
      <c r="Q284" s="265"/>
      <c r="R284" s="265"/>
      <c r="S284" s="266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>IFERROR(IF(W284="","",W284*0.00502),"")</f>
        <v>0</v>
      </c>
      <c r="Z284" s="69" t="s">
        <v>49</v>
      </c>
      <c r="AA284" s="70" t="s">
        <v>49</v>
      </c>
      <c r="AE284" s="83"/>
      <c r="BB284" s="193" t="s">
        <v>92</v>
      </c>
      <c r="BL284" s="83">
        <f t="shared" si="25"/>
        <v>0</v>
      </c>
      <c r="BM284" s="83">
        <f t="shared" si="26"/>
        <v>0</v>
      </c>
      <c r="BN284" s="83">
        <f t="shared" si="27"/>
        <v>0</v>
      </c>
      <c r="BO284" s="83">
        <f t="shared" si="28"/>
        <v>0</v>
      </c>
    </row>
    <row r="285" spans="1:67" ht="27" customHeight="1" x14ac:dyDescent="0.25">
      <c r="A285" s="64" t="s">
        <v>387</v>
      </c>
      <c r="B285" s="64" t="s">
        <v>388</v>
      </c>
      <c r="C285" s="37">
        <v>4301135309</v>
      </c>
      <c r="D285" s="263">
        <v>4640242181332</v>
      </c>
      <c r="E285" s="263"/>
      <c r="F285" s="63">
        <v>0.3</v>
      </c>
      <c r="G285" s="38">
        <v>9</v>
      </c>
      <c r="H285" s="63">
        <v>2.7</v>
      </c>
      <c r="I285" s="63">
        <v>2.9079999999999999</v>
      </c>
      <c r="J285" s="38">
        <v>234</v>
      </c>
      <c r="K285" s="38" t="s">
        <v>143</v>
      </c>
      <c r="L285" s="39" t="s">
        <v>86</v>
      </c>
      <c r="M285" s="39"/>
      <c r="N285" s="38">
        <v>180</v>
      </c>
      <c r="O285" s="381" t="s">
        <v>389</v>
      </c>
      <c r="P285" s="265"/>
      <c r="Q285" s="265"/>
      <c r="R285" s="265"/>
      <c r="S285" s="266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>IFERROR(IF(W285="","",W285*0.00502),"")</f>
        <v>0</v>
      </c>
      <c r="Z285" s="69" t="s">
        <v>49</v>
      </c>
      <c r="AA285" s="70" t="s">
        <v>49</v>
      </c>
      <c r="AE285" s="83"/>
      <c r="BB285" s="194" t="s">
        <v>92</v>
      </c>
      <c r="BL285" s="83">
        <f t="shared" si="25"/>
        <v>0</v>
      </c>
      <c r="BM285" s="83">
        <f t="shared" si="26"/>
        <v>0</v>
      </c>
      <c r="BN285" s="83">
        <f t="shared" si="27"/>
        <v>0</v>
      </c>
      <c r="BO285" s="83">
        <f t="shared" si="28"/>
        <v>0</v>
      </c>
    </row>
    <row r="286" spans="1:67" ht="27" customHeight="1" x14ac:dyDescent="0.25">
      <c r="A286" s="64" t="s">
        <v>390</v>
      </c>
      <c r="B286" s="64" t="s">
        <v>391</v>
      </c>
      <c r="C286" s="37">
        <v>4301135308</v>
      </c>
      <c r="D286" s="263">
        <v>4640242181349</v>
      </c>
      <c r="E286" s="263"/>
      <c r="F286" s="63">
        <v>0.3</v>
      </c>
      <c r="G286" s="38">
        <v>9</v>
      </c>
      <c r="H286" s="63">
        <v>2.7</v>
      </c>
      <c r="I286" s="63">
        <v>2.9079999999999999</v>
      </c>
      <c r="J286" s="38">
        <v>234</v>
      </c>
      <c r="K286" s="38" t="s">
        <v>143</v>
      </c>
      <c r="L286" s="39" t="s">
        <v>86</v>
      </c>
      <c r="M286" s="39"/>
      <c r="N286" s="38">
        <v>180</v>
      </c>
      <c r="O286" s="382" t="s">
        <v>392</v>
      </c>
      <c r="P286" s="265"/>
      <c r="Q286" s="265"/>
      <c r="R286" s="265"/>
      <c r="S286" s="266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>IFERROR(IF(W286="","",W286*0.00502),"")</f>
        <v>0</v>
      </c>
      <c r="Z286" s="69" t="s">
        <v>49</v>
      </c>
      <c r="AA286" s="70" t="s">
        <v>49</v>
      </c>
      <c r="AE286" s="83"/>
      <c r="BB286" s="195" t="s">
        <v>92</v>
      </c>
      <c r="BL286" s="83">
        <f t="shared" si="25"/>
        <v>0</v>
      </c>
      <c r="BM286" s="83">
        <f t="shared" si="26"/>
        <v>0</v>
      </c>
      <c r="BN286" s="83">
        <f t="shared" si="27"/>
        <v>0</v>
      </c>
      <c r="BO286" s="83">
        <f t="shared" si="28"/>
        <v>0</v>
      </c>
    </row>
    <row r="287" spans="1:67" ht="27" customHeight="1" x14ac:dyDescent="0.25">
      <c r="A287" s="64" t="s">
        <v>393</v>
      </c>
      <c r="B287" s="64" t="s">
        <v>394</v>
      </c>
      <c r="C287" s="37">
        <v>4301135307</v>
      </c>
      <c r="D287" s="263">
        <v>4640242181370</v>
      </c>
      <c r="E287" s="263"/>
      <c r="F287" s="63">
        <v>0.3</v>
      </c>
      <c r="G287" s="38">
        <v>9</v>
      </c>
      <c r="H287" s="63">
        <v>2.7</v>
      </c>
      <c r="I287" s="63">
        <v>2.9079999999999999</v>
      </c>
      <c r="J287" s="38">
        <v>234</v>
      </c>
      <c r="K287" s="38" t="s">
        <v>143</v>
      </c>
      <c r="L287" s="39" t="s">
        <v>86</v>
      </c>
      <c r="M287" s="39"/>
      <c r="N287" s="38">
        <v>180</v>
      </c>
      <c r="O287" s="383" t="s">
        <v>395</v>
      </c>
      <c r="P287" s="265"/>
      <c r="Q287" s="265"/>
      <c r="R287" s="265"/>
      <c r="S287" s="266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>IFERROR(IF(W287="","",W287*0.00502),"")</f>
        <v>0</v>
      </c>
      <c r="Z287" s="69" t="s">
        <v>49</v>
      </c>
      <c r="AA287" s="70" t="s">
        <v>49</v>
      </c>
      <c r="AE287" s="83"/>
      <c r="BB287" s="196" t="s">
        <v>92</v>
      </c>
      <c r="BL287" s="83">
        <f t="shared" si="25"/>
        <v>0</v>
      </c>
      <c r="BM287" s="83">
        <f t="shared" si="26"/>
        <v>0</v>
      </c>
      <c r="BN287" s="83">
        <f t="shared" si="27"/>
        <v>0</v>
      </c>
      <c r="BO287" s="83">
        <f t="shared" si="28"/>
        <v>0</v>
      </c>
    </row>
    <row r="288" spans="1:67" ht="27" customHeight="1" x14ac:dyDescent="0.25">
      <c r="A288" s="64" t="s">
        <v>396</v>
      </c>
      <c r="B288" s="64" t="s">
        <v>397</v>
      </c>
      <c r="C288" s="37">
        <v>4301135319</v>
      </c>
      <c r="D288" s="263">
        <v>4607111037473</v>
      </c>
      <c r="E288" s="263"/>
      <c r="F288" s="63">
        <v>1</v>
      </c>
      <c r="G288" s="38">
        <v>4</v>
      </c>
      <c r="H288" s="63">
        <v>4</v>
      </c>
      <c r="I288" s="63">
        <v>4.2300000000000004</v>
      </c>
      <c r="J288" s="38">
        <v>84</v>
      </c>
      <c r="K288" s="38" t="s">
        <v>87</v>
      </c>
      <c r="L288" s="39" t="s">
        <v>86</v>
      </c>
      <c r="M288" s="39"/>
      <c r="N288" s="38">
        <v>180</v>
      </c>
      <c r="O288" s="384" t="s">
        <v>398</v>
      </c>
      <c r="P288" s="265"/>
      <c r="Q288" s="265"/>
      <c r="R288" s="265"/>
      <c r="S288" s="266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24"/>
        <v>0</v>
      </c>
      <c r="Y288" s="42">
        <f>IFERROR(IF(W288="","",W288*0.0155),"")</f>
        <v>0</v>
      </c>
      <c r="Z288" s="69" t="s">
        <v>49</v>
      </c>
      <c r="AA288" s="70" t="s">
        <v>49</v>
      </c>
      <c r="AE288" s="83"/>
      <c r="BB288" s="197" t="s">
        <v>92</v>
      </c>
      <c r="BL288" s="83">
        <f t="shared" si="25"/>
        <v>0</v>
      </c>
      <c r="BM288" s="83">
        <f t="shared" si="26"/>
        <v>0</v>
      </c>
      <c r="BN288" s="83">
        <f t="shared" si="27"/>
        <v>0</v>
      </c>
      <c r="BO288" s="83">
        <f t="shared" si="28"/>
        <v>0</v>
      </c>
    </row>
    <row r="289" spans="1:67" ht="27" customHeight="1" x14ac:dyDescent="0.25">
      <c r="A289" s="64" t="s">
        <v>399</v>
      </c>
      <c r="B289" s="64" t="s">
        <v>400</v>
      </c>
      <c r="C289" s="37">
        <v>4301135198</v>
      </c>
      <c r="D289" s="263">
        <v>4640242180663</v>
      </c>
      <c r="E289" s="263"/>
      <c r="F289" s="63">
        <v>0.9</v>
      </c>
      <c r="G289" s="38">
        <v>4</v>
      </c>
      <c r="H289" s="63">
        <v>3.6</v>
      </c>
      <c r="I289" s="63">
        <v>3.83</v>
      </c>
      <c r="J289" s="38">
        <v>84</v>
      </c>
      <c r="K289" s="38" t="s">
        <v>87</v>
      </c>
      <c r="L289" s="39" t="s">
        <v>86</v>
      </c>
      <c r="M289" s="39"/>
      <c r="N289" s="38">
        <v>180</v>
      </c>
      <c r="O289" s="385" t="s">
        <v>401</v>
      </c>
      <c r="P289" s="265"/>
      <c r="Q289" s="265"/>
      <c r="R289" s="265"/>
      <c r="S289" s="266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24"/>
        <v>0</v>
      </c>
      <c r="Y289" s="42">
        <f>IFERROR(IF(W289="","",W289*0.0155),"")</f>
        <v>0</v>
      </c>
      <c r="Z289" s="69" t="s">
        <v>49</v>
      </c>
      <c r="AA289" s="70" t="s">
        <v>49</v>
      </c>
      <c r="AE289" s="83"/>
      <c r="BB289" s="198" t="s">
        <v>92</v>
      </c>
      <c r="BL289" s="83">
        <f t="shared" si="25"/>
        <v>0</v>
      </c>
      <c r="BM289" s="83">
        <f t="shared" si="26"/>
        <v>0</v>
      </c>
      <c r="BN289" s="83">
        <f t="shared" si="27"/>
        <v>0</v>
      </c>
      <c r="BO289" s="83">
        <f t="shared" si="28"/>
        <v>0</v>
      </c>
    </row>
    <row r="290" spans="1:67" x14ac:dyDescent="0.2">
      <c r="A290" s="270"/>
      <c r="B290" s="270"/>
      <c r="C290" s="270"/>
      <c r="D290" s="270"/>
      <c r="E290" s="270"/>
      <c r="F290" s="270"/>
      <c r="G290" s="270"/>
      <c r="H290" s="270"/>
      <c r="I290" s="270"/>
      <c r="J290" s="270"/>
      <c r="K290" s="270"/>
      <c r="L290" s="270"/>
      <c r="M290" s="270"/>
      <c r="N290" s="271"/>
      <c r="O290" s="267" t="s">
        <v>43</v>
      </c>
      <c r="P290" s="268"/>
      <c r="Q290" s="268"/>
      <c r="R290" s="268"/>
      <c r="S290" s="268"/>
      <c r="T290" s="268"/>
      <c r="U290" s="269"/>
      <c r="V290" s="43" t="s">
        <v>42</v>
      </c>
      <c r="W290" s="44">
        <f>IFERROR(SUM(W274:W289),"0")</f>
        <v>0</v>
      </c>
      <c r="X290" s="44">
        <f>IFERROR(SUM(X274:X289),"0")</f>
        <v>0</v>
      </c>
      <c r="Y290" s="44">
        <f>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>0</v>
      </c>
      <c r="Z290" s="68"/>
      <c r="AA290" s="68"/>
    </row>
    <row r="291" spans="1:67" x14ac:dyDescent="0.2">
      <c r="A291" s="270"/>
      <c r="B291" s="270"/>
      <c r="C291" s="270"/>
      <c r="D291" s="270"/>
      <c r="E291" s="270"/>
      <c r="F291" s="270"/>
      <c r="G291" s="270"/>
      <c r="H291" s="270"/>
      <c r="I291" s="270"/>
      <c r="J291" s="270"/>
      <c r="K291" s="270"/>
      <c r="L291" s="270"/>
      <c r="M291" s="270"/>
      <c r="N291" s="271"/>
      <c r="O291" s="267" t="s">
        <v>43</v>
      </c>
      <c r="P291" s="268"/>
      <c r="Q291" s="268"/>
      <c r="R291" s="268"/>
      <c r="S291" s="268"/>
      <c r="T291" s="268"/>
      <c r="U291" s="269"/>
      <c r="V291" s="43" t="s">
        <v>0</v>
      </c>
      <c r="W291" s="44">
        <f>IFERROR(SUMPRODUCT(W274:W289*H274:H289),"0")</f>
        <v>0</v>
      </c>
      <c r="X291" s="44">
        <f>IFERROR(SUMPRODUCT(X274:X289*H274:H289),"0")</f>
        <v>0</v>
      </c>
      <c r="Y291" s="43"/>
      <c r="Z291" s="68"/>
      <c r="AA291" s="68"/>
    </row>
    <row r="292" spans="1:67" ht="15" customHeight="1" x14ac:dyDescent="0.2">
      <c r="A292" s="270"/>
      <c r="B292" s="270"/>
      <c r="C292" s="270"/>
      <c r="D292" s="270"/>
      <c r="E292" s="270"/>
      <c r="F292" s="270"/>
      <c r="G292" s="270"/>
      <c r="H292" s="270"/>
      <c r="I292" s="270"/>
      <c r="J292" s="270"/>
      <c r="K292" s="270"/>
      <c r="L292" s="270"/>
      <c r="M292" s="270"/>
      <c r="N292" s="389"/>
      <c r="O292" s="386" t="s">
        <v>36</v>
      </c>
      <c r="P292" s="387"/>
      <c r="Q292" s="387"/>
      <c r="R292" s="387"/>
      <c r="S292" s="387"/>
      <c r="T292" s="387"/>
      <c r="U292" s="388"/>
      <c r="V292" s="43" t="s">
        <v>0</v>
      </c>
      <c r="W292" s="44">
        <f>IFERROR(W24+W33+W40+W50+W62+W68+W74+W80+W90+W97+W105+W111+W117+W124+W129+W136+W141+W147+W152+W160+W165+W172+W177+W182+W187+W193+W200+W210+W218+W223+W229+W235+W241+W249+W255+W260+W265+W272+W291,"0")</f>
        <v>0</v>
      </c>
      <c r="X292" s="44">
        <f>IFERROR(X24+X33+X40+X50+X62+X68+X74+X80+X90+X97+X105+X111+X117+X124+X129+X136+X141+X147+X152+X160+X165+X172+X177+X182+X187+X193+X200+X210+X218+X223+X229+X235+X241+X249+X255+X260+X265+X272+X291,"0")</f>
        <v>0</v>
      </c>
      <c r="Y292" s="43"/>
      <c r="Z292" s="68"/>
      <c r="AA292" s="68"/>
    </row>
    <row r="293" spans="1:67" x14ac:dyDescent="0.2">
      <c r="A293" s="270"/>
      <c r="B293" s="270"/>
      <c r="C293" s="270"/>
      <c r="D293" s="270"/>
      <c r="E293" s="270"/>
      <c r="F293" s="270"/>
      <c r="G293" s="270"/>
      <c r="H293" s="270"/>
      <c r="I293" s="270"/>
      <c r="J293" s="270"/>
      <c r="K293" s="270"/>
      <c r="L293" s="270"/>
      <c r="M293" s="270"/>
      <c r="N293" s="389"/>
      <c r="O293" s="386" t="s">
        <v>37</v>
      </c>
      <c r="P293" s="387"/>
      <c r="Q293" s="387"/>
      <c r="R293" s="387"/>
      <c r="S293" s="387"/>
      <c r="T293" s="387"/>
      <c r="U293" s="388"/>
      <c r="V293" s="43" t="s">
        <v>0</v>
      </c>
      <c r="W293" s="44">
        <f>IFERROR(SUM(BL22:BL289),"0")</f>
        <v>0</v>
      </c>
      <c r="X293" s="44">
        <f>IFERROR(SUM(BM22:BM289),"0")</f>
        <v>0</v>
      </c>
      <c r="Y293" s="43"/>
      <c r="Z293" s="68"/>
      <c r="AA293" s="68"/>
    </row>
    <row r="294" spans="1:67" x14ac:dyDescent="0.2">
      <c r="A294" s="270"/>
      <c r="B294" s="270"/>
      <c r="C294" s="270"/>
      <c r="D294" s="270"/>
      <c r="E294" s="270"/>
      <c r="F294" s="270"/>
      <c r="G294" s="270"/>
      <c r="H294" s="270"/>
      <c r="I294" s="270"/>
      <c r="J294" s="270"/>
      <c r="K294" s="270"/>
      <c r="L294" s="270"/>
      <c r="M294" s="270"/>
      <c r="N294" s="389"/>
      <c r="O294" s="386" t="s">
        <v>38</v>
      </c>
      <c r="P294" s="387"/>
      <c r="Q294" s="387"/>
      <c r="R294" s="387"/>
      <c r="S294" s="387"/>
      <c r="T294" s="387"/>
      <c r="U294" s="388"/>
      <c r="V294" s="43" t="s">
        <v>23</v>
      </c>
      <c r="W294" s="45">
        <f>ROUNDUP(SUM(BN22:BN289),0)</f>
        <v>0</v>
      </c>
      <c r="X294" s="45">
        <f>ROUNDUP(SUM(BO22:BO289),0)</f>
        <v>0</v>
      </c>
      <c r="Y294" s="43"/>
      <c r="Z294" s="68"/>
      <c r="AA294" s="68"/>
    </row>
    <row r="295" spans="1:67" x14ac:dyDescent="0.2">
      <c r="A295" s="270"/>
      <c r="B295" s="270"/>
      <c r="C295" s="270"/>
      <c r="D295" s="270"/>
      <c r="E295" s="270"/>
      <c r="F295" s="270"/>
      <c r="G295" s="270"/>
      <c r="H295" s="270"/>
      <c r="I295" s="270"/>
      <c r="J295" s="270"/>
      <c r="K295" s="270"/>
      <c r="L295" s="270"/>
      <c r="M295" s="270"/>
      <c r="N295" s="389"/>
      <c r="O295" s="386" t="s">
        <v>39</v>
      </c>
      <c r="P295" s="387"/>
      <c r="Q295" s="387"/>
      <c r="R295" s="387"/>
      <c r="S295" s="387"/>
      <c r="T295" s="387"/>
      <c r="U295" s="388"/>
      <c r="V295" s="43" t="s">
        <v>0</v>
      </c>
      <c r="W295" s="44">
        <f>GrossWeightTotal+PalletQtyTotal*25</f>
        <v>0</v>
      </c>
      <c r="X295" s="44">
        <f>GrossWeightTotalR+PalletQtyTotalR*25</f>
        <v>0</v>
      </c>
      <c r="Y295" s="43"/>
      <c r="Z295" s="68"/>
      <c r="AA295" s="68"/>
    </row>
    <row r="296" spans="1:67" x14ac:dyDescent="0.2">
      <c r="A296" s="270"/>
      <c r="B296" s="270"/>
      <c r="C296" s="270"/>
      <c r="D296" s="270"/>
      <c r="E296" s="270"/>
      <c r="F296" s="270"/>
      <c r="G296" s="270"/>
      <c r="H296" s="270"/>
      <c r="I296" s="270"/>
      <c r="J296" s="270"/>
      <c r="K296" s="270"/>
      <c r="L296" s="270"/>
      <c r="M296" s="270"/>
      <c r="N296" s="389"/>
      <c r="O296" s="386" t="s">
        <v>40</v>
      </c>
      <c r="P296" s="387"/>
      <c r="Q296" s="387"/>
      <c r="R296" s="387"/>
      <c r="S296" s="387"/>
      <c r="T296" s="387"/>
      <c r="U296" s="388"/>
      <c r="V296" s="43" t="s">
        <v>23</v>
      </c>
      <c r="W296" s="44">
        <f>IFERROR(W23+W32+W39+W49+W61+W67+W73+W79+W89+W96+W104+W110+W116+W123+W128+W135+W140+W146+W151+W159+W164+W171+W176+W181+W186+W192+W199+W209+W217+W222+W228+W234+W240+W248+W254+W259+W264+W271+W290,"0")</f>
        <v>0</v>
      </c>
      <c r="X296" s="44">
        <f>IFERROR(X23+X32+X39+X49+X61+X67+X73+X79+X89+X96+X104+X110+X116+X123+X128+X135+X140+X146+X151+X159+X164+X171+X176+X181+X186+X192+X199+X209+X217+X222+X228+X234+X240+X248+X254+X259+X264+X271+X290,"0")</f>
        <v>0</v>
      </c>
      <c r="Y296" s="43"/>
      <c r="Z296" s="68"/>
      <c r="AA296" s="68"/>
    </row>
    <row r="297" spans="1:67" ht="14.25" x14ac:dyDescent="0.2">
      <c r="A297" s="270"/>
      <c r="B297" s="270"/>
      <c r="C297" s="270"/>
      <c r="D297" s="270"/>
      <c r="E297" s="270"/>
      <c r="F297" s="270"/>
      <c r="G297" s="270"/>
      <c r="H297" s="270"/>
      <c r="I297" s="270"/>
      <c r="J297" s="270"/>
      <c r="K297" s="270"/>
      <c r="L297" s="270"/>
      <c r="M297" s="270"/>
      <c r="N297" s="389"/>
      <c r="O297" s="386" t="s">
        <v>41</v>
      </c>
      <c r="P297" s="387"/>
      <c r="Q297" s="387"/>
      <c r="R297" s="387"/>
      <c r="S297" s="387"/>
      <c r="T297" s="387"/>
      <c r="U297" s="388"/>
      <c r="V297" s="46" t="s">
        <v>55</v>
      </c>
      <c r="W297" s="43"/>
      <c r="X297" s="43"/>
      <c r="Y297" s="43">
        <f>IFERROR(Y23+Y32+Y39+Y49+Y61+Y67+Y73+Y79+Y89+Y96+Y104+Y110+Y116+Y123+Y128+Y135+Y140+Y146+Y151+Y159+Y164+Y171+Y176+Y181+Y186+Y192+Y199+Y209+Y217+Y222+Y228+Y234+Y240+Y248+Y254+Y259+Y264+Y271+Y290,"0")</f>
        <v>0</v>
      </c>
      <c r="Z297" s="68"/>
      <c r="AA297" s="68"/>
    </row>
    <row r="298" spans="1:67" ht="13.5" thickBot="1" x14ac:dyDescent="0.25"/>
    <row r="299" spans="1:67" ht="27" thickTop="1" thickBot="1" x14ac:dyDescent="0.25">
      <c r="A299" s="47" t="s">
        <v>9</v>
      </c>
      <c r="B299" s="82" t="s">
        <v>82</v>
      </c>
      <c r="C299" s="390" t="s">
        <v>48</v>
      </c>
      <c r="D299" s="390" t="s">
        <v>48</v>
      </c>
      <c r="E299" s="390" t="s">
        <v>48</v>
      </c>
      <c r="F299" s="390" t="s">
        <v>48</v>
      </c>
      <c r="G299" s="390" t="s">
        <v>48</v>
      </c>
      <c r="H299" s="390" t="s">
        <v>48</v>
      </c>
      <c r="I299" s="390" t="s">
        <v>48</v>
      </c>
      <c r="J299" s="390" t="s">
        <v>48</v>
      </c>
      <c r="K299" s="390" t="s">
        <v>48</v>
      </c>
      <c r="L299" s="390" t="s">
        <v>48</v>
      </c>
      <c r="M299" s="391"/>
      <c r="N299" s="390" t="s">
        <v>48</v>
      </c>
      <c r="O299" s="390" t="s">
        <v>48</v>
      </c>
      <c r="P299" s="390" t="s">
        <v>48</v>
      </c>
      <c r="Q299" s="390" t="s">
        <v>48</v>
      </c>
      <c r="R299" s="390" t="s">
        <v>48</v>
      </c>
      <c r="S299" s="390" t="s">
        <v>48</v>
      </c>
      <c r="T299" s="390" t="s">
        <v>221</v>
      </c>
      <c r="U299" s="390" t="s">
        <v>221</v>
      </c>
      <c r="V299" s="390" t="s">
        <v>221</v>
      </c>
      <c r="W299" s="390" t="s">
        <v>246</v>
      </c>
      <c r="X299" s="390" t="s">
        <v>246</v>
      </c>
      <c r="Y299" s="390" t="s">
        <v>246</v>
      </c>
      <c r="Z299" s="390" t="s">
        <v>246</v>
      </c>
      <c r="AA299" s="390" t="s">
        <v>263</v>
      </c>
      <c r="AB299" s="390" t="s">
        <v>263</v>
      </c>
      <c r="AC299" s="390" t="s">
        <v>263</v>
      </c>
      <c r="AD299" s="390" t="s">
        <v>263</v>
      </c>
      <c r="AE299" s="390" t="s">
        <v>263</v>
      </c>
      <c r="AF299" s="390" t="s">
        <v>263</v>
      </c>
      <c r="AG299" s="390" t="s">
        <v>305</v>
      </c>
      <c r="AH299" s="390" t="s">
        <v>305</v>
      </c>
      <c r="AI299" s="390" t="s">
        <v>316</v>
      </c>
      <c r="AJ299" s="390" t="s">
        <v>316</v>
      </c>
    </row>
    <row r="300" spans="1:67" ht="14.25" customHeight="1" thickTop="1" x14ac:dyDescent="0.2">
      <c r="A300" s="392" t="s">
        <v>10</v>
      </c>
      <c r="B300" s="390" t="s">
        <v>82</v>
      </c>
      <c r="C300" s="390" t="s">
        <v>88</v>
      </c>
      <c r="D300" s="390" t="s">
        <v>100</v>
      </c>
      <c r="E300" s="390" t="s">
        <v>108</v>
      </c>
      <c r="F300" s="390" t="s">
        <v>123</v>
      </c>
      <c r="G300" s="390" t="s">
        <v>140</v>
      </c>
      <c r="H300" s="390" t="s">
        <v>146</v>
      </c>
      <c r="I300" s="390" t="s">
        <v>152</v>
      </c>
      <c r="J300" s="390" t="s">
        <v>158</v>
      </c>
      <c r="K300" s="390" t="s">
        <v>171</v>
      </c>
      <c r="L300" s="390" t="s">
        <v>178</v>
      </c>
      <c r="M300" s="1"/>
      <c r="N300" s="390" t="s">
        <v>187</v>
      </c>
      <c r="O300" s="390" t="s">
        <v>192</v>
      </c>
      <c r="P300" s="390" t="s">
        <v>198</v>
      </c>
      <c r="Q300" s="390" t="s">
        <v>205</v>
      </c>
      <c r="R300" s="390" t="s">
        <v>208</v>
      </c>
      <c r="S300" s="390" t="s">
        <v>218</v>
      </c>
      <c r="T300" s="390" t="s">
        <v>222</v>
      </c>
      <c r="U300" s="390" t="s">
        <v>226</v>
      </c>
      <c r="V300" s="390" t="s">
        <v>229</v>
      </c>
      <c r="W300" s="390" t="s">
        <v>247</v>
      </c>
      <c r="X300" s="390" t="s">
        <v>252</v>
      </c>
      <c r="Y300" s="390" t="s">
        <v>246</v>
      </c>
      <c r="Z300" s="390" t="s">
        <v>260</v>
      </c>
      <c r="AA300" s="390" t="s">
        <v>264</v>
      </c>
      <c r="AB300" s="390" t="s">
        <v>267</v>
      </c>
      <c r="AC300" s="390" t="s">
        <v>274</v>
      </c>
      <c r="AD300" s="390" t="s">
        <v>287</v>
      </c>
      <c r="AE300" s="390" t="s">
        <v>296</v>
      </c>
      <c r="AF300" s="390" t="s">
        <v>299</v>
      </c>
      <c r="AG300" s="390" t="s">
        <v>306</v>
      </c>
      <c r="AH300" s="390" t="s">
        <v>310</v>
      </c>
      <c r="AI300" s="390" t="s">
        <v>316</v>
      </c>
      <c r="AJ300" s="390" t="s">
        <v>335</v>
      </c>
    </row>
    <row r="301" spans="1:67" ht="13.5" thickBot="1" x14ac:dyDescent="0.25">
      <c r="A301" s="393"/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1"/>
      <c r="N301" s="390"/>
      <c r="O301" s="390"/>
      <c r="P301" s="390"/>
      <c r="Q301" s="390"/>
      <c r="R301" s="390"/>
      <c r="S301" s="390"/>
      <c r="T301" s="390"/>
      <c r="U301" s="390"/>
      <c r="V301" s="390"/>
      <c r="W301" s="390"/>
      <c r="X301" s="390"/>
      <c r="Y301" s="390"/>
      <c r="Z301" s="390"/>
      <c r="AA301" s="390"/>
      <c r="AB301" s="390"/>
      <c r="AC301" s="390"/>
      <c r="AD301" s="390"/>
      <c r="AE301" s="390"/>
      <c r="AF301" s="390"/>
      <c r="AG301" s="390"/>
      <c r="AH301" s="390"/>
      <c r="AI301" s="390"/>
      <c r="AJ301" s="390"/>
    </row>
    <row r="302" spans="1:67" ht="18" thickTop="1" thickBot="1" x14ac:dyDescent="0.25">
      <c r="A302" s="47" t="s">
        <v>13</v>
      </c>
      <c r="B302" s="53">
        <f>IFERROR(W22*H22,"0")</f>
        <v>0</v>
      </c>
      <c r="C302" s="53">
        <f>IFERROR(W28*H28,"0")+IFERROR(W29*H29,"0")+IFERROR(W30*H30,"0")+IFERROR(W31*H31,"0")</f>
        <v>0</v>
      </c>
      <c r="D302" s="53">
        <f>IFERROR(W36*H36,"0")+IFERROR(W37*H37,"0")+IFERROR(W38*H38,"0")</f>
        <v>0</v>
      </c>
      <c r="E302" s="53">
        <f>IFERROR(W43*H43,"0")+IFERROR(W44*H44,"0")+IFERROR(W45*H45,"0")+IFERROR(W46*H46,"0")+IFERROR(W47*H47,"0")+IFERROR(W48*H48,"0")</f>
        <v>0</v>
      </c>
      <c r="F302" s="53">
        <f>IFERROR(W53*H53,"0")+IFERROR(W54*H54,"0")+IFERROR(W55*H55,"0")+IFERROR(W56*H56,"0")+IFERROR(W57*H57,"0")+IFERROR(W58*H58,"0")+IFERROR(W59*H59,"0")+IFERROR(W60*H60,"0")</f>
        <v>0</v>
      </c>
      <c r="G302" s="53">
        <f>IFERROR(W65*H65,"0")+IFERROR(W66*H66,"0")</f>
        <v>0</v>
      </c>
      <c r="H302" s="53">
        <f>IFERROR(W71*H71,"0")+IFERROR(W72*H72,"0")</f>
        <v>0</v>
      </c>
      <c r="I302" s="53">
        <f>IFERROR(W77*H77,"0")+IFERROR(W78*H78,"0")</f>
        <v>0</v>
      </c>
      <c r="J302" s="53">
        <f>IFERROR(W83*H83,"0")+IFERROR(W84*H84,"0")+IFERROR(W85*H85,"0")+IFERROR(W86*H86,"0")+IFERROR(W87*H87,"0")+IFERROR(W88*H88,"0")</f>
        <v>0</v>
      </c>
      <c r="K302" s="53">
        <f>IFERROR(W93*H93,"0")+IFERROR(W94*H94,"0")+IFERROR(W95*H95,"0")</f>
        <v>0</v>
      </c>
      <c r="L302" s="53">
        <f>IFERROR(W100*H100,"0")+IFERROR(W101*H101,"0")+IFERROR(W102*H102,"0")+IFERROR(W103*H103,"0")</f>
        <v>0</v>
      </c>
      <c r="M302" s="1"/>
      <c r="N302" s="53">
        <f>IFERROR(W108*H108,"0")+IFERROR(W109*H109,"0")</f>
        <v>0</v>
      </c>
      <c r="O302" s="53">
        <f>IFERROR(W114*H114,"0")+IFERROR(W115*H115,"0")</f>
        <v>0</v>
      </c>
      <c r="P302" s="53">
        <f>IFERROR(W120*H120,"0")+IFERROR(W121*H121,"0")+IFERROR(W122*H122,"0")</f>
        <v>0</v>
      </c>
      <c r="Q302" s="53">
        <f>IFERROR(W127*H127,"0")</f>
        <v>0</v>
      </c>
      <c r="R302" s="53">
        <f>IFERROR(W132*H132,"0")+IFERROR(W133*H133,"0")+IFERROR(W134*H134,"0")</f>
        <v>0</v>
      </c>
      <c r="S302" s="53">
        <f>IFERROR(W139*H139,"0")</f>
        <v>0</v>
      </c>
      <c r="T302" s="53">
        <f>IFERROR(W145*H145,"0")</f>
        <v>0</v>
      </c>
      <c r="U302" s="53">
        <f>IFERROR(W150*H150,"0")</f>
        <v>0</v>
      </c>
      <c r="V302" s="53">
        <f>IFERROR(W155*H155,"0")+IFERROR(W156*H156,"0")+IFERROR(W157*H157,"0")+IFERROR(W158*H158,"0")+IFERROR(W162*H162,"0")+IFERROR(W163*H163,"0")</f>
        <v>0</v>
      </c>
      <c r="W302" s="53">
        <f>IFERROR(W169*H169,"0")+IFERROR(W170*H170,"0")</f>
        <v>0</v>
      </c>
      <c r="X302" s="53">
        <f>IFERROR(W175*H175,"0")</f>
        <v>0</v>
      </c>
      <c r="Y302" s="53">
        <f>IFERROR(W180*H180,"0")</f>
        <v>0</v>
      </c>
      <c r="Z302" s="53">
        <f>IFERROR(W185*H185,"0")</f>
        <v>0</v>
      </c>
      <c r="AA302" s="53">
        <f>IFERROR(W191*H191,"0")</f>
        <v>0</v>
      </c>
      <c r="AB302" s="53">
        <f>IFERROR(W196*H196,"0")+IFERROR(W197*H197,"0")+IFERROR(W198*H198,"0")</f>
        <v>0</v>
      </c>
      <c r="AC302" s="53">
        <f>IFERROR(W203*H203,"0")+IFERROR(W204*H204,"0")+IFERROR(W205*H205,"0")+IFERROR(W206*H206,"0")+IFERROR(W207*H207,"0")+IFERROR(W208*H208,"0")</f>
        <v>0</v>
      </c>
      <c r="AD302" s="53">
        <f>IFERROR(W213*H213,"0")+IFERROR(W214*H214,"0")+IFERROR(W215*H215,"0")+IFERROR(W216*H216,"0")</f>
        <v>0</v>
      </c>
      <c r="AE302" s="53">
        <f>IFERROR(W221*H221,"0")</f>
        <v>0</v>
      </c>
      <c r="AF302" s="53">
        <f>IFERROR(W226*H226,"0")+IFERROR(W227*H227,"0")</f>
        <v>0</v>
      </c>
      <c r="AG302" s="53">
        <f>IFERROR(W233*H233,"0")</f>
        <v>0</v>
      </c>
      <c r="AH302" s="53">
        <f>IFERROR(W238*H238,"0")+IFERROR(W239*H239,"0")</f>
        <v>0</v>
      </c>
      <c r="AI302" s="53">
        <f>IFERROR(W245*H245,"0")+IFERROR(W246*H246,"0")+IFERROR(W247*H247,"0")+IFERROR(W251*H251,"0")+IFERROR(W252*H252,"0")+IFERROR(W253*H253,"0")</f>
        <v>0</v>
      </c>
      <c r="AJ302" s="53">
        <f>IFERROR(W258*H258,"0")+IFERROR(W262*H262,"0")+IFERROR(W263*H263,"0")+IFERROR(W267*H267,"0")+IFERROR(W268*H268,"0")+IFERROR(W269*H269,"0")+IFERROR(W270*H270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>0</v>
      </c>
    </row>
    <row r="303" spans="1:67" ht="13.5" thickTop="1" x14ac:dyDescent="0.2">
      <c r="C303" s="1"/>
    </row>
    <row r="304" spans="1:67" ht="19.5" customHeight="1" x14ac:dyDescent="0.2">
      <c r="A304" s="71" t="s">
        <v>65</v>
      </c>
      <c r="B304" s="71" t="s">
        <v>66</v>
      </c>
      <c r="C304" s="71" t="s">
        <v>68</v>
      </c>
    </row>
    <row r="305" spans="1:3" x14ac:dyDescent="0.2">
      <c r="A305" s="72">
        <f>SUMPRODUCT(--(BB:BB="ЗПФ"),--(V:V="кор"),H:H,X:X)+SUMPRODUCT(--(BB:BB="ЗПФ"),--(V:V="кг"),X:X)</f>
        <v>0</v>
      </c>
      <c r="B305" s="73">
        <f>SUMPRODUCT(--(BB:BB="ПГП"),--(V:V="кор"),H:H,X:X)+SUMPRODUCT(--(BB:BB="ПГП"),--(V:V="кг"),X:X)</f>
        <v>0</v>
      </c>
      <c r="C305" s="73">
        <f>SUMPRODUCT(--(BB:BB="КИЗ"),--(V:V="кор"),H:H,X:X)+SUMPRODUCT(--(BB:BB="КИЗ"),--(V:V="кг"),X:X)</f>
        <v>0</v>
      </c>
    </row>
  </sheetData>
  <sheetProtection algorithmName="SHA-512" hashValue="yWMHYdEJZbV3M99NzDWf109cruAoEZBAvcMX2TcFfL92tH/KUOGUY0XKXR4Y5jE1TEUU9Sp884QZqp66MOjJZw==" saltValue="dyGcNY6b/jVIDPVhMvDpl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41">
    <mergeCell ref="AE300:AE301"/>
    <mergeCell ref="AF300:AF301"/>
    <mergeCell ref="AG300:AG301"/>
    <mergeCell ref="AH300:AH301"/>
    <mergeCell ref="AI300:AI301"/>
    <mergeCell ref="AJ300:AJ301"/>
    <mergeCell ref="V300:V301"/>
    <mergeCell ref="W300:W301"/>
    <mergeCell ref="X300:X301"/>
    <mergeCell ref="Y300:Y301"/>
    <mergeCell ref="Z300:Z301"/>
    <mergeCell ref="AA300:AA301"/>
    <mergeCell ref="AB300:AB301"/>
    <mergeCell ref="AC300:AC301"/>
    <mergeCell ref="AD300:AD301"/>
    <mergeCell ref="W299:Z299"/>
    <mergeCell ref="AA299:AF299"/>
    <mergeCell ref="AG299:AH299"/>
    <mergeCell ref="AI299:AJ299"/>
    <mergeCell ref="A300:A301"/>
    <mergeCell ref="B300:B301"/>
    <mergeCell ref="C300:C301"/>
    <mergeCell ref="D300:D301"/>
    <mergeCell ref="E300:E301"/>
    <mergeCell ref="F300:F301"/>
    <mergeCell ref="G300:G301"/>
    <mergeCell ref="H300:H301"/>
    <mergeCell ref="I300:I301"/>
    <mergeCell ref="J300:J301"/>
    <mergeCell ref="K300:K301"/>
    <mergeCell ref="L300:L301"/>
    <mergeCell ref="N300:N301"/>
    <mergeCell ref="O300:O301"/>
    <mergeCell ref="P300:P301"/>
    <mergeCell ref="Q300:Q301"/>
    <mergeCell ref="R300:R301"/>
    <mergeCell ref="S300:S301"/>
    <mergeCell ref="T300:T301"/>
    <mergeCell ref="U300:U301"/>
    <mergeCell ref="O292:U292"/>
    <mergeCell ref="A292:N297"/>
    <mergeCell ref="O293:U293"/>
    <mergeCell ref="O294:U294"/>
    <mergeCell ref="O295:U295"/>
    <mergeCell ref="O296:U296"/>
    <mergeCell ref="O297:U297"/>
    <mergeCell ref="C299:S299"/>
    <mergeCell ref="T299:V299"/>
    <mergeCell ref="D286:E286"/>
    <mergeCell ref="O286:S286"/>
    <mergeCell ref="D287:E287"/>
    <mergeCell ref="O287:S287"/>
    <mergeCell ref="D288:E288"/>
    <mergeCell ref="O288:S288"/>
    <mergeCell ref="D289:E289"/>
    <mergeCell ref="O289:S289"/>
    <mergeCell ref="O290:U290"/>
    <mergeCell ref="A290:N291"/>
    <mergeCell ref="O291:U291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O264:U264"/>
    <mergeCell ref="A264:N265"/>
    <mergeCell ref="O265:U265"/>
    <mergeCell ref="A266:Y266"/>
    <mergeCell ref="D267:E267"/>
    <mergeCell ref="O267:S267"/>
    <mergeCell ref="D268:E268"/>
    <mergeCell ref="O268:S268"/>
    <mergeCell ref="D269:E269"/>
    <mergeCell ref="O269:S269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52:E252"/>
    <mergeCell ref="O252:S252"/>
    <mergeCell ref="D253:E253"/>
    <mergeCell ref="O253:S253"/>
    <mergeCell ref="O254:U254"/>
    <mergeCell ref="A254:N255"/>
    <mergeCell ref="O255:U255"/>
    <mergeCell ref="A256:Y256"/>
    <mergeCell ref="A257:Y257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D239:E239"/>
    <mergeCell ref="O239:S239"/>
    <mergeCell ref="O240:U240"/>
    <mergeCell ref="A240:N241"/>
    <mergeCell ref="O241:U241"/>
    <mergeCell ref="A242:Y242"/>
    <mergeCell ref="A243:Y243"/>
    <mergeCell ref="A244:Y244"/>
    <mergeCell ref="D245:E245"/>
    <mergeCell ref="O245:S245"/>
    <mergeCell ref="A232:Y232"/>
    <mergeCell ref="D233:E233"/>
    <mergeCell ref="O233:S233"/>
    <mergeCell ref="O234:U234"/>
    <mergeCell ref="A234:N235"/>
    <mergeCell ref="O235:U235"/>
    <mergeCell ref="A236:Y236"/>
    <mergeCell ref="A237:Y237"/>
    <mergeCell ref="D238:E238"/>
    <mergeCell ref="O238:S238"/>
    <mergeCell ref="D226:E226"/>
    <mergeCell ref="O226:S226"/>
    <mergeCell ref="D227:E227"/>
    <mergeCell ref="O227:S227"/>
    <mergeCell ref="O228:U228"/>
    <mergeCell ref="A228:N229"/>
    <mergeCell ref="O229:U229"/>
    <mergeCell ref="A230:Y230"/>
    <mergeCell ref="A231:Y231"/>
    <mergeCell ref="A219:Y219"/>
    <mergeCell ref="A220:Y220"/>
    <mergeCell ref="D221:E221"/>
    <mergeCell ref="O221:S221"/>
    <mergeCell ref="O222:U222"/>
    <mergeCell ref="A222:N223"/>
    <mergeCell ref="O223:U223"/>
    <mergeCell ref="A224:Y224"/>
    <mergeCell ref="A225:Y225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D208:E208"/>
    <mergeCell ref="O208:S208"/>
    <mergeCell ref="O209:U209"/>
    <mergeCell ref="A209:N210"/>
    <mergeCell ref="O210:U210"/>
    <mergeCell ref="A211:Y211"/>
    <mergeCell ref="A212:Y212"/>
    <mergeCell ref="D213:E213"/>
    <mergeCell ref="O213:S213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A202:Y202"/>
    <mergeCell ref="A190:Y190"/>
    <mergeCell ref="D191:E191"/>
    <mergeCell ref="O191:S191"/>
    <mergeCell ref="O192:U192"/>
    <mergeCell ref="A192:N193"/>
    <mergeCell ref="O193:U193"/>
    <mergeCell ref="A194:Y194"/>
    <mergeCell ref="A195:Y195"/>
    <mergeCell ref="D196:E196"/>
    <mergeCell ref="O196:S196"/>
    <mergeCell ref="A183:Y183"/>
    <mergeCell ref="A184:Y184"/>
    <mergeCell ref="D185:E185"/>
    <mergeCell ref="O185:S185"/>
    <mergeCell ref="O186:U186"/>
    <mergeCell ref="A186:N187"/>
    <mergeCell ref="O187:U187"/>
    <mergeCell ref="A188:Y188"/>
    <mergeCell ref="A189:Y189"/>
    <mergeCell ref="O176:U176"/>
    <mergeCell ref="A176:N177"/>
    <mergeCell ref="O177:U177"/>
    <mergeCell ref="A178:Y178"/>
    <mergeCell ref="A179:Y179"/>
    <mergeCell ref="D180:E180"/>
    <mergeCell ref="O180:S180"/>
    <mergeCell ref="O181:U181"/>
    <mergeCell ref="A181:N182"/>
    <mergeCell ref="O182:U182"/>
    <mergeCell ref="D170:E170"/>
    <mergeCell ref="O170:S170"/>
    <mergeCell ref="O171:U171"/>
    <mergeCell ref="A171:N172"/>
    <mergeCell ref="O172:U172"/>
    <mergeCell ref="A173:Y173"/>
    <mergeCell ref="A174:Y174"/>
    <mergeCell ref="D175:E175"/>
    <mergeCell ref="O175:S175"/>
    <mergeCell ref="D163:E163"/>
    <mergeCell ref="O163:S163"/>
    <mergeCell ref="O164:U164"/>
    <mergeCell ref="A164:N165"/>
    <mergeCell ref="O165:U165"/>
    <mergeCell ref="A166:Y166"/>
    <mergeCell ref="A167:Y167"/>
    <mergeCell ref="A168:Y168"/>
    <mergeCell ref="D169:E169"/>
    <mergeCell ref="O169:S169"/>
    <mergeCell ref="D157:E157"/>
    <mergeCell ref="O157:S157"/>
    <mergeCell ref="D158:E158"/>
    <mergeCell ref="O158:S158"/>
    <mergeCell ref="O159:U159"/>
    <mergeCell ref="A159:N160"/>
    <mergeCell ref="O160:U160"/>
    <mergeCell ref="A161:Y161"/>
    <mergeCell ref="D162:E162"/>
    <mergeCell ref="O162:S162"/>
    <mergeCell ref="O151:U151"/>
    <mergeCell ref="A151:N152"/>
    <mergeCell ref="O152:U152"/>
    <mergeCell ref="A153:Y153"/>
    <mergeCell ref="A154:Y154"/>
    <mergeCell ref="D155:E155"/>
    <mergeCell ref="O155:S155"/>
    <mergeCell ref="D156:E156"/>
    <mergeCell ref="O156:S156"/>
    <mergeCell ref="A144:Y144"/>
    <mergeCell ref="D145:E145"/>
    <mergeCell ref="O145:S145"/>
    <mergeCell ref="O146:U146"/>
    <mergeCell ref="A146:N147"/>
    <mergeCell ref="O147:U147"/>
    <mergeCell ref="A148:Y148"/>
    <mergeCell ref="A149:Y149"/>
    <mergeCell ref="D150:E150"/>
    <mergeCell ref="O150:S150"/>
    <mergeCell ref="A137:Y137"/>
    <mergeCell ref="A138:Y138"/>
    <mergeCell ref="D139:E139"/>
    <mergeCell ref="O139:S139"/>
    <mergeCell ref="O140:U140"/>
    <mergeCell ref="A140:N141"/>
    <mergeCell ref="O141:U141"/>
    <mergeCell ref="A142:Y142"/>
    <mergeCell ref="A143:Y143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25:Y125"/>
    <mergeCell ref="A126:Y126"/>
    <mergeCell ref="D127:E127"/>
    <mergeCell ref="O127:S127"/>
    <mergeCell ref="O128:U128"/>
    <mergeCell ref="A128:N129"/>
    <mergeCell ref="O129:U129"/>
    <mergeCell ref="A130:Y130"/>
    <mergeCell ref="A131:Y131"/>
    <mergeCell ref="A118:Y118"/>
    <mergeCell ref="A119:Y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12:Y112"/>
    <mergeCell ref="A113:Y113"/>
    <mergeCell ref="D114:E114"/>
    <mergeCell ref="O114:S114"/>
    <mergeCell ref="D115:E115"/>
    <mergeCell ref="O115:S115"/>
    <mergeCell ref="O116:U116"/>
    <mergeCell ref="A116:N117"/>
    <mergeCell ref="O117:U117"/>
    <mergeCell ref="A106:Y106"/>
    <mergeCell ref="A107:Y107"/>
    <mergeCell ref="D108:E108"/>
    <mergeCell ref="O108:S108"/>
    <mergeCell ref="D109:E109"/>
    <mergeCell ref="O109:S109"/>
    <mergeCell ref="O110:U110"/>
    <mergeCell ref="A110:N111"/>
    <mergeCell ref="O111:U111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D95:E95"/>
    <mergeCell ref="O95:S95"/>
    <mergeCell ref="O96:U96"/>
    <mergeCell ref="A96:N97"/>
    <mergeCell ref="O97:U97"/>
    <mergeCell ref="A98:Y98"/>
    <mergeCell ref="A99:Y99"/>
    <mergeCell ref="D100:E100"/>
    <mergeCell ref="O100:S100"/>
    <mergeCell ref="O89:U89"/>
    <mergeCell ref="A89:N90"/>
    <mergeCell ref="O90:U90"/>
    <mergeCell ref="A91:Y91"/>
    <mergeCell ref="A92:Y92"/>
    <mergeCell ref="D93:E93"/>
    <mergeCell ref="O93:S93"/>
    <mergeCell ref="D94:E94"/>
    <mergeCell ref="O94:S94"/>
    <mergeCell ref="D84:E84"/>
    <mergeCell ref="O84:S84"/>
    <mergeCell ref="D85:E85"/>
    <mergeCell ref="O85:S85"/>
    <mergeCell ref="D86:E86"/>
    <mergeCell ref="O86:S86"/>
    <mergeCell ref="D87:E87"/>
    <mergeCell ref="O87:S87"/>
    <mergeCell ref="D88:E88"/>
    <mergeCell ref="O88:S88"/>
    <mergeCell ref="D78:E78"/>
    <mergeCell ref="O78:S78"/>
    <mergeCell ref="O79:U79"/>
    <mergeCell ref="A79:N80"/>
    <mergeCell ref="O80:U80"/>
    <mergeCell ref="A81:Y81"/>
    <mergeCell ref="A82:Y82"/>
    <mergeCell ref="D83:E83"/>
    <mergeCell ref="O83:S83"/>
    <mergeCell ref="D72:E72"/>
    <mergeCell ref="O72:S72"/>
    <mergeCell ref="O73:U73"/>
    <mergeCell ref="A73:N74"/>
    <mergeCell ref="O74:U74"/>
    <mergeCell ref="A75:Y75"/>
    <mergeCell ref="A76:Y76"/>
    <mergeCell ref="D77:E77"/>
    <mergeCell ref="O77:S77"/>
    <mergeCell ref="D66:E66"/>
    <mergeCell ref="O66:S66"/>
    <mergeCell ref="O67:U67"/>
    <mergeCell ref="A67:N68"/>
    <mergeCell ref="O68:U68"/>
    <mergeCell ref="A69:Y69"/>
    <mergeCell ref="A70:Y70"/>
    <mergeCell ref="D71:E71"/>
    <mergeCell ref="O71:S71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38:E38"/>
    <mergeCell ref="O38:S38"/>
    <mergeCell ref="O39:U39"/>
    <mergeCell ref="A39:N40"/>
    <mergeCell ref="O40:U40"/>
    <mergeCell ref="A41:Y41"/>
    <mergeCell ref="A42:Y42"/>
    <mergeCell ref="D43:E43"/>
    <mergeCell ref="O43:S43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 O5:Q6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9"/>
    </row>
    <row r="3" spans="2:8" x14ac:dyDescent="0.2">
      <c r="B3" s="54" t="s">
        <v>403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80</v>
      </c>
      <c r="C6" s="54" t="s">
        <v>405</v>
      </c>
      <c r="D6" s="54" t="s">
        <v>406</v>
      </c>
      <c r="E6" s="54" t="s">
        <v>49</v>
      </c>
    </row>
    <row r="8" spans="2:8" x14ac:dyDescent="0.2">
      <c r="B8" s="54" t="s">
        <v>81</v>
      </c>
      <c r="C8" s="54" t="s">
        <v>405</v>
      </c>
      <c r="D8" s="54" t="s">
        <v>49</v>
      </c>
      <c r="E8" s="54" t="s">
        <v>49</v>
      </c>
    </row>
    <row r="10" spans="2:8" x14ac:dyDescent="0.2">
      <c r="B10" s="54" t="s">
        <v>407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408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409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410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411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412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413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414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415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416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417</v>
      </c>
      <c r="C20" s="54" t="s">
        <v>49</v>
      </c>
      <c r="D20" s="54" t="s">
        <v>49</v>
      </c>
      <c r="E20" s="54" t="s">
        <v>49</v>
      </c>
    </row>
  </sheetData>
  <sheetProtection algorithmName="SHA-512" hashValue="iaN3AtcHe+D0C64FY5dcHjHygPGG3FapZuOGYwB/TpuVeOZoI24eNw46EbN56xqcHnJTFGghstFn1xnHwrSVmg==" saltValue="9IKYHOoyyio6gB3lBHI4n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502</vt:i4>
      </vt:variant>
    </vt:vector>
  </HeadingPairs>
  <TitlesOfParts>
    <vt:vector size="5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2024-07-25T07:17:22Z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