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408A5F8-9EB5-434C-94C9-0D443D1D21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заказа'!$V$12</definedName>
    <definedName name="DeliveryConditionsList">Setting!$B$16:$B$26</definedName>
    <definedName name="DeliveryDate">'Бланк заказа'!$Q$9</definedName>
    <definedName name="DeliveryMethodList">Setting!$B$3:$B$4</definedName>
    <definedName name="DeliveryNumAdressList">Setting!$D$6:$D$8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Setting!$B$15:$B$16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00">'Бланк заказа'!$B$275:$B$275</definedName>
    <definedName name="ProductId101">'Бланк заказа'!$B$279:$B$279</definedName>
    <definedName name="ProductId102">'Бланк заказа'!$B$285:$B$285</definedName>
    <definedName name="ProductId103">'Бланк заказа'!$B$286:$B$286</definedName>
    <definedName name="ProductId104">'Бланк заказа'!$B$287:$B$287</definedName>
    <definedName name="ProductId105">'Бланк заказа'!$B$291:$B$291</definedName>
    <definedName name="ProductId106">'Бланк заказа'!$B$295:$B$295</definedName>
    <definedName name="ProductId107">'Бланк заказа'!$B$296:$B$296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заказа'!$B$61:$B$61</definedName>
    <definedName name="ProductId21">'Бланк заказа'!$B$62:$B$62</definedName>
    <definedName name="ProductId22">'Бланк заказа'!$B$66:$B$66</definedName>
    <definedName name="ProductId23">'Бланк заказа'!$B$67:$B$67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заказа'!$B$92:$B$92</definedName>
    <definedName name="ProductId34">'Бланк заказа'!$B$93:$B$93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заказа'!$B$108:$B$108</definedName>
    <definedName name="ProductId42">'Бланк заказа'!$B$109:$B$109</definedName>
    <definedName name="ProductId43">'Бланк заказа'!$B$110:$B$110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заказа'!$B$119:$B$119</definedName>
    <definedName name="ProductId49">'Бланк заказа'!$B$124:$B$124</definedName>
    <definedName name="ProductId5">'Бланк заказа'!$B$31:$B$31</definedName>
    <definedName name="ProductId50">'Бланк заказа'!$B$125:$B$125</definedName>
    <definedName name="ProductId51">'Бланк заказа'!$B$130:$B$130</definedName>
    <definedName name="ProductId52">'Бланк заказа'!$B$131:$B$131</definedName>
    <definedName name="ProductId53">'Бланк заказа'!$B$136:$B$136</definedName>
    <definedName name="ProductId54">'Бланк заказа'!$B$137:$B$137</definedName>
    <definedName name="ProductId55">'Бланк заказа'!$B$142:$B$142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заказа'!$B$164:$B$164</definedName>
    <definedName name="ProductId61">'Бланк заказа'!$B$169:$B$169</definedName>
    <definedName name="ProductId62">'Бланк заказа'!$B$170:$B$170</definedName>
    <definedName name="ProductId63">'Бланк заказа'!$B$171:$B$171</definedName>
    <definedName name="ProductId64">'Бланк заказа'!$B$172:$B$172</definedName>
    <definedName name="ProductId65">'Бланк заказа'!$B$176:$B$176</definedName>
    <definedName name="ProductId66">'Бланк заказа'!$B$177:$B$177</definedName>
    <definedName name="ProductId67">'Бланк заказа'!$B$183:$B$183</definedName>
    <definedName name="ProductId68">'Бланк заказа'!$B$184:$B$184</definedName>
    <definedName name="ProductId69">'Бланк заказа'!$B$185:$B$185</definedName>
    <definedName name="ProductId7">'Бланк заказа'!$B$37:$B$37</definedName>
    <definedName name="ProductId70">'Бланк заказа'!$B$189:$B$189</definedName>
    <definedName name="ProductId71">'Бланк заказа'!$B$194:$B$194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заказа'!$B$203:$B$203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заказа'!$B$226:$B$226</definedName>
    <definedName name="ProductId87">'Бланк заказа'!$B$227:$B$227</definedName>
    <definedName name="ProductId88">'Бланк заказа'!$B$228:$B$228</definedName>
    <definedName name="ProductId89">'Бланк заказа'!$B$233:$B$233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заказа'!$B$240:$B$240</definedName>
    <definedName name="ProductId93">'Бланк заказа'!$B$245:$B$245</definedName>
    <definedName name="ProductId94">'Бланк заказа'!$B$250:$B$250</definedName>
    <definedName name="ProductId95">'Бланк заказа'!$B$251:$B$251</definedName>
    <definedName name="ProductId96">'Бланк заказа'!$B$257:$B$257</definedName>
    <definedName name="ProductId97">'Бланк заказа'!$B$263:$B$263</definedName>
    <definedName name="ProductId98">'Бланк заказа'!$B$264:$B$264</definedName>
    <definedName name="ProductId99">'Бланк заказа'!$B$269:$B$269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заказа'!$X$275:$X$275</definedName>
    <definedName name="SalesQty101">'Бланк заказа'!$X$279:$X$279</definedName>
    <definedName name="SalesQty102">'Бланк заказа'!$X$285:$X$285</definedName>
    <definedName name="SalesQty103">'Бланк заказа'!$X$286:$X$286</definedName>
    <definedName name="SalesQty104">'Бланк заказа'!$X$287:$X$287</definedName>
    <definedName name="SalesQty105">'Бланк заказа'!$X$291:$X$291</definedName>
    <definedName name="SalesQty106">'Бланк заказа'!$X$295:$X$295</definedName>
    <definedName name="SalesQty107">'Бланк заказа'!$X$296:$X$296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заказа'!$X$61:$X$61</definedName>
    <definedName name="SalesQty21">'Бланк заказа'!$X$62:$X$62</definedName>
    <definedName name="SalesQty22">'Бланк заказа'!$X$66:$X$66</definedName>
    <definedName name="SalesQty23">'Бланк заказа'!$X$67:$X$67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заказа'!$X$92:$X$92</definedName>
    <definedName name="SalesQty34">'Бланк заказа'!$X$93:$X$93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заказа'!$X$108:$X$108</definedName>
    <definedName name="SalesQty42">'Бланк заказа'!$X$109:$X$109</definedName>
    <definedName name="SalesQty43">'Бланк заказа'!$X$110:$X$110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заказа'!$X$119:$X$119</definedName>
    <definedName name="SalesQty49">'Бланк заказа'!$X$124:$X$124</definedName>
    <definedName name="SalesQty5">'Бланк заказа'!$X$31:$X$31</definedName>
    <definedName name="SalesQty50">'Бланк заказа'!$X$125:$X$125</definedName>
    <definedName name="SalesQty51">'Бланк заказа'!$X$130:$X$130</definedName>
    <definedName name="SalesQty52">'Бланк заказа'!$X$131:$X$131</definedName>
    <definedName name="SalesQty53">'Бланк заказа'!$X$136:$X$136</definedName>
    <definedName name="SalesQty54">'Бланк заказа'!$X$137:$X$137</definedName>
    <definedName name="SalesQty55">'Бланк заказа'!$X$142:$X$142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заказа'!$X$158:$X$158</definedName>
    <definedName name="SalesQty6">'Бланк заказа'!$X$36:$X$36</definedName>
    <definedName name="SalesQty60">'Бланк заказа'!$X$164:$X$164</definedName>
    <definedName name="SalesQty61">'Бланк заказа'!$X$169:$X$169</definedName>
    <definedName name="SalesQty62">'Бланк заказа'!$X$170:$X$170</definedName>
    <definedName name="SalesQty63">'Бланк заказа'!$X$171:$X$171</definedName>
    <definedName name="SalesQty64">'Бланк заказа'!$X$172:$X$172</definedName>
    <definedName name="SalesQty65">'Бланк заказа'!$X$176:$X$176</definedName>
    <definedName name="SalesQty66">'Бланк заказа'!$X$177:$X$177</definedName>
    <definedName name="SalesQty67">'Бланк заказа'!$X$183:$X$183</definedName>
    <definedName name="SalesQty68">'Бланк заказа'!$X$184:$X$184</definedName>
    <definedName name="SalesQty69">'Бланк заказа'!$X$185:$X$185</definedName>
    <definedName name="SalesQty7">'Бланк заказа'!$X$37:$X$37</definedName>
    <definedName name="SalesQty70">'Бланк заказа'!$X$189:$X$189</definedName>
    <definedName name="SalesQty71">'Бланк заказа'!$X$194:$X$194</definedName>
    <definedName name="SalesQty72">'Бланк заказа'!$X$200:$X$200</definedName>
    <definedName name="SalesQty73">'Бланк заказа'!$X$201:$X$201</definedName>
    <definedName name="SalesQty74">'Бланк заказа'!$X$202:$X$202</definedName>
    <definedName name="SalesQty75">'Бланк заказа'!$X$203:$X$203</definedName>
    <definedName name="SalesQty76">'Бланк заказа'!$X$208:$X$208</definedName>
    <definedName name="SalesQty77">'Бланк заказа'!$X$209:$X$209</definedName>
    <definedName name="SalesQty78">'Бланк заказа'!$X$210:$X$210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заказа'!$X$219:$X$219</definedName>
    <definedName name="SalesQty84">'Бланк заказа'!$X$220:$X$220</definedName>
    <definedName name="SalesQty85">'Бланк заказа'!$X$225:$X$225</definedName>
    <definedName name="SalesQty86">'Бланк заказа'!$X$226:$X$226</definedName>
    <definedName name="SalesQty87">'Бланк заказа'!$X$227:$X$227</definedName>
    <definedName name="SalesQty88">'Бланк заказа'!$X$228:$X$228</definedName>
    <definedName name="SalesQty89">'Бланк заказа'!$X$233:$X$233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заказа'!$X$240:$X$240</definedName>
    <definedName name="SalesQty93">'Бланк заказа'!$X$245:$X$245</definedName>
    <definedName name="SalesQty94">'Бланк заказа'!$X$250:$X$250</definedName>
    <definedName name="SalesQty95">'Бланк заказа'!$X$251:$X$251</definedName>
    <definedName name="SalesQty96">'Бланк заказа'!$X$257:$X$257</definedName>
    <definedName name="SalesQty97">'Бланк заказа'!$X$263:$X$263</definedName>
    <definedName name="SalesQty98">'Бланк заказа'!$X$264:$X$264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заказа'!$Y$275:$Y$275</definedName>
    <definedName name="SalesRoundBox101">'Бланк заказа'!$Y$279:$Y$279</definedName>
    <definedName name="SalesRoundBox102">'Бланк заказа'!$Y$285:$Y$285</definedName>
    <definedName name="SalesRoundBox103">'Бланк заказа'!$Y$286:$Y$286</definedName>
    <definedName name="SalesRoundBox104">'Бланк заказа'!$Y$287:$Y$287</definedName>
    <definedName name="SalesRoundBox105">'Бланк заказа'!$Y$291:$Y$291</definedName>
    <definedName name="SalesRoundBox106">'Бланк заказа'!$Y$295:$Y$295</definedName>
    <definedName name="SalesRoundBox107">'Бланк заказа'!$Y$296:$Y$296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заказа'!$Y$61:$Y$61</definedName>
    <definedName name="SalesRoundBox21">'Бланк заказа'!$Y$62:$Y$62</definedName>
    <definedName name="SalesRoundBox22">'Бланк заказа'!$Y$66:$Y$66</definedName>
    <definedName name="SalesRoundBox23">'Бланк заказа'!$Y$67:$Y$67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заказа'!$Y$92:$Y$92</definedName>
    <definedName name="SalesRoundBox34">'Бланк заказа'!$Y$93:$Y$93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заказа'!$Y$108:$Y$108</definedName>
    <definedName name="SalesRoundBox42">'Бланк заказа'!$Y$109:$Y$109</definedName>
    <definedName name="SalesRoundBox43">'Бланк заказа'!$Y$110:$Y$110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заказа'!$Y$119:$Y$119</definedName>
    <definedName name="SalesRoundBox49">'Бланк заказа'!$Y$124:$Y$124</definedName>
    <definedName name="SalesRoundBox5">'Бланк заказа'!$Y$31:$Y$31</definedName>
    <definedName name="SalesRoundBox50">'Бланк заказа'!$Y$125:$Y$125</definedName>
    <definedName name="SalesRoundBox51">'Бланк заказа'!$Y$130:$Y$130</definedName>
    <definedName name="SalesRoundBox52">'Бланк заказа'!$Y$131:$Y$131</definedName>
    <definedName name="SalesRoundBox53">'Бланк заказа'!$Y$136:$Y$136</definedName>
    <definedName name="SalesRoundBox54">'Бланк заказа'!$Y$137:$Y$137</definedName>
    <definedName name="SalesRoundBox55">'Бланк заказа'!$Y$142:$Y$142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заказа'!$Y$158:$Y$158</definedName>
    <definedName name="SalesRoundBox6">'Бланк заказа'!$Y$36:$Y$36</definedName>
    <definedName name="SalesRoundBox60">'Бланк заказа'!$Y$164:$Y$164</definedName>
    <definedName name="SalesRoundBox61">'Бланк заказа'!$Y$169:$Y$169</definedName>
    <definedName name="SalesRoundBox62">'Бланк заказа'!$Y$170:$Y$170</definedName>
    <definedName name="SalesRoundBox63">'Бланк заказа'!$Y$171:$Y$171</definedName>
    <definedName name="SalesRoundBox64">'Бланк заказа'!$Y$172:$Y$172</definedName>
    <definedName name="SalesRoundBox65">'Бланк заказа'!$Y$176:$Y$176</definedName>
    <definedName name="SalesRoundBox66">'Бланк заказа'!$Y$177:$Y$177</definedName>
    <definedName name="SalesRoundBox67">'Бланк заказа'!$Y$183:$Y$183</definedName>
    <definedName name="SalesRoundBox68">'Бланк заказа'!$Y$184:$Y$184</definedName>
    <definedName name="SalesRoundBox69">'Бланк заказа'!$Y$185:$Y$185</definedName>
    <definedName name="SalesRoundBox7">'Бланк заказа'!$Y$37:$Y$37</definedName>
    <definedName name="SalesRoundBox70">'Бланк заказа'!$Y$189:$Y$189</definedName>
    <definedName name="SalesRoundBox71">'Бланк заказа'!$Y$194:$Y$194</definedName>
    <definedName name="SalesRoundBox72">'Бланк заказа'!$Y$200:$Y$200</definedName>
    <definedName name="SalesRoundBox73">'Бланк заказа'!$Y$201:$Y$201</definedName>
    <definedName name="SalesRoundBox74">'Бланк заказа'!$Y$202:$Y$202</definedName>
    <definedName name="SalesRoundBox75">'Бланк заказа'!$Y$203:$Y$203</definedName>
    <definedName name="SalesRoundBox76">'Бланк заказа'!$Y$208:$Y$208</definedName>
    <definedName name="SalesRoundBox77">'Бланк заказа'!$Y$209:$Y$209</definedName>
    <definedName name="SalesRoundBox78">'Бланк заказа'!$Y$210:$Y$210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заказа'!$Y$219:$Y$219</definedName>
    <definedName name="SalesRoundBox84">'Бланк заказа'!$Y$220:$Y$220</definedName>
    <definedName name="SalesRoundBox85">'Бланк заказа'!$Y$225:$Y$225</definedName>
    <definedName name="SalesRoundBox86">'Бланк заказа'!$Y$226:$Y$226</definedName>
    <definedName name="SalesRoundBox87">'Бланк заказа'!$Y$227:$Y$227</definedName>
    <definedName name="SalesRoundBox88">'Бланк заказа'!$Y$228:$Y$228</definedName>
    <definedName name="SalesRoundBox89">'Бланк заказа'!$Y$233:$Y$233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заказа'!$Y$240:$Y$240</definedName>
    <definedName name="SalesRoundBox93">'Бланк заказа'!$Y$245:$Y$245</definedName>
    <definedName name="SalesRoundBox94">'Бланк заказа'!$Y$250:$Y$250</definedName>
    <definedName name="SalesRoundBox95">'Бланк заказа'!$Y$251:$Y$251</definedName>
    <definedName name="SalesRoundBox96">'Бланк заказа'!$Y$257:$Y$257</definedName>
    <definedName name="SalesRoundBox97">'Бланк заказа'!$Y$263:$Y$263</definedName>
    <definedName name="SalesRoundBox98">'Бланк заказа'!$Y$264:$Y$264</definedName>
    <definedName name="SalesRoundBox99">'Бланк заказа'!$Y$269:$Y$269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заказа'!$W$275:$W$275</definedName>
    <definedName name="UnitOfMeasure101">'Бланк заказа'!$W$279:$W$279</definedName>
    <definedName name="UnitOfMeasure102">'Бланк заказа'!$W$285:$W$285</definedName>
    <definedName name="UnitOfMeasure103">'Бланк заказа'!$W$286:$W$286</definedName>
    <definedName name="UnitOfMeasure104">'Бланк заказа'!$W$287:$W$287</definedName>
    <definedName name="UnitOfMeasure105">'Бланк заказа'!$W$291:$W$291</definedName>
    <definedName name="UnitOfMeasure106">'Бланк заказа'!$W$295:$W$295</definedName>
    <definedName name="UnitOfMeasure107">'Бланк заказа'!$W$296:$W$296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заказа'!$W$61:$W$61</definedName>
    <definedName name="UnitOfMeasure21">'Бланк заказа'!$W$62:$W$62</definedName>
    <definedName name="UnitOfMeasure22">'Бланк заказа'!$W$66:$W$66</definedName>
    <definedName name="UnitOfMeasure23">'Бланк заказа'!$W$67:$W$67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заказа'!$W$92:$W$92</definedName>
    <definedName name="UnitOfMeasure34">'Бланк заказа'!$W$93:$W$93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заказа'!$W$108:$W$108</definedName>
    <definedName name="UnitOfMeasure42">'Бланк заказа'!$W$109:$W$109</definedName>
    <definedName name="UnitOfMeasure43">'Бланк заказа'!$W$110:$W$110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заказа'!$W$119:$W$119</definedName>
    <definedName name="UnitOfMeasure49">'Бланк заказа'!$W$124:$W$124</definedName>
    <definedName name="UnitOfMeasure5">'Бланк заказа'!$W$31:$W$31</definedName>
    <definedName name="UnitOfMeasure50">'Бланк заказа'!$W$125:$W$125</definedName>
    <definedName name="UnitOfMeasure51">'Бланк заказа'!$W$130:$W$130</definedName>
    <definedName name="UnitOfMeasure52">'Бланк заказа'!$W$131:$W$131</definedName>
    <definedName name="UnitOfMeasure53">'Бланк заказа'!$W$136:$W$136</definedName>
    <definedName name="UnitOfMeasure54">'Бланк заказа'!$W$137:$W$137</definedName>
    <definedName name="UnitOfMeasure55">'Бланк заказа'!$W$142:$W$142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заказа'!$W$158:$W$158</definedName>
    <definedName name="UnitOfMeasure6">'Бланк заказа'!$W$36:$W$36</definedName>
    <definedName name="UnitOfMeasure60">'Бланк заказа'!$W$164:$W$164</definedName>
    <definedName name="UnitOfMeasure61">'Бланк заказа'!$W$169:$W$169</definedName>
    <definedName name="UnitOfMeasure62">'Бланк заказа'!$W$170:$W$170</definedName>
    <definedName name="UnitOfMeasure63">'Бланк заказа'!$W$171:$W$171</definedName>
    <definedName name="UnitOfMeasure64">'Бланк заказа'!$W$172:$W$172</definedName>
    <definedName name="UnitOfMeasure65">'Бланк заказа'!$W$176:$W$176</definedName>
    <definedName name="UnitOfMeasure66">'Бланк заказа'!$W$177:$W$177</definedName>
    <definedName name="UnitOfMeasure67">'Бланк заказа'!$W$183:$W$183</definedName>
    <definedName name="UnitOfMeasure68">'Бланк заказа'!$W$184:$W$184</definedName>
    <definedName name="UnitOfMeasure69">'Бланк заказа'!$W$185:$W$185</definedName>
    <definedName name="UnitOfMeasure7">'Бланк заказа'!$W$37:$W$37</definedName>
    <definedName name="UnitOfMeasure70">'Бланк заказа'!$W$189:$W$189</definedName>
    <definedName name="UnitOfMeasure71">'Бланк заказа'!$W$194:$W$194</definedName>
    <definedName name="UnitOfMeasure72">'Бланк заказа'!$W$200:$W$200</definedName>
    <definedName name="UnitOfMeasure73">'Бланк заказа'!$W$201:$W$201</definedName>
    <definedName name="UnitOfMeasure74">'Бланк заказа'!$W$202:$W$202</definedName>
    <definedName name="UnitOfMeasure75">'Бланк заказа'!$W$203:$W$203</definedName>
    <definedName name="UnitOfMeasure76">'Бланк заказа'!$W$208:$W$208</definedName>
    <definedName name="UnitOfMeasure77">'Бланк заказа'!$W$209:$W$209</definedName>
    <definedName name="UnitOfMeasure78">'Бланк заказа'!$W$210:$W$210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заказа'!$W$219:$W$219</definedName>
    <definedName name="UnitOfMeasure84">'Бланк заказа'!$W$220:$W$220</definedName>
    <definedName name="UnitOfMeasure85">'Бланк заказа'!$W$225:$W$225</definedName>
    <definedName name="UnitOfMeasure86">'Бланк заказа'!$W$226:$W$226</definedName>
    <definedName name="UnitOfMeasure87">'Бланк заказа'!$W$227:$W$227</definedName>
    <definedName name="UnitOfMeasure88">'Бланк заказа'!$W$228:$W$228</definedName>
    <definedName name="UnitOfMeasure89">'Бланк заказа'!$W$233:$W$233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заказа'!$W$240:$W$240</definedName>
    <definedName name="UnitOfMeasure93">'Бланк заказа'!$W$245:$W$245</definedName>
    <definedName name="UnitOfMeasure94">'Бланк заказа'!$W$250:$W$250</definedName>
    <definedName name="UnitOfMeasure95">'Бланк заказа'!$W$251:$W$251</definedName>
    <definedName name="UnitOfMeasure96">'Бланк заказа'!$W$257:$W$257</definedName>
    <definedName name="UnitOfMeasure97">'Бланк заказа'!$W$263:$W$263</definedName>
    <definedName name="UnitOfMeasure98">'Бланк заказа'!$W$264:$W$264</definedName>
    <definedName name="UnitOfMeasure99">'Бланк заказа'!$W$269:$W$269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4" i="2" l="1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X333" i="2"/>
  <c r="X332" i="2"/>
  <c r="BO331" i="2"/>
  <c r="BM331" i="2"/>
  <c r="Z331" i="2"/>
  <c r="Z332" i="2" s="1"/>
  <c r="Y331" i="2"/>
  <c r="BN331" i="2" s="1"/>
  <c r="X328" i="2"/>
  <c r="X327" i="2"/>
  <c r="BO326" i="2"/>
  <c r="BM326" i="2"/>
  <c r="Z326" i="2"/>
  <c r="Y326" i="2"/>
  <c r="BP326" i="2" s="1"/>
  <c r="BO325" i="2"/>
  <c r="BM325" i="2"/>
  <c r="Z325" i="2"/>
  <c r="Y325" i="2"/>
  <c r="BP325" i="2" s="1"/>
  <c r="BO324" i="2"/>
  <c r="BN324" i="2"/>
  <c r="BM324" i="2"/>
  <c r="Z324" i="2"/>
  <c r="Y324" i="2"/>
  <c r="BP324" i="2" s="1"/>
  <c r="BO323" i="2"/>
  <c r="BM323" i="2"/>
  <c r="Z323" i="2"/>
  <c r="Y323" i="2"/>
  <c r="BP323" i="2" s="1"/>
  <c r="BO322" i="2"/>
  <c r="BM322" i="2"/>
  <c r="Z322" i="2"/>
  <c r="Y322" i="2"/>
  <c r="BP322" i="2" s="1"/>
  <c r="BO321" i="2"/>
  <c r="BN321" i="2"/>
  <c r="BM321" i="2"/>
  <c r="Z321" i="2"/>
  <c r="Y321" i="2"/>
  <c r="BP321" i="2" s="1"/>
  <c r="BO320" i="2"/>
  <c r="BM320" i="2"/>
  <c r="Z320" i="2"/>
  <c r="Y320" i="2"/>
  <c r="BP320" i="2" s="1"/>
  <c r="BO319" i="2"/>
  <c r="BM319" i="2"/>
  <c r="Z319" i="2"/>
  <c r="Y319" i="2"/>
  <c r="BP319" i="2" s="1"/>
  <c r="BO318" i="2"/>
  <c r="BN318" i="2"/>
  <c r="BM318" i="2"/>
  <c r="Z318" i="2"/>
  <c r="Y318" i="2"/>
  <c r="BP318" i="2" s="1"/>
  <c r="BO317" i="2"/>
  <c r="BM317" i="2"/>
  <c r="Z317" i="2"/>
  <c r="Y317" i="2"/>
  <c r="BP317" i="2" s="1"/>
  <c r="BO316" i="2"/>
  <c r="BM316" i="2"/>
  <c r="Z316" i="2"/>
  <c r="Y316" i="2"/>
  <c r="BP316" i="2" s="1"/>
  <c r="BO315" i="2"/>
  <c r="BN315" i="2"/>
  <c r="BM315" i="2"/>
  <c r="Z315" i="2"/>
  <c r="Y315" i="2"/>
  <c r="BP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N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N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BO306" i="2"/>
  <c r="BN306" i="2"/>
  <c r="BM306" i="2"/>
  <c r="Z306" i="2"/>
  <c r="Z327" i="2" s="1"/>
  <c r="Y306" i="2"/>
  <c r="BP306" i="2" s="1"/>
  <c r="X304" i="2"/>
  <c r="X303" i="2"/>
  <c r="BO302" i="2"/>
  <c r="BM302" i="2"/>
  <c r="Z302" i="2"/>
  <c r="Y302" i="2"/>
  <c r="BP302" i="2" s="1"/>
  <c r="P302" i="2"/>
  <c r="BO301" i="2"/>
  <c r="BN301" i="2"/>
  <c r="BM301" i="2"/>
  <c r="Z301" i="2"/>
  <c r="Y301" i="2"/>
  <c r="BP301" i="2" s="1"/>
  <c r="BP300" i="2"/>
  <c r="BO300" i="2"/>
  <c r="BN300" i="2"/>
  <c r="BM300" i="2"/>
  <c r="Z300" i="2"/>
  <c r="Z303" i="2" s="1"/>
  <c r="Y300" i="2"/>
  <c r="Y303" i="2" s="1"/>
  <c r="Y298" i="2"/>
  <c r="X298" i="2"/>
  <c r="X297" i="2"/>
  <c r="BO296" i="2"/>
  <c r="BM296" i="2"/>
  <c r="Z296" i="2"/>
  <c r="Y296" i="2"/>
  <c r="BP296" i="2" s="1"/>
  <c r="BP295" i="2"/>
  <c r="BO295" i="2"/>
  <c r="BN295" i="2"/>
  <c r="BM295" i="2"/>
  <c r="Z295" i="2"/>
  <c r="Z297" i="2" s="1"/>
  <c r="Y295" i="2"/>
  <c r="Y297" i="2" s="1"/>
  <c r="X293" i="2"/>
  <c r="Y292" i="2"/>
  <c r="X292" i="2"/>
  <c r="BO291" i="2"/>
  <c r="BM291" i="2"/>
  <c r="Z291" i="2"/>
  <c r="Z292" i="2" s="1"/>
  <c r="Y291" i="2"/>
  <c r="BP291" i="2" s="1"/>
  <c r="X289" i="2"/>
  <c r="X288" i="2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Y281" i="2"/>
  <c r="X281" i="2"/>
  <c r="X280" i="2"/>
  <c r="BO279" i="2"/>
  <c r="BM279" i="2"/>
  <c r="Z279" i="2"/>
  <c r="Z280" i="2" s="1"/>
  <c r="Y279" i="2"/>
  <c r="BN279" i="2" s="1"/>
  <c r="P279" i="2"/>
  <c r="X277" i="2"/>
  <c r="X276" i="2"/>
  <c r="BO275" i="2"/>
  <c r="BM275" i="2"/>
  <c r="Z275" i="2"/>
  <c r="Z276" i="2" s="1"/>
  <c r="Y275" i="2"/>
  <c r="Y277" i="2" s="1"/>
  <c r="X271" i="2"/>
  <c r="X270" i="2"/>
  <c r="BO269" i="2"/>
  <c r="BM269" i="2"/>
  <c r="Z269" i="2"/>
  <c r="Z270" i="2" s="1"/>
  <c r="Y269" i="2"/>
  <c r="Y270" i="2" s="1"/>
  <c r="P269" i="2"/>
  <c r="X266" i="2"/>
  <c r="X265" i="2"/>
  <c r="BP264" i="2"/>
  <c r="BO264" i="2"/>
  <c r="BN264" i="2"/>
  <c r="BM264" i="2"/>
  <c r="Z264" i="2"/>
  <c r="Y264" i="2"/>
  <c r="P264" i="2"/>
  <c r="BO263" i="2"/>
  <c r="BM263" i="2"/>
  <c r="Z263" i="2"/>
  <c r="Y263" i="2"/>
  <c r="Y265" i="2" s="1"/>
  <c r="P263" i="2"/>
  <c r="Y259" i="2"/>
  <c r="X259" i="2"/>
  <c r="X258" i="2"/>
  <c r="BO257" i="2"/>
  <c r="BM257" i="2"/>
  <c r="Z257" i="2"/>
  <c r="Z258" i="2" s="1"/>
  <c r="Y257" i="2"/>
  <c r="BN257" i="2" s="1"/>
  <c r="P257" i="2"/>
  <c r="X253" i="2"/>
  <c r="X252" i="2"/>
  <c r="BO251" i="2"/>
  <c r="BM251" i="2"/>
  <c r="Z251" i="2"/>
  <c r="Y251" i="2"/>
  <c r="BP251" i="2" s="1"/>
  <c r="P251" i="2"/>
  <c r="BO250" i="2"/>
  <c r="BM250" i="2"/>
  <c r="Z250" i="2"/>
  <c r="Y250" i="2"/>
  <c r="BP250" i="2" s="1"/>
  <c r="P250" i="2"/>
  <c r="X247" i="2"/>
  <c r="X246" i="2"/>
  <c r="BO245" i="2"/>
  <c r="BM245" i="2"/>
  <c r="Z245" i="2"/>
  <c r="Z246" i="2" s="1"/>
  <c r="Y245" i="2"/>
  <c r="Y247" i="2" s="1"/>
  <c r="P245" i="2"/>
  <c r="X242" i="2"/>
  <c r="X241" i="2"/>
  <c r="BO240" i="2"/>
  <c r="BM240" i="2"/>
  <c r="Z240" i="2"/>
  <c r="Y240" i="2"/>
  <c r="BN240" i="2" s="1"/>
  <c r="BO239" i="2"/>
  <c r="BM239" i="2"/>
  <c r="Z239" i="2"/>
  <c r="Y239" i="2"/>
  <c r="BP239" i="2" s="1"/>
  <c r="BO238" i="2"/>
  <c r="BM238" i="2"/>
  <c r="Z238" i="2"/>
  <c r="Z241" i="2" s="1"/>
  <c r="Y238" i="2"/>
  <c r="BP238" i="2" s="1"/>
  <c r="X235" i="2"/>
  <c r="X234" i="2"/>
  <c r="BO233" i="2"/>
  <c r="BM233" i="2"/>
  <c r="Z233" i="2"/>
  <c r="Z234" i="2" s="1"/>
  <c r="Y233" i="2"/>
  <c r="Y235" i="2" s="1"/>
  <c r="P233" i="2"/>
  <c r="X230" i="2"/>
  <c r="X229" i="2"/>
  <c r="BP228" i="2"/>
  <c r="BO228" i="2"/>
  <c r="BN228" i="2"/>
  <c r="BM228" i="2"/>
  <c r="Z228" i="2"/>
  <c r="Y228" i="2"/>
  <c r="P228" i="2"/>
  <c r="BO227" i="2"/>
  <c r="BM227" i="2"/>
  <c r="Z227" i="2"/>
  <c r="Y227" i="2"/>
  <c r="BP227" i="2" s="1"/>
  <c r="P227" i="2"/>
  <c r="BO226" i="2"/>
  <c r="BM226" i="2"/>
  <c r="Z226" i="2"/>
  <c r="Y226" i="2"/>
  <c r="P226" i="2"/>
  <c r="BO225" i="2"/>
  <c r="BM225" i="2"/>
  <c r="Z225" i="2"/>
  <c r="Y225" i="2"/>
  <c r="Y229" i="2" s="1"/>
  <c r="P225" i="2"/>
  <c r="X222" i="2"/>
  <c r="X221" i="2"/>
  <c r="BO220" i="2"/>
  <c r="BM220" i="2"/>
  <c r="Z220" i="2"/>
  <c r="Y220" i="2"/>
  <c r="BP220" i="2" s="1"/>
  <c r="P220" i="2"/>
  <c r="BP219" i="2"/>
  <c r="BO219" i="2"/>
  <c r="BN219" i="2"/>
  <c r="BM219" i="2"/>
  <c r="Z219" i="2"/>
  <c r="Y219" i="2"/>
  <c r="P219" i="2"/>
  <c r="BO218" i="2"/>
  <c r="BM218" i="2"/>
  <c r="Z218" i="2"/>
  <c r="Y218" i="2"/>
  <c r="BP218" i="2" s="1"/>
  <c r="P218" i="2"/>
  <c r="BP217" i="2"/>
  <c r="BO217" i="2"/>
  <c r="BN217" i="2"/>
  <c r="BM217" i="2"/>
  <c r="Z217" i="2"/>
  <c r="Y217" i="2"/>
  <c r="P217" i="2"/>
  <c r="BO216" i="2"/>
  <c r="BM216" i="2"/>
  <c r="Z216" i="2"/>
  <c r="Y216" i="2"/>
  <c r="BP216" i="2" s="1"/>
  <c r="P216" i="2"/>
  <c r="BO215" i="2"/>
  <c r="BM215" i="2"/>
  <c r="Z215" i="2"/>
  <c r="Z221" i="2" s="1"/>
  <c r="Y215" i="2"/>
  <c r="P215" i="2"/>
  <c r="X212" i="2"/>
  <c r="X211" i="2"/>
  <c r="BO210" i="2"/>
  <c r="BM210" i="2"/>
  <c r="Z210" i="2"/>
  <c r="Y210" i="2"/>
  <c r="BP210" i="2" s="1"/>
  <c r="P210" i="2"/>
  <c r="BO209" i="2"/>
  <c r="BM209" i="2"/>
  <c r="Z209" i="2"/>
  <c r="Z211" i="2" s="1"/>
  <c r="Y209" i="2"/>
  <c r="BP209" i="2" s="1"/>
  <c r="P209" i="2"/>
  <c r="BO208" i="2"/>
  <c r="BM208" i="2"/>
  <c r="Z208" i="2"/>
  <c r="Y208" i="2"/>
  <c r="Y211" i="2" s="1"/>
  <c r="P208" i="2"/>
  <c r="X205" i="2"/>
  <c r="X204" i="2"/>
  <c r="BO203" i="2"/>
  <c r="BN203" i="2"/>
  <c r="BM203" i="2"/>
  <c r="Z203" i="2"/>
  <c r="Y203" i="2"/>
  <c r="BP203" i="2" s="1"/>
  <c r="BP202" i="2"/>
  <c r="BO202" i="2"/>
  <c r="BN202" i="2"/>
  <c r="BM202" i="2"/>
  <c r="Z202" i="2"/>
  <c r="Y202" i="2"/>
  <c r="P202" i="2"/>
  <c r="BO201" i="2"/>
  <c r="BM201" i="2"/>
  <c r="Z201" i="2"/>
  <c r="Y201" i="2"/>
  <c r="Y205" i="2" s="1"/>
  <c r="P201" i="2"/>
  <c r="BP200" i="2"/>
  <c r="BO200" i="2"/>
  <c r="BN200" i="2"/>
  <c r="BM200" i="2"/>
  <c r="Z200" i="2"/>
  <c r="Z204" i="2" s="1"/>
  <c r="Y200" i="2"/>
  <c r="P200" i="2"/>
  <c r="X196" i="2"/>
  <c r="X195" i="2"/>
  <c r="BO194" i="2"/>
  <c r="BM194" i="2"/>
  <c r="Z194" i="2"/>
  <c r="Z195" i="2" s="1"/>
  <c r="Y194" i="2"/>
  <c r="BN194" i="2" s="1"/>
  <c r="P194" i="2"/>
  <c r="X191" i="2"/>
  <c r="X190" i="2"/>
  <c r="BO189" i="2"/>
  <c r="BM189" i="2"/>
  <c r="Z189" i="2"/>
  <c r="Z190" i="2" s="1"/>
  <c r="Y189" i="2"/>
  <c r="Y191" i="2" s="1"/>
  <c r="X187" i="2"/>
  <c r="X186" i="2"/>
  <c r="BO185" i="2"/>
  <c r="BN185" i="2"/>
  <c r="BM185" i="2"/>
  <c r="Z185" i="2"/>
  <c r="Y185" i="2"/>
  <c r="BP185" i="2" s="1"/>
  <c r="P185" i="2"/>
  <c r="BO184" i="2"/>
  <c r="BM184" i="2"/>
  <c r="Z184" i="2"/>
  <c r="Y184" i="2"/>
  <c r="BP184" i="2" s="1"/>
  <c r="P184" i="2"/>
  <c r="BO183" i="2"/>
  <c r="BM183" i="2"/>
  <c r="Z183" i="2"/>
  <c r="Z186" i="2" s="1"/>
  <c r="Y183" i="2"/>
  <c r="BP183" i="2" s="1"/>
  <c r="P183" i="2"/>
  <c r="X179" i="2"/>
  <c r="X178" i="2"/>
  <c r="BO177" i="2"/>
  <c r="BM177" i="2"/>
  <c r="Z177" i="2"/>
  <c r="Y177" i="2"/>
  <c r="BP177" i="2" s="1"/>
  <c r="P177" i="2"/>
  <c r="BO176" i="2"/>
  <c r="BM176" i="2"/>
  <c r="Z176" i="2"/>
  <c r="Z178" i="2" s="1"/>
  <c r="Y176" i="2"/>
  <c r="BP176" i="2" s="1"/>
  <c r="P176" i="2"/>
  <c r="X174" i="2"/>
  <c r="X173" i="2"/>
  <c r="BO172" i="2"/>
  <c r="BM172" i="2"/>
  <c r="Z172" i="2"/>
  <c r="Y172" i="2"/>
  <c r="BP172" i="2" s="1"/>
  <c r="P172" i="2"/>
  <c r="BO171" i="2"/>
  <c r="BM171" i="2"/>
  <c r="Z171" i="2"/>
  <c r="Z173" i="2" s="1"/>
  <c r="Y171" i="2"/>
  <c r="BP171" i="2" s="1"/>
  <c r="P171" i="2"/>
  <c r="BO170" i="2"/>
  <c r="BM170" i="2"/>
  <c r="Z170" i="2"/>
  <c r="Y170" i="2"/>
  <c r="BP170" i="2" s="1"/>
  <c r="BO169" i="2"/>
  <c r="BM169" i="2"/>
  <c r="Z169" i="2"/>
  <c r="Y169" i="2"/>
  <c r="Y173" i="2" s="1"/>
  <c r="X166" i="2"/>
  <c r="Z165" i="2"/>
  <c r="X165" i="2"/>
  <c r="BO164" i="2"/>
  <c r="BM164" i="2"/>
  <c r="Z164" i="2"/>
  <c r="Y164" i="2"/>
  <c r="Y166" i="2" s="1"/>
  <c r="X160" i="2"/>
  <c r="Z159" i="2"/>
  <c r="X159" i="2"/>
  <c r="BO158" i="2"/>
  <c r="BM158" i="2"/>
  <c r="Z158" i="2"/>
  <c r="Y158" i="2"/>
  <c r="BP158" i="2" s="1"/>
  <c r="P158" i="2"/>
  <c r="X155" i="2"/>
  <c r="X154" i="2"/>
  <c r="BO153" i="2"/>
  <c r="BN153" i="2"/>
  <c r="BM153" i="2"/>
  <c r="Z153" i="2"/>
  <c r="Y153" i="2"/>
  <c r="BP153" i="2" s="1"/>
  <c r="P153" i="2"/>
  <c r="BO152" i="2"/>
  <c r="BM152" i="2"/>
  <c r="Z152" i="2"/>
  <c r="Y152" i="2"/>
  <c r="BP152" i="2" s="1"/>
  <c r="P152" i="2"/>
  <c r="X149" i="2"/>
  <c r="Z148" i="2"/>
  <c r="X148" i="2"/>
  <c r="BO147" i="2"/>
  <c r="BM147" i="2"/>
  <c r="Z147" i="2"/>
  <c r="Y147" i="2"/>
  <c r="Y149" i="2" s="1"/>
  <c r="P147" i="2"/>
  <c r="X144" i="2"/>
  <c r="Y143" i="2"/>
  <c r="X143" i="2"/>
  <c r="BP142" i="2"/>
  <c r="BO142" i="2"/>
  <c r="BN142" i="2"/>
  <c r="BM142" i="2"/>
  <c r="Z142" i="2"/>
  <c r="Z143" i="2" s="1"/>
  <c r="Y142" i="2"/>
  <c r="Y144" i="2" s="1"/>
  <c r="X139" i="2"/>
  <c r="X138" i="2"/>
  <c r="BO137" i="2"/>
  <c r="BM137" i="2"/>
  <c r="Z137" i="2"/>
  <c r="Y137" i="2"/>
  <c r="BP137" i="2" s="1"/>
  <c r="P137" i="2"/>
  <c r="BO136" i="2"/>
  <c r="BM136" i="2"/>
  <c r="Z136" i="2"/>
  <c r="Z138" i="2" s="1"/>
  <c r="Y136" i="2"/>
  <c r="Y138" i="2" s="1"/>
  <c r="P136" i="2"/>
  <c r="X133" i="2"/>
  <c r="X132" i="2"/>
  <c r="BO131" i="2"/>
  <c r="BM131" i="2"/>
  <c r="Z131" i="2"/>
  <c r="Z132" i="2" s="1"/>
  <c r="Y131" i="2"/>
  <c r="P131" i="2"/>
  <c r="BO130" i="2"/>
  <c r="BM130" i="2"/>
  <c r="Z130" i="2"/>
  <c r="Y130" i="2"/>
  <c r="Y133" i="2" s="1"/>
  <c r="P130" i="2"/>
  <c r="X127" i="2"/>
  <c r="X126" i="2"/>
  <c r="BO125" i="2"/>
  <c r="BN125" i="2"/>
  <c r="BM125" i="2"/>
  <c r="Z125" i="2"/>
  <c r="Z126" i="2" s="1"/>
  <c r="Y125" i="2"/>
  <c r="BP125" i="2" s="1"/>
  <c r="P125" i="2"/>
  <c r="BO124" i="2"/>
  <c r="BM124" i="2"/>
  <c r="Z124" i="2"/>
  <c r="Y124" i="2"/>
  <c r="Y126" i="2" s="1"/>
  <c r="P124" i="2"/>
  <c r="X121" i="2"/>
  <c r="X120" i="2"/>
  <c r="BO119" i="2"/>
  <c r="BN119" i="2"/>
  <c r="BM119" i="2"/>
  <c r="Z119" i="2"/>
  <c r="Y119" i="2"/>
  <c r="BP119" i="2" s="1"/>
  <c r="P119" i="2"/>
  <c r="BO118" i="2"/>
  <c r="BM118" i="2"/>
  <c r="Z118" i="2"/>
  <c r="Y118" i="2"/>
  <c r="BP118" i="2" s="1"/>
  <c r="P118" i="2"/>
  <c r="BO117" i="2"/>
  <c r="BM117" i="2"/>
  <c r="Z117" i="2"/>
  <c r="Y117" i="2"/>
  <c r="BP117" i="2" s="1"/>
  <c r="P117" i="2"/>
  <c r="BO116" i="2"/>
  <c r="BM116" i="2"/>
  <c r="Z116" i="2"/>
  <c r="Y116" i="2"/>
  <c r="Y120" i="2" s="1"/>
  <c r="P116" i="2"/>
  <c r="BP115" i="2"/>
  <c r="BO115" i="2"/>
  <c r="BN115" i="2"/>
  <c r="BM115" i="2"/>
  <c r="Z115" i="2"/>
  <c r="Z120" i="2" s="1"/>
  <c r="Y115" i="2"/>
  <c r="P115" i="2"/>
  <c r="X112" i="2"/>
  <c r="X111" i="2"/>
  <c r="BO110" i="2"/>
  <c r="BM110" i="2"/>
  <c r="Z110" i="2"/>
  <c r="Y110" i="2"/>
  <c r="BP110" i="2" s="1"/>
  <c r="P110" i="2"/>
  <c r="BP109" i="2"/>
  <c r="BO109" i="2"/>
  <c r="BN109" i="2"/>
  <c r="BM109" i="2"/>
  <c r="Z109" i="2"/>
  <c r="Y109" i="2"/>
  <c r="P109" i="2"/>
  <c r="BO108" i="2"/>
  <c r="BN108" i="2"/>
  <c r="BM108" i="2"/>
  <c r="Z108" i="2"/>
  <c r="Z111" i="2" s="1"/>
  <c r="Y108" i="2"/>
  <c r="P108" i="2"/>
  <c r="X105" i="2"/>
  <c r="X104" i="2"/>
  <c r="BO103" i="2"/>
  <c r="BM103" i="2"/>
  <c r="Z103" i="2"/>
  <c r="Y103" i="2"/>
  <c r="BP103" i="2" s="1"/>
  <c r="P103" i="2"/>
  <c r="BP102" i="2"/>
  <c r="BO102" i="2"/>
  <c r="BN102" i="2"/>
  <c r="BM102" i="2"/>
  <c r="Z102" i="2"/>
  <c r="Y102" i="2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BP99" i="2"/>
  <c r="BO99" i="2"/>
  <c r="BN99" i="2"/>
  <c r="BM99" i="2"/>
  <c r="Z99" i="2"/>
  <c r="Y99" i="2"/>
  <c r="P99" i="2"/>
  <c r="BO98" i="2"/>
  <c r="BM98" i="2"/>
  <c r="Z98" i="2"/>
  <c r="Y98" i="2"/>
  <c r="BP98" i="2" s="1"/>
  <c r="X95" i="2"/>
  <c r="X94" i="2"/>
  <c r="BP93" i="2"/>
  <c r="BO93" i="2"/>
  <c r="BN93" i="2"/>
  <c r="BM93" i="2"/>
  <c r="Z93" i="2"/>
  <c r="Y93" i="2"/>
  <c r="P93" i="2"/>
  <c r="BO92" i="2"/>
  <c r="BM92" i="2"/>
  <c r="Z92" i="2"/>
  <c r="Y92" i="2"/>
  <c r="Y94" i="2" s="1"/>
  <c r="P92" i="2"/>
  <c r="X89" i="2"/>
  <c r="X88" i="2"/>
  <c r="BO87" i="2"/>
  <c r="BM87" i="2"/>
  <c r="Z87" i="2"/>
  <c r="Z88" i="2" s="1"/>
  <c r="Y87" i="2"/>
  <c r="Y89" i="2" s="1"/>
  <c r="X84" i="2"/>
  <c r="X83" i="2"/>
  <c r="BO82" i="2"/>
  <c r="BM82" i="2"/>
  <c r="Z82" i="2"/>
  <c r="Y82" i="2"/>
  <c r="BP82" i="2" s="1"/>
  <c r="P82" i="2"/>
  <c r="BO81" i="2"/>
  <c r="BM81" i="2"/>
  <c r="Z81" i="2"/>
  <c r="Z83" i="2" s="1"/>
  <c r="Y81" i="2"/>
  <c r="BP81" i="2" s="1"/>
  <c r="P81" i="2"/>
  <c r="X78" i="2"/>
  <c r="X77" i="2"/>
  <c r="BO76" i="2"/>
  <c r="BM76" i="2"/>
  <c r="Z76" i="2"/>
  <c r="Y76" i="2"/>
  <c r="BP76" i="2" s="1"/>
  <c r="BO75" i="2"/>
  <c r="BM75" i="2"/>
  <c r="Z75" i="2"/>
  <c r="Y75" i="2"/>
  <c r="BP75" i="2" s="1"/>
  <c r="P75" i="2"/>
  <c r="BP74" i="2"/>
  <c r="BO74" i="2"/>
  <c r="BN74" i="2"/>
  <c r="BM74" i="2"/>
  <c r="Z74" i="2"/>
  <c r="Y74" i="2"/>
  <c r="P74" i="2"/>
  <c r="BO73" i="2"/>
  <c r="BN73" i="2"/>
  <c r="BM73" i="2"/>
  <c r="Z73" i="2"/>
  <c r="Y73" i="2"/>
  <c r="BP73" i="2" s="1"/>
  <c r="BO72" i="2"/>
  <c r="BM72" i="2"/>
  <c r="Z72" i="2"/>
  <c r="Y72" i="2"/>
  <c r="P72" i="2"/>
  <c r="BO71" i="2"/>
  <c r="BM71" i="2"/>
  <c r="Z71" i="2"/>
  <c r="Z77" i="2" s="1"/>
  <c r="Y71" i="2"/>
  <c r="BN71" i="2" s="1"/>
  <c r="X69" i="2"/>
  <c r="X68" i="2"/>
  <c r="BO67" i="2"/>
  <c r="BM67" i="2"/>
  <c r="Z67" i="2"/>
  <c r="Y67" i="2"/>
  <c r="P67" i="2"/>
  <c r="BO66" i="2"/>
  <c r="BM66" i="2"/>
  <c r="Z66" i="2"/>
  <c r="Z68" i="2" s="1"/>
  <c r="Y66" i="2"/>
  <c r="BN66" i="2" s="1"/>
  <c r="P66" i="2"/>
  <c r="X64" i="2"/>
  <c r="X63" i="2"/>
  <c r="BO62" i="2"/>
  <c r="BM62" i="2"/>
  <c r="Z62" i="2"/>
  <c r="Z63" i="2" s="1"/>
  <c r="Y62" i="2"/>
  <c r="P62" i="2"/>
  <c r="BO61" i="2"/>
  <c r="BM61" i="2"/>
  <c r="Z61" i="2"/>
  <c r="Y61" i="2"/>
  <c r="BP61" i="2" s="1"/>
  <c r="X59" i="2"/>
  <c r="X58" i="2"/>
  <c r="BO57" i="2"/>
  <c r="BM57" i="2"/>
  <c r="Z57" i="2"/>
  <c r="Y57" i="2"/>
  <c r="Y59" i="2" s="1"/>
  <c r="P57" i="2"/>
  <c r="BO56" i="2"/>
  <c r="BM56" i="2"/>
  <c r="Z56" i="2"/>
  <c r="Y56" i="2"/>
  <c r="BP56" i="2" s="1"/>
  <c r="X53" i="2"/>
  <c r="X52" i="2"/>
  <c r="BO51" i="2"/>
  <c r="BM51" i="2"/>
  <c r="Z51" i="2"/>
  <c r="Y51" i="2"/>
  <c r="BP51" i="2" s="1"/>
  <c r="P51" i="2"/>
  <c r="BO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Z48" i="2"/>
  <c r="Y48" i="2"/>
  <c r="BP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O43" i="2"/>
  <c r="BM43" i="2"/>
  <c r="Z43" i="2"/>
  <c r="Y43" i="2"/>
  <c r="Y52" i="2" s="1"/>
  <c r="P43" i="2"/>
  <c r="X40" i="2"/>
  <c r="X39" i="2"/>
  <c r="BO38" i="2"/>
  <c r="BM38" i="2"/>
  <c r="Z38" i="2"/>
  <c r="Y38" i="2"/>
  <c r="BP38" i="2" s="1"/>
  <c r="BO37" i="2"/>
  <c r="BM37" i="2"/>
  <c r="Z37" i="2"/>
  <c r="Y37" i="2"/>
  <c r="BP37" i="2" s="1"/>
  <c r="BO36" i="2"/>
  <c r="BM36" i="2"/>
  <c r="Z36" i="2"/>
  <c r="Y36" i="2"/>
  <c r="BP36" i="2" s="1"/>
  <c r="X33" i="2"/>
  <c r="X32" i="2"/>
  <c r="BO31" i="2"/>
  <c r="BM31" i="2"/>
  <c r="Z31" i="2"/>
  <c r="Y31" i="2"/>
  <c r="BP31" i="2" s="1"/>
  <c r="BO30" i="2"/>
  <c r="BM30" i="2"/>
  <c r="Z30" i="2"/>
  <c r="Y30" i="2"/>
  <c r="BP30" i="2" s="1"/>
  <c r="BO29" i="2"/>
  <c r="BM29" i="2"/>
  <c r="Z29" i="2"/>
  <c r="Y29" i="2"/>
  <c r="BP29" i="2" s="1"/>
  <c r="BO28" i="2"/>
  <c r="BM28" i="2"/>
  <c r="Z28" i="2"/>
  <c r="Z32" i="2" s="1"/>
  <c r="Y28" i="2"/>
  <c r="BP28" i="2" s="1"/>
  <c r="X24" i="2"/>
  <c r="X334" i="2" s="1"/>
  <c r="X23" i="2"/>
  <c r="X338" i="2" s="1"/>
  <c r="BO22" i="2"/>
  <c r="X336" i="2" s="1"/>
  <c r="BM22" i="2"/>
  <c r="X335" i="2" s="1"/>
  <c r="Z22" i="2"/>
  <c r="Z23" i="2" s="1"/>
  <c r="Y22" i="2"/>
  <c r="Y23" i="2" s="1"/>
  <c r="P22" i="2"/>
  <c r="H10" i="2"/>
  <c r="A9" i="2"/>
  <c r="F10" i="2" s="1"/>
  <c r="D7" i="2"/>
  <c r="Q6" i="2"/>
  <c r="P2" i="2"/>
  <c r="BN22" i="2" l="1"/>
  <c r="BP22" i="2"/>
  <c r="BP66" i="2"/>
  <c r="Y69" i="2"/>
  <c r="Y83" i="2"/>
  <c r="BN87" i="2"/>
  <c r="BP87" i="2"/>
  <c r="Y88" i="2"/>
  <c r="Z94" i="2"/>
  <c r="BN92" i="2"/>
  <c r="BP92" i="2"/>
  <c r="Y95" i="2"/>
  <c r="Z104" i="2"/>
  <c r="BN98" i="2"/>
  <c r="Y104" i="2"/>
  <c r="BN103" i="2"/>
  <c r="Y112" i="2"/>
  <c r="BN110" i="2"/>
  <c r="Y111" i="2"/>
  <c r="BN116" i="2"/>
  <c r="BP116" i="2"/>
  <c r="BN130" i="2"/>
  <c r="BP130" i="2"/>
  <c r="Y132" i="2"/>
  <c r="BN136" i="2"/>
  <c r="BP136" i="2"/>
  <c r="BN147" i="2"/>
  <c r="BP147" i="2"/>
  <c r="Y148" i="2"/>
  <c r="Z154" i="2"/>
  <c r="Y154" i="2"/>
  <c r="Y159" i="2"/>
  <c r="BN164" i="2"/>
  <c r="BP164" i="2"/>
  <c r="Y165" i="2"/>
  <c r="BN169" i="2"/>
  <c r="BP169" i="2"/>
  <c r="BN170" i="2"/>
  <c r="BN172" i="2"/>
  <c r="Y196" i="2"/>
  <c r="Y204" i="2"/>
  <c r="BN201" i="2"/>
  <c r="BP201" i="2"/>
  <c r="BN208" i="2"/>
  <c r="BP208" i="2"/>
  <c r="BN210" i="2"/>
  <c r="Y221" i="2"/>
  <c r="BN218" i="2"/>
  <c r="Z229" i="2"/>
  <c r="BN225" i="2"/>
  <c r="BP225" i="2"/>
  <c r="Y230" i="2"/>
  <c r="Z252" i="2"/>
  <c r="BP257" i="2"/>
  <c r="Y258" i="2"/>
  <c r="Z265" i="2"/>
  <c r="BN263" i="2"/>
  <c r="BP263" i="2"/>
  <c r="Y266" i="2"/>
  <c r="Y271" i="2"/>
  <c r="BP279" i="2"/>
  <c r="Y280" i="2"/>
  <c r="Y304" i="2"/>
  <c r="Y24" i="2"/>
  <c r="Z39" i="2"/>
  <c r="BN37" i="2"/>
  <c r="Z52" i="2"/>
  <c r="BN43" i="2"/>
  <c r="BP45" i="2"/>
  <c r="BN47" i="2"/>
  <c r="BN48" i="2"/>
  <c r="Z58" i="2"/>
  <c r="Y64" i="2"/>
  <c r="BP71" i="2"/>
  <c r="Y77" i="2"/>
  <c r="BN75" i="2"/>
  <c r="BN81" i="2"/>
  <c r="Y121" i="2"/>
  <c r="Y127" i="2"/>
  <c r="Y187" i="2"/>
  <c r="BP194" i="2"/>
  <c r="Y195" i="2"/>
  <c r="BP240" i="2"/>
  <c r="Z288" i="2"/>
  <c r="BN302" i="2"/>
  <c r="BN307" i="2"/>
  <c r="BN308" i="2"/>
  <c r="BN310" i="2"/>
  <c r="BN311" i="2"/>
  <c r="BN313" i="2"/>
  <c r="BN314" i="2"/>
  <c r="BN316" i="2"/>
  <c r="BN317" i="2"/>
  <c r="BN319" i="2"/>
  <c r="BN320" i="2"/>
  <c r="BN322" i="2"/>
  <c r="BN323" i="2"/>
  <c r="BN325" i="2"/>
  <c r="BN326" i="2"/>
  <c r="BP331" i="2"/>
  <c r="Y332" i="2"/>
  <c r="Y333" i="2"/>
  <c r="H9" i="2"/>
  <c r="F9" i="2"/>
  <c r="Z339" i="2"/>
  <c r="X337" i="2"/>
  <c r="BN227" i="2"/>
  <c r="BN239" i="2"/>
  <c r="BN245" i="2"/>
  <c r="BN287" i="2"/>
  <c r="Y293" i="2"/>
  <c r="J9" i="2"/>
  <c r="Y78" i="2"/>
  <c r="Y222" i="2"/>
  <c r="A10" i="2"/>
  <c r="BN28" i="2"/>
  <c r="BN31" i="2"/>
  <c r="Y84" i="2"/>
  <c r="BN101" i="2"/>
  <c r="Y139" i="2"/>
  <c r="Y160" i="2"/>
  <c r="BN177" i="2"/>
  <c r="BN216" i="2"/>
  <c r="BP43" i="2"/>
  <c r="BN51" i="2"/>
  <c r="BN57" i="2"/>
  <c r="BN62" i="2"/>
  <c r="BN118" i="2"/>
  <c r="BN184" i="2"/>
  <c r="BN189" i="2"/>
  <c r="BN233" i="2"/>
  <c r="BN251" i="2"/>
  <c r="BN275" i="2"/>
  <c r="BN46" i="2"/>
  <c r="BN67" i="2"/>
  <c r="BN72" i="2"/>
  <c r="BN124" i="2"/>
  <c r="BP245" i="2"/>
  <c r="BP189" i="2"/>
  <c r="BP233" i="2"/>
  <c r="Y32" i="2"/>
  <c r="BP67" i="2"/>
  <c r="BP72" i="2"/>
  <c r="BP124" i="2"/>
  <c r="Y178" i="2"/>
  <c r="Y246" i="2"/>
  <c r="Y288" i="2"/>
  <c r="Y58" i="2"/>
  <c r="Y190" i="2"/>
  <c r="Y234" i="2"/>
  <c r="Y252" i="2"/>
  <c r="Y276" i="2"/>
  <c r="BP275" i="2"/>
  <c r="BN38" i="2"/>
  <c r="Y63" i="2"/>
  <c r="BN29" i="2"/>
  <c r="BN44" i="2"/>
  <c r="Y68" i="2"/>
  <c r="Y155" i="2"/>
  <c r="Y174" i="2"/>
  <c r="Y212" i="2"/>
  <c r="BN285" i="2"/>
  <c r="BP57" i="2"/>
  <c r="BP62" i="2"/>
  <c r="Y105" i="2"/>
  <c r="Y33" i="2"/>
  <c r="Y179" i="2"/>
  <c r="Y289" i="2"/>
  <c r="Y327" i="2"/>
  <c r="Y253" i="2"/>
  <c r="BN269" i="2"/>
  <c r="BN76" i="2"/>
  <c r="BP108" i="2"/>
  <c r="BN131" i="2"/>
  <c r="BN152" i="2"/>
  <c r="BN171" i="2"/>
  <c r="BN209" i="2"/>
  <c r="BN220" i="2"/>
  <c r="Y241" i="2"/>
  <c r="BP269" i="2"/>
  <c r="BN296" i="2"/>
  <c r="Y328" i="2"/>
  <c r="Y53" i="2"/>
  <c r="Y39" i="2"/>
  <c r="BN36" i="2"/>
  <c r="BN82" i="2"/>
  <c r="BN100" i="2"/>
  <c r="BN137" i="2"/>
  <c r="BN158" i="2"/>
  <c r="BN176" i="2"/>
  <c r="BN215" i="2"/>
  <c r="BN226" i="2"/>
  <c r="BN291" i="2"/>
  <c r="BN30" i="2"/>
  <c r="Y40" i="2"/>
  <c r="BN50" i="2"/>
  <c r="BN56" i="2"/>
  <c r="BN61" i="2"/>
  <c r="BN117" i="2"/>
  <c r="BP131" i="2"/>
  <c r="BN183" i="2"/>
  <c r="Y186" i="2"/>
  <c r="BN238" i="2"/>
  <c r="BN250" i="2"/>
  <c r="BN286" i="2"/>
  <c r="BP215" i="2"/>
  <c r="BP226" i="2"/>
  <c r="Y242" i="2"/>
  <c r="Y334" i="2" l="1"/>
  <c r="Y336" i="2"/>
  <c r="Y335" i="2"/>
  <c r="Y337" i="2" s="1"/>
  <c r="Y338" i="2"/>
  <c r="C347" i="2"/>
  <c r="B347" i="2"/>
  <c r="A347" i="2"/>
</calcChain>
</file>

<file path=xl/sharedStrings.xml><?xml version="1.0" encoding="utf-8"?>
<sst xmlns="http://schemas.openxmlformats.org/spreadsheetml/2006/main" count="2277" uniqueCount="555">
  <si>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</si>
  <si>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</si>
  <si>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</si>
  <si>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</si>
  <si>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</si>
  <si>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</si>
  <si>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</si>
  <si>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</si>
  <si>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</si>
  <si>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</si>
  <si>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</si>
  <si>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</si>
  <si>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</si>
  <si>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</si>
  <si>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</si>
  <si>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</si>
  <si>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</si>
  <si>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</si>
  <si>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</si>
  <si>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</si>
  <si>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</si>
  <si>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</si>
  <si>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</si>
  <si>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</si>
  <si>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</si>
  <si>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</si>
  <si>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</si>
  <si>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</si>
  <si>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</si>
  <si>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</si>
  <si>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</si>
  <si>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</si>
  <si>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</si>
  <si>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</si>
  <si>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</si>
  <si>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</si>
  <si>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</si>
  <si>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</si>
  <si>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</si>
  <si>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</si>
  <si>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</si>
  <si>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</si>
  <si>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</si>
  <si>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</si>
  <si>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</si>
  <si>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</si>
  <si>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</si>
  <si>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</si>
  <si>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</si>
  <si>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</si>
  <si>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</si>
  <si>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</si>
  <si>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</si>
  <si>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</si>
  <si>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</si>
  <si>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</si>
  <si>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</si>
  <si>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</si>
  <si>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</si>
  <si>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</si>
  <si>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</si>
  <si>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</si>
  <si>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</si>
  <si>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</si>
  <si>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</si>
  <si>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</si>
  <si>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</si>
  <si>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</si>
  <si>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</si>
  <si>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</si>
  <si>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</si>
  <si>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27.02.2025</t>
  </si>
  <si>
    <t>26.02.2025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</si>
  <si>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</si>
  <si>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</si>
  <si>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</si>
  <si>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</si>
  <si>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</si>
  <si>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</si>
  <si>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</si>
  <si>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</si>
  <si>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</si>
  <si>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</si>
  <si>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</si>
  <si>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</si>
  <si>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</si>
  <si>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</si>
  <si>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</si>
  <si>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</si>
  <si>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</si>
  <si>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</si>
  <si>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</si>
  <si>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</si>
  <si>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</si>
  <si>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</si>
  <si>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</si>
  <si>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</si>
  <si>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</si>
  <si>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</si>
  <si>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</si>
  <si>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</si>
  <si>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</si>
  <si>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</si>
  <si>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</si>
  <si>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</si>
  <si>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</si>
  <si>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</si>
  <si>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</si>
  <si>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</si>
  <si>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</si>
  <si>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</si>
  <si>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</si>
  <si>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</si>
  <si>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</si>
  <si>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</si>
  <si>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</si>
  <si>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</si>
  <si>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</si>
  <si>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</si>
  <si>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</si>
  <si>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</si>
  <si>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</si>
  <si>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</si>
  <si>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</si>
  <si>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</si>
  <si>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</si>
  <si>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</si>
  <si>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</si>
  <si>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</si>
  <si>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</si>
  <si>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</si>
  <si>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</si>
  <si>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</si>
  <si>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</si>
  <si>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</si>
  <si>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</si>
  <si>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</si>
  <si>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</si>
  <si>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</si>
  <si>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</si>
  <si>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</si>
  <si>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</si>
  <si>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</si>
  <si>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</si>
  <si>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</si>
  <si>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SU002594</t>
  </si>
  <si>
    <t>P002924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</si>
  <si>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</si>
  <si>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</si>
  <si>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</si>
  <si>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</si>
  <si>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SU002593</t>
  </si>
  <si>
    <t>P002927</t>
  </si>
  <si>
    <t>ЕАЭС N RU Д-RU.РА03.В.95139/22, ЕАЭС N RU Д-RU.РА05.В.89397/22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</si>
  <si>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</si>
  <si>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</si>
  <si>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</si>
  <si>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</si>
  <si>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</si>
  <si>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</si>
  <si>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</si>
  <si>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</si>
  <si>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</si>
  <si>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Снеки «Чебупели» Фикс.вес 0,2 ТС «Foodgital» ТМ «Горячая штучка»</t>
  </si>
  <si>
    <t>SU002608</t>
  </si>
  <si>
    <t>P002940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</si>
  <si>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</si>
  <si>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</si>
  <si>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</si>
  <si>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</si>
  <si>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SU003089</t>
  </si>
  <si>
    <t>P003670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</si>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</sst>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7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5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7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53" t="s">
        <v>26</v>
      </c>
      <c r="E1" s="353"/>
      <c r="F1" s="353"/>
      <c r="G1" s="14" t="s">
        <v>70</v>
      </c>
      <c r="H1" s="353" t="s">
        <v>47</v>
      </c>
      <c r="I1" s="353"/>
      <c r="J1" s="353"/>
      <c r="K1" s="353"/>
      <c r="L1" s="353"/>
      <c r="M1" s="353"/>
      <c r="N1" s="353"/>
      <c r="O1" s="353"/>
      <c r="P1" s="353"/>
      <c r="Q1" s="353"/>
      <c r="R1" s="354" t="s">
        <v>71</v>
      </c>
      <c r="S1" s="355"/>
      <c r="T1" s="35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6"/>
      <c r="Q3" s="356"/>
      <c r="R3" s="356"/>
      <c r="S3" s="356"/>
      <c r="T3" s="356"/>
      <c r="U3" s="356"/>
      <c r="V3" s="356"/>
      <c r="W3" s="35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7" t="s">
        <v>8</v>
      </c>
      <c r="B5" s="357"/>
      <c r="C5" s="357"/>
      <c r="D5" s="358"/>
      <c r="E5" s="358"/>
      <c r="F5" s="359" t="s">
        <v>14</v>
      </c>
      <c r="G5" s="359"/>
      <c r="H5" s="358"/>
      <c r="I5" s="358"/>
      <c r="J5" s="358"/>
      <c r="K5" s="358"/>
      <c r="L5" s="358"/>
      <c r="M5" s="358"/>
      <c r="N5" s="75"/>
      <c r="P5" s="27" t="s">
        <v>4</v>
      </c>
      <c r="Q5" s="360">
        <v>45719</v>
      </c>
      <c r="R5" s="360"/>
      <c r="T5" s="361" t="s">
        <v>3</v>
      </c>
      <c r="U5" s="362"/>
      <c r="V5" s="363" t="s">
        <v>531</v>
      </c>
      <c r="W5" s="364"/>
      <c r="AB5" s="59"/>
      <c r="AC5" s="59"/>
      <c r="AD5" s="59"/>
      <c r="AE5" s="59"/>
    </row>
    <row r="6" spans="1:32" s="17" customFormat="1" ht="24" customHeight="1" x14ac:dyDescent="0.2">
      <c r="A6" s="357" t="s">
        <v>1</v>
      </c>
      <c r="B6" s="357"/>
      <c r="C6" s="357"/>
      <c r="D6" s="365" t="s">
        <v>532</v>
      </c>
      <c r="E6" s="365"/>
      <c r="F6" s="365"/>
      <c r="G6" s="365"/>
      <c r="H6" s="365"/>
      <c r="I6" s="365"/>
      <c r="J6" s="365"/>
      <c r="K6" s="365"/>
      <c r="L6" s="365"/>
      <c r="M6" s="365"/>
      <c r="N6" s="76"/>
      <c r="P6" s="27" t="s">
        <v>27</v>
      </c>
      <c r="Q6" s="366" t="str">
        <f>IF(Q5=0," ",CHOOSE(WEEKDAY(Q5,2),"Понедельник","Вторник","Среда","Четверг","Пятница","Суббота","Воскресенье"))</f>
        <v>Понедельник</v>
      </c>
      <c r="R6" s="366"/>
      <c r="T6" s="367" t="s">
        <v>5</v>
      </c>
      <c r="U6" s="368"/>
      <c r="V6" s="369" t="s">
        <v>73</v>
      </c>
      <c r="W6" s="37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75" t="str">
        <f>IFERROR(VLOOKUP(DeliveryAddress,Table,3,0),1)</f>
        <v>1</v>
      </c>
      <c r="E7" s="376"/>
      <c r="F7" s="376"/>
      <c r="G7" s="376"/>
      <c r="H7" s="376"/>
      <c r="I7" s="376"/>
      <c r="J7" s="376"/>
      <c r="K7" s="376"/>
      <c r="L7" s="376"/>
      <c r="M7" s="377"/>
      <c r="N7" s="77"/>
      <c r="P7" s="29"/>
      <c r="Q7" s="48"/>
      <c r="R7" s="48"/>
      <c r="T7" s="367"/>
      <c r="U7" s="368"/>
      <c r="V7" s="371"/>
      <c r="W7" s="372"/>
      <c r="AB7" s="59"/>
      <c r="AC7" s="59"/>
      <c r="AD7" s="59"/>
      <c r="AE7" s="59"/>
    </row>
    <row r="8" spans="1:32" s="17" customFormat="1" ht="25.5" customHeight="1" x14ac:dyDescent="0.2">
      <c r="A8" s="378" t="s">
        <v>58</v>
      </c>
      <c r="B8" s="378"/>
      <c r="C8" s="378"/>
      <c r="D8" s="379"/>
      <c r="E8" s="379"/>
      <c r="F8" s="379"/>
      <c r="G8" s="379"/>
      <c r="H8" s="379"/>
      <c r="I8" s="379"/>
      <c r="J8" s="379"/>
      <c r="K8" s="379"/>
      <c r="L8" s="379"/>
      <c r="M8" s="379"/>
      <c r="N8" s="78"/>
      <c r="P8" s="27" t="s">
        <v>11</v>
      </c>
      <c r="Q8" s="380">
        <v>0.41666666666666669</v>
      </c>
      <c r="R8" s="381"/>
      <c r="T8" s="367"/>
      <c r="U8" s="368"/>
      <c r="V8" s="371"/>
      <c r="W8" s="372"/>
      <c r="AB8" s="59"/>
      <c r="AC8" s="59"/>
      <c r="AD8" s="59"/>
      <c r="AE8" s="59"/>
    </row>
    <row r="9" spans="1:32" s="17" customFormat="1" ht="39.950000000000003" customHeight="1" x14ac:dyDescent="0.2">
      <c r="A9" s="3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383" t="s">
        <v>46</v>
      </c>
      <c r="E9" s="384"/>
      <c r="F9" s="3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85"/>
      <c r="N9" s="73"/>
      <c r="P9" s="31" t="s">
        <v>15</v>
      </c>
      <c r="Q9" s="386"/>
      <c r="R9" s="386"/>
      <c r="T9" s="367"/>
      <c r="U9" s="368"/>
      <c r="V9" s="373"/>
      <c r="W9" s="37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383"/>
      <c r="E10" s="384"/>
      <c r="F10" s="3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387" t="str">
        <f>IFERROR(VLOOKUP($D$10,Proxy,2,FALSE),"")</f>
        <v/>
      </c>
      <c r="I10" s="387"/>
      <c r="J10" s="387"/>
      <c r="K10" s="387"/>
      <c r="L10" s="387"/>
      <c r="M10" s="387"/>
      <c r="N10" s="74"/>
      <c r="P10" s="31" t="s">
        <v>32</v>
      </c>
      <c r="Q10" s="388"/>
      <c r="R10" s="388"/>
      <c r="U10" s="29" t="s">
        <v>12</v>
      </c>
      <c r="V10" s="389" t="s">
        <v>74</v>
      </c>
      <c r="W10" s="39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91"/>
      <c r="R11" s="391"/>
      <c r="U11" s="29" t="s">
        <v>28</v>
      </c>
      <c r="V11" s="392" t="s">
        <v>55</v>
      </c>
      <c r="W11" s="39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93" t="s">
        <v>75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3"/>
      <c r="M12" s="393"/>
      <c r="N12" s="79"/>
      <c r="P12" s="27" t="s">
        <v>30</v>
      </c>
      <c r="Q12" s="380"/>
      <c r="R12" s="380"/>
      <c r="S12" s="28"/>
      <c r="T12"/>
      <c r="U12" s="29" t="s">
        <v>46</v>
      </c>
      <c r="V12" s="394"/>
      <c r="W12" s="394"/>
      <c r="X12"/>
      <c r="AB12" s="59"/>
      <c r="AC12" s="59"/>
      <c r="AD12" s="59"/>
      <c r="AE12" s="59"/>
    </row>
    <row r="13" spans="1:32" s="17" customFormat="1" ht="23.25" customHeight="1" x14ac:dyDescent="0.2">
      <c r="A13" s="393" t="s">
        <v>76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3"/>
      <c r="M13" s="393"/>
      <c r="N13" s="79"/>
      <c r="O13" s="31"/>
      <c r="P13" s="31" t="s">
        <v>31</v>
      </c>
      <c r="Q13" s="392"/>
      <c r="R13" s="39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93" t="s">
        <v>77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3"/>
      <c r="M14" s="39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95" t="s">
        <v>78</v>
      </c>
      <c r="B15" s="395"/>
      <c r="C15" s="395"/>
      <c r="D15" s="395"/>
      <c r="E15" s="395"/>
      <c r="F15" s="395"/>
      <c r="G15" s="395"/>
      <c r="H15" s="395"/>
      <c r="I15" s="395"/>
      <c r="J15" s="395"/>
      <c r="K15" s="395"/>
      <c r="L15" s="395"/>
      <c r="M15" s="395"/>
      <c r="N15" s="80"/>
      <c r="O15"/>
      <c r="P15" s="396" t="s">
        <v>61</v>
      </c>
      <c r="Q15" s="396"/>
      <c r="R15" s="396"/>
      <c r="S15" s="396"/>
      <c r="T15" s="39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7"/>
      <c r="Q16" s="397"/>
      <c r="R16" s="397"/>
      <c r="S16" s="397"/>
      <c r="T16" s="39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00" t="s">
        <v>59</v>
      </c>
      <c r="B17" s="400" t="s">
        <v>49</v>
      </c>
      <c r="C17" s="402" t="s">
        <v>48</v>
      </c>
      <c r="D17" s="404" t="s">
        <v>50</v>
      </c>
      <c r="E17" s="405"/>
      <c r="F17" s="400" t="s">
        <v>21</v>
      </c>
      <c r="G17" s="400" t="s">
        <v>24</v>
      </c>
      <c r="H17" s="400" t="s">
        <v>22</v>
      </c>
      <c r="I17" s="400" t="s">
        <v>23</v>
      </c>
      <c r="J17" s="400" t="s">
        <v>16</v>
      </c>
      <c r="K17" s="400" t="s">
        <v>66</v>
      </c>
      <c r="L17" s="400" t="s">
        <v>68</v>
      </c>
      <c r="M17" s="400" t="s">
        <v>2</v>
      </c>
      <c r="N17" s="400" t="s">
        <v>67</v>
      </c>
      <c r="O17" s="400" t="s">
        <v>25</v>
      </c>
      <c r="P17" s="404" t="s">
        <v>17</v>
      </c>
      <c r="Q17" s="408"/>
      <c r="R17" s="408"/>
      <c r="S17" s="408"/>
      <c r="T17" s="405"/>
      <c r="U17" s="398" t="s">
        <v>56</v>
      </c>
      <c r="V17" s="399"/>
      <c r="W17" s="400" t="s">
        <v>6</v>
      </c>
      <c r="X17" s="400" t="s">
        <v>41</v>
      </c>
      <c r="Y17" s="410" t="s">
        <v>54</v>
      </c>
      <c r="Z17" s="412" t="s">
        <v>18</v>
      </c>
      <c r="AA17" s="414" t="s">
        <v>60</v>
      </c>
      <c r="AB17" s="414" t="s">
        <v>19</v>
      </c>
      <c r="AC17" s="414" t="s">
        <v>69</v>
      </c>
      <c r="AD17" s="416" t="s">
        <v>57</v>
      </c>
      <c r="AE17" s="417"/>
      <c r="AF17" s="418"/>
      <c r="AG17" s="85"/>
      <c r="BD17" s="84" t="s">
        <v>64</v>
      </c>
    </row>
    <row r="18" spans="1:68" ht="14.25" customHeight="1" x14ac:dyDescent="0.2">
      <c r="A18" s="401"/>
      <c r="B18" s="401"/>
      <c r="C18" s="403"/>
      <c r="D18" s="406"/>
      <c r="E18" s="407"/>
      <c r="F18" s="401"/>
      <c r="G18" s="401"/>
      <c r="H18" s="401"/>
      <c r="I18" s="401"/>
      <c r="J18" s="401"/>
      <c r="K18" s="401"/>
      <c r="L18" s="401"/>
      <c r="M18" s="401"/>
      <c r="N18" s="401"/>
      <c r="O18" s="401"/>
      <c r="P18" s="406"/>
      <c r="Q18" s="409"/>
      <c r="R18" s="409"/>
      <c r="S18" s="409"/>
      <c r="T18" s="407"/>
      <c r="U18" s="86" t="s">
        <v>44</v>
      </c>
      <c r="V18" s="86" t="s">
        <v>43</v>
      </c>
      <c r="W18" s="401"/>
      <c r="X18" s="401"/>
      <c r="Y18" s="411"/>
      <c r="Z18" s="413"/>
      <c r="AA18" s="415"/>
      <c r="AB18" s="415"/>
      <c r="AC18" s="415"/>
      <c r="AD18" s="419"/>
      <c r="AE18" s="420"/>
      <c r="AF18" s="421"/>
      <c r="AG18" s="85"/>
      <c r="BD18" s="84"/>
    </row>
    <row r="19" spans="1:68" ht="27.75" customHeight="1" x14ac:dyDescent="0.2">
      <c r="A19" s="422" t="s">
        <v>79</v>
      </c>
      <c r="B19" s="422"/>
      <c r="C19" s="422"/>
      <c r="D19" s="422"/>
      <c r="E19" s="422"/>
      <c r="F19" s="422"/>
      <c r="G19" s="422"/>
      <c r="H19" s="422"/>
      <c r="I19" s="422"/>
      <c r="J19" s="422"/>
      <c r="K19" s="422"/>
      <c r="L19" s="422"/>
      <c r="M19" s="422"/>
      <c r="N19" s="422"/>
      <c r="O19" s="422"/>
      <c r="P19" s="422"/>
      <c r="Q19" s="422"/>
      <c r="R19" s="422"/>
      <c r="S19" s="422"/>
      <c r="T19" s="422"/>
      <c r="U19" s="422"/>
      <c r="V19" s="422"/>
      <c r="W19" s="422"/>
      <c r="X19" s="422"/>
      <c r="Y19" s="422"/>
      <c r="Z19" s="422"/>
      <c r="AA19" s="54"/>
      <c r="AB19" s="54"/>
      <c r="AC19" s="54"/>
    </row>
    <row r="20" spans="1:68" ht="16.5" customHeight="1" x14ac:dyDescent="0.25">
      <c r="A20" s="423" t="s">
        <v>79</v>
      </c>
      <c r="B20" s="423"/>
      <c r="C20" s="423"/>
      <c r="D20" s="423"/>
      <c r="E20" s="423"/>
      <c r="F20" s="423"/>
      <c r="G20" s="423"/>
      <c r="H20" s="423"/>
      <c r="I20" s="423"/>
      <c r="J20" s="423"/>
      <c r="K20" s="423"/>
      <c r="L20" s="423"/>
      <c r="M20" s="423"/>
      <c r="N20" s="423"/>
      <c r="O20" s="423"/>
      <c r="P20" s="423"/>
      <c r="Q20" s="423"/>
      <c r="R20" s="423"/>
      <c r="S20" s="423"/>
      <c r="T20" s="423"/>
      <c r="U20" s="423"/>
      <c r="V20" s="423"/>
      <c r="W20" s="423"/>
      <c r="X20" s="423"/>
      <c r="Y20" s="423"/>
      <c r="Z20" s="423"/>
      <c r="AA20" s="65"/>
      <c r="AB20" s="65"/>
      <c r="AC20" s="82"/>
    </row>
    <row r="21" spans="1:68" ht="14.25" customHeight="1" x14ac:dyDescent="0.25">
      <c r="A21" s="424" t="s">
        <v>80</v>
      </c>
      <c r="B21" s="424"/>
      <c r="C21" s="424"/>
      <c r="D21" s="424"/>
      <c r="E21" s="424"/>
      <c r="F21" s="424"/>
      <c r="G21" s="424"/>
      <c r="H21" s="424"/>
      <c r="I21" s="424"/>
      <c r="J21" s="424"/>
      <c r="K21" s="424"/>
      <c r="L21" s="424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25">
        <v>4607111035752</v>
      </c>
      <c r="E22" s="425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2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7"/>
      <c r="R22" s="427"/>
      <c r="S22" s="427"/>
      <c r="T22" s="428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32"/>
      <c r="B23" s="432"/>
      <c r="C23" s="432"/>
      <c r="D23" s="432"/>
      <c r="E23" s="432"/>
      <c r="F23" s="432"/>
      <c r="G23" s="432"/>
      <c r="H23" s="432"/>
      <c r="I23" s="432"/>
      <c r="J23" s="432"/>
      <c r="K23" s="432"/>
      <c r="L23" s="432"/>
      <c r="M23" s="432"/>
      <c r="N23" s="432"/>
      <c r="O23" s="433"/>
      <c r="P23" s="429" t="s">
        <v>40</v>
      </c>
      <c r="Q23" s="430"/>
      <c r="R23" s="430"/>
      <c r="S23" s="430"/>
      <c r="T23" s="430"/>
      <c r="U23" s="430"/>
      <c r="V23" s="43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32"/>
      <c r="B24" s="432"/>
      <c r="C24" s="432"/>
      <c r="D24" s="432"/>
      <c r="E24" s="432"/>
      <c r="F24" s="432"/>
      <c r="G24" s="432"/>
      <c r="H24" s="432"/>
      <c r="I24" s="432"/>
      <c r="J24" s="432"/>
      <c r="K24" s="432"/>
      <c r="L24" s="432"/>
      <c r="M24" s="432"/>
      <c r="N24" s="432"/>
      <c r="O24" s="433"/>
      <c r="P24" s="429" t="s">
        <v>40</v>
      </c>
      <c r="Q24" s="430"/>
      <c r="R24" s="430"/>
      <c r="S24" s="430"/>
      <c r="T24" s="430"/>
      <c r="U24" s="430"/>
      <c r="V24" s="43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22" t="s">
        <v>45</v>
      </c>
      <c r="B25" s="422"/>
      <c r="C25" s="422"/>
      <c r="D25" s="422"/>
      <c r="E25" s="422"/>
      <c r="F25" s="422"/>
      <c r="G25" s="422"/>
      <c r="H25" s="422"/>
      <c r="I25" s="422"/>
      <c r="J25" s="422"/>
      <c r="K25" s="422"/>
      <c r="L25" s="422"/>
      <c r="M25" s="422"/>
      <c r="N25" s="422"/>
      <c r="O25" s="422"/>
      <c r="P25" s="422"/>
      <c r="Q25" s="422"/>
      <c r="R25" s="422"/>
      <c r="S25" s="422"/>
      <c r="T25" s="422"/>
      <c r="U25" s="422"/>
      <c r="V25" s="422"/>
      <c r="W25" s="422"/>
      <c r="X25" s="422"/>
      <c r="Y25" s="422"/>
      <c r="Z25" s="422"/>
      <c r="AA25" s="54"/>
      <c r="AB25" s="54"/>
      <c r="AC25" s="54"/>
    </row>
    <row r="26" spans="1:68" ht="16.5" customHeight="1" x14ac:dyDescent="0.25">
      <c r="A26" s="423" t="s">
        <v>88</v>
      </c>
      <c r="B26" s="423"/>
      <c r="C26" s="423"/>
      <c r="D26" s="423"/>
      <c r="E26" s="423"/>
      <c r="F26" s="423"/>
      <c r="G26" s="423"/>
      <c r="H26" s="423"/>
      <c r="I26" s="423"/>
      <c r="J26" s="423"/>
      <c r="K26" s="423"/>
      <c r="L26" s="423"/>
      <c r="M26" s="423"/>
      <c r="N26" s="423"/>
      <c r="O26" s="423"/>
      <c r="P26" s="423"/>
      <c r="Q26" s="423"/>
      <c r="R26" s="423"/>
      <c r="S26" s="423"/>
      <c r="T26" s="423"/>
      <c r="U26" s="423"/>
      <c r="V26" s="423"/>
      <c r="W26" s="423"/>
      <c r="X26" s="423"/>
      <c r="Y26" s="423"/>
      <c r="Z26" s="423"/>
      <c r="AA26" s="65"/>
      <c r="AB26" s="65"/>
      <c r="AC26" s="82"/>
    </row>
    <row r="27" spans="1:68" ht="14.25" customHeight="1" x14ac:dyDescent="0.25">
      <c r="A27" s="424" t="s">
        <v>89</v>
      </c>
      <c r="B27" s="424"/>
      <c r="C27" s="424"/>
      <c r="D27" s="424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4301132186</v>
      </c>
      <c r="D28" s="425">
        <v>4607111036520</v>
      </c>
      <c r="E28" s="425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86</v>
      </c>
      <c r="M28" s="38" t="s">
        <v>84</v>
      </c>
      <c r="N28" s="38"/>
      <c r="O28" s="37">
        <v>365</v>
      </c>
      <c r="P28" s="434" t="s">
        <v>92</v>
      </c>
      <c r="Q28" s="427"/>
      <c r="R28" s="427"/>
      <c r="S28" s="427"/>
      <c r="T28" s="428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87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4301132185</v>
      </c>
      <c r="D29" s="425">
        <v>4607111036537</v>
      </c>
      <c r="E29" s="425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86</v>
      </c>
      <c r="M29" s="38" t="s">
        <v>84</v>
      </c>
      <c r="N29" s="38"/>
      <c r="O29" s="37">
        <v>365</v>
      </c>
      <c r="P29" s="435" t="s">
        <v>98</v>
      </c>
      <c r="Q29" s="427"/>
      <c r="R29" s="427"/>
      <c r="S29" s="427"/>
      <c r="T29" s="428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87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4301132184</v>
      </c>
      <c r="D30" s="425">
        <v>4607111036599</v>
      </c>
      <c r="E30" s="425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95</v>
      </c>
      <c r="L30" s="37" t="s">
        <v>86</v>
      </c>
      <c r="M30" s="38" t="s">
        <v>84</v>
      </c>
      <c r="N30" s="38"/>
      <c r="O30" s="37">
        <v>365</v>
      </c>
      <c r="P30" s="436" t="s">
        <v>101</v>
      </c>
      <c r="Q30" s="427"/>
      <c r="R30" s="427"/>
      <c r="S30" s="427"/>
      <c r="T30" s="428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93</v>
      </c>
      <c r="AG30" s="81"/>
      <c r="AJ30" s="87" t="s">
        <v>87</v>
      </c>
      <c r="AK30" s="87">
        <v>1</v>
      </c>
      <c r="BB30" s="96" t="s">
        <v>94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4301132183</v>
      </c>
      <c r="D31" s="425">
        <v>4607111036605</v>
      </c>
      <c r="E31" s="425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95</v>
      </c>
      <c r="L31" s="37" t="s">
        <v>86</v>
      </c>
      <c r="M31" s="38" t="s">
        <v>84</v>
      </c>
      <c r="N31" s="38"/>
      <c r="O31" s="37">
        <v>365</v>
      </c>
      <c r="P31" s="437" t="s">
        <v>104</v>
      </c>
      <c r="Q31" s="427"/>
      <c r="R31" s="427"/>
      <c r="S31" s="427"/>
      <c r="T31" s="428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93</v>
      </c>
      <c r="AG31" s="81"/>
      <c r="AJ31" s="87" t="s">
        <v>87</v>
      </c>
      <c r="AK31" s="87">
        <v>1</v>
      </c>
      <c r="BB31" s="98" t="s">
        <v>94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32"/>
      <c r="B32" s="432"/>
      <c r="C32" s="432"/>
      <c r="D32" s="432"/>
      <c r="E32" s="432"/>
      <c r="F32" s="432"/>
      <c r="G32" s="432"/>
      <c r="H32" s="432"/>
      <c r="I32" s="432"/>
      <c r="J32" s="432"/>
      <c r="K32" s="432"/>
      <c r="L32" s="432"/>
      <c r="M32" s="432"/>
      <c r="N32" s="432"/>
      <c r="O32" s="433"/>
      <c r="P32" s="429" t="s">
        <v>40</v>
      </c>
      <c r="Q32" s="430"/>
      <c r="R32" s="430"/>
      <c r="S32" s="430"/>
      <c r="T32" s="430"/>
      <c r="U32" s="430"/>
      <c r="V32" s="431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32"/>
      <c r="B33" s="432"/>
      <c r="C33" s="432"/>
      <c r="D33" s="432"/>
      <c r="E33" s="432"/>
      <c r="F33" s="432"/>
      <c r="G33" s="432"/>
      <c r="H33" s="432"/>
      <c r="I33" s="432"/>
      <c r="J33" s="432"/>
      <c r="K33" s="432"/>
      <c r="L33" s="432"/>
      <c r="M33" s="432"/>
      <c r="N33" s="432"/>
      <c r="O33" s="433"/>
      <c r="P33" s="429" t="s">
        <v>40</v>
      </c>
      <c r="Q33" s="430"/>
      <c r="R33" s="430"/>
      <c r="S33" s="430"/>
      <c r="T33" s="430"/>
      <c r="U33" s="430"/>
      <c r="V33" s="431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423" t="s">
        <v>105</v>
      </c>
      <c r="B34" s="423"/>
      <c r="C34" s="423"/>
      <c r="D34" s="423"/>
      <c r="E34" s="423"/>
      <c r="F34" s="423"/>
      <c r="G34" s="423"/>
      <c r="H34" s="423"/>
      <c r="I34" s="423"/>
      <c r="J34" s="423"/>
      <c r="K34" s="423"/>
      <c r="L34" s="423"/>
      <c r="M34" s="423"/>
      <c r="N34" s="423"/>
      <c r="O34" s="423"/>
      <c r="P34" s="423"/>
      <c r="Q34" s="423"/>
      <c r="R34" s="423"/>
      <c r="S34" s="423"/>
      <c r="T34" s="423"/>
      <c r="U34" s="423"/>
      <c r="V34" s="423"/>
      <c r="W34" s="423"/>
      <c r="X34" s="423"/>
      <c r="Y34" s="423"/>
      <c r="Z34" s="423"/>
      <c r="AA34" s="65"/>
      <c r="AB34" s="65"/>
      <c r="AC34" s="82"/>
    </row>
    <row r="35" spans="1:68" ht="14.25" customHeight="1" x14ac:dyDescent="0.25">
      <c r="A35" s="424" t="s">
        <v>80</v>
      </c>
      <c r="B35" s="424"/>
      <c r="C35" s="424"/>
      <c r="D35" s="424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  <c r="AA35" s="66"/>
      <c r="AB35" s="66"/>
      <c r="AC35" s="83"/>
    </row>
    <row r="36" spans="1:68" ht="27" customHeight="1" x14ac:dyDescent="0.25">
      <c r="A36" s="63" t="s">
        <v>106</v>
      </c>
      <c r="B36" s="63" t="s">
        <v>107</v>
      </c>
      <c r="C36" s="36">
        <v>4301071090</v>
      </c>
      <c r="D36" s="425">
        <v>4620207490075</v>
      </c>
      <c r="E36" s="425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38" t="s">
        <v>108</v>
      </c>
      <c r="Q36" s="427"/>
      <c r="R36" s="427"/>
      <c r="S36" s="427"/>
      <c r="T36" s="428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109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110</v>
      </c>
      <c r="B37" s="63" t="s">
        <v>111</v>
      </c>
      <c r="C37" s="36">
        <v>4301071092</v>
      </c>
      <c r="D37" s="425">
        <v>4620207490174</v>
      </c>
      <c r="E37" s="425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85</v>
      </c>
      <c r="L37" s="37" t="s">
        <v>86</v>
      </c>
      <c r="M37" s="38" t="s">
        <v>84</v>
      </c>
      <c r="N37" s="38"/>
      <c r="O37" s="37">
        <v>180</v>
      </c>
      <c r="P37" s="439" t="s">
        <v>112</v>
      </c>
      <c r="Q37" s="427"/>
      <c r="R37" s="427"/>
      <c r="S37" s="427"/>
      <c r="T37" s="428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113</v>
      </c>
      <c r="AG37" s="81"/>
      <c r="AJ37" s="87" t="s">
        <v>87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ht="27" customHeight="1" x14ac:dyDescent="0.25">
      <c r="A38" s="63" t="s">
        <v>114</v>
      </c>
      <c r="B38" s="63" t="s">
        <v>115</v>
      </c>
      <c r="C38" s="36">
        <v>4301071091</v>
      </c>
      <c r="D38" s="425">
        <v>4620207490044</v>
      </c>
      <c r="E38" s="425"/>
      <c r="F38" s="62">
        <v>0.7</v>
      </c>
      <c r="G38" s="37">
        <v>8</v>
      </c>
      <c r="H38" s="62">
        <v>5.6</v>
      </c>
      <c r="I38" s="62">
        <v>5.87</v>
      </c>
      <c r="J38" s="37">
        <v>84</v>
      </c>
      <c r="K38" s="37" t="s">
        <v>85</v>
      </c>
      <c r="L38" s="37" t="s">
        <v>86</v>
      </c>
      <c r="M38" s="38" t="s">
        <v>84</v>
      </c>
      <c r="N38" s="38"/>
      <c r="O38" s="37">
        <v>180</v>
      </c>
      <c r="P38" s="440" t="s">
        <v>116</v>
      </c>
      <c r="Q38" s="427"/>
      <c r="R38" s="427"/>
      <c r="S38" s="427"/>
      <c r="T38" s="428"/>
      <c r="U38" s="39" t="s">
        <v>46</v>
      </c>
      <c r="V38" s="39" t="s">
        <v>46</v>
      </c>
      <c r="W38" s="40" t="s">
        <v>39</v>
      </c>
      <c r="X38" s="58">
        <v>0</v>
      </c>
      <c r="Y38" s="55">
        <f>IFERROR(IF(X38="","",X38),"")</f>
        <v>0</v>
      </c>
      <c r="Z38" s="41">
        <f>IFERROR(IF(X38="","",X38*0.0155),"")</f>
        <v>0</v>
      </c>
      <c r="AA38" s="68" t="s">
        <v>46</v>
      </c>
      <c r="AB38" s="69" t="s">
        <v>46</v>
      </c>
      <c r="AC38" s="103" t="s">
        <v>117</v>
      </c>
      <c r="AG38" s="81"/>
      <c r="AJ38" s="87" t="s">
        <v>87</v>
      </c>
      <c r="AK38" s="87">
        <v>1</v>
      </c>
      <c r="BB38" s="104" t="s">
        <v>70</v>
      </c>
      <c r="BM38" s="81">
        <f>IFERROR(X38*I38,"0")</f>
        <v>0</v>
      </c>
      <c r="BN38" s="81">
        <f>IFERROR(Y38*I38,"0")</f>
        <v>0</v>
      </c>
      <c r="BO38" s="81">
        <f>IFERROR(X38/J38,"0")</f>
        <v>0</v>
      </c>
      <c r="BP38" s="81">
        <f>IFERROR(Y38/J38,"0")</f>
        <v>0</v>
      </c>
    </row>
    <row r="39" spans="1:68" x14ac:dyDescent="0.2">
      <c r="A39" s="432"/>
      <c r="B39" s="432"/>
      <c r="C39" s="432"/>
      <c r="D39" s="432"/>
      <c r="E39" s="432"/>
      <c r="F39" s="432"/>
      <c r="G39" s="432"/>
      <c r="H39" s="432"/>
      <c r="I39" s="432"/>
      <c r="J39" s="432"/>
      <c r="K39" s="432"/>
      <c r="L39" s="432"/>
      <c r="M39" s="432"/>
      <c r="N39" s="432"/>
      <c r="O39" s="433"/>
      <c r="P39" s="429" t="s">
        <v>40</v>
      </c>
      <c r="Q39" s="430"/>
      <c r="R39" s="430"/>
      <c r="S39" s="430"/>
      <c r="T39" s="430"/>
      <c r="U39" s="430"/>
      <c r="V39" s="431"/>
      <c r="W39" s="42" t="s">
        <v>39</v>
      </c>
      <c r="X39" s="43">
        <f>IFERROR(SUM(X36:X38),"0")</f>
        <v>0</v>
      </c>
      <c r="Y39" s="43">
        <f>IFERROR(SUM(Y36:Y38),"0")</f>
        <v>0</v>
      </c>
      <c r="Z39" s="43">
        <f>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432"/>
      <c r="B40" s="432"/>
      <c r="C40" s="432"/>
      <c r="D40" s="432"/>
      <c r="E40" s="432"/>
      <c r="F40" s="432"/>
      <c r="G40" s="432"/>
      <c r="H40" s="432"/>
      <c r="I40" s="432"/>
      <c r="J40" s="432"/>
      <c r="K40" s="432"/>
      <c r="L40" s="432"/>
      <c r="M40" s="432"/>
      <c r="N40" s="432"/>
      <c r="O40" s="433"/>
      <c r="P40" s="429" t="s">
        <v>40</v>
      </c>
      <c r="Q40" s="430"/>
      <c r="R40" s="430"/>
      <c r="S40" s="430"/>
      <c r="T40" s="430"/>
      <c r="U40" s="430"/>
      <c r="V40" s="431"/>
      <c r="W40" s="42" t="s">
        <v>0</v>
      </c>
      <c r="X40" s="43">
        <f>IFERROR(SUMPRODUCT(X36:X38*H36:H38),"0")</f>
        <v>0</v>
      </c>
      <c r="Y40" s="43">
        <f>IFERROR(SUMPRODUCT(Y36:Y38*H36:H38),"0")</f>
        <v>0</v>
      </c>
      <c r="Z40" s="42"/>
      <c r="AA40" s="67"/>
      <c r="AB40" s="67"/>
      <c r="AC40" s="67"/>
    </row>
    <row r="41" spans="1:68" ht="16.5" customHeight="1" x14ac:dyDescent="0.25">
      <c r="A41" s="423" t="s">
        <v>118</v>
      </c>
      <c r="B41" s="423"/>
      <c r="C41" s="423"/>
      <c r="D41" s="423"/>
      <c r="E41" s="423"/>
      <c r="F41" s="423"/>
      <c r="G41" s="423"/>
      <c r="H41" s="423"/>
      <c r="I41" s="423"/>
      <c r="J41" s="423"/>
      <c r="K41" s="423"/>
      <c r="L41" s="423"/>
      <c r="M41" s="423"/>
      <c r="N41" s="423"/>
      <c r="O41" s="423"/>
      <c r="P41" s="423"/>
      <c r="Q41" s="423"/>
      <c r="R41" s="423"/>
      <c r="S41" s="423"/>
      <c r="T41" s="423"/>
      <c r="U41" s="423"/>
      <c r="V41" s="423"/>
      <c r="W41" s="423"/>
      <c r="X41" s="423"/>
      <c r="Y41" s="423"/>
      <c r="Z41" s="423"/>
      <c r="AA41" s="65"/>
      <c r="AB41" s="65"/>
      <c r="AC41" s="82"/>
    </row>
    <row r="42" spans="1:68" ht="14.25" customHeight="1" x14ac:dyDescent="0.25">
      <c r="A42" s="424" t="s">
        <v>80</v>
      </c>
      <c r="B42" s="424"/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  <c r="AA42" s="66"/>
      <c r="AB42" s="66"/>
      <c r="AC42" s="83"/>
    </row>
    <row r="43" spans="1:68" ht="27" customHeight="1" x14ac:dyDescent="0.25">
      <c r="A43" s="63" t="s">
        <v>119</v>
      </c>
      <c r="B43" s="63" t="s">
        <v>120</v>
      </c>
      <c r="C43" s="36">
        <v>4301071032</v>
      </c>
      <c r="D43" s="425">
        <v>4607111038999</v>
      </c>
      <c r="E43" s="425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4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427"/>
      <c r="R43" s="427"/>
      <c r="S43" s="427"/>
      <c r="T43" s="428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ref="Y43:Y51" si="0">IFERROR(IF(X43="","",X43),"")</f>
        <v>0</v>
      </c>
      <c r="Z43" s="41">
        <f t="shared" ref="Z43:Z51" si="1">IFERROR(IF(X43="","",X43*0.0155),"")</f>
        <v>0</v>
      </c>
      <c r="AA43" s="68" t="s">
        <v>46</v>
      </c>
      <c r="AB43" s="69" t="s">
        <v>46</v>
      </c>
      <c r="AC43" s="105" t="s">
        <v>121</v>
      </c>
      <c r="AG43" s="81"/>
      <c r="AJ43" s="87" t="s">
        <v>87</v>
      </c>
      <c r="AK43" s="87">
        <v>1</v>
      </c>
      <c r="BB43" s="106" t="s">
        <v>70</v>
      </c>
      <c r="BM43" s="81">
        <f t="shared" ref="BM43:BM51" si="2">IFERROR(X43*I43,"0")</f>
        <v>0</v>
      </c>
      <c r="BN43" s="81">
        <f t="shared" ref="BN43:BN51" si="3">IFERROR(Y43*I43,"0")</f>
        <v>0</v>
      </c>
      <c r="BO43" s="81">
        <f t="shared" ref="BO43:BO51" si="4">IFERROR(X43/J43,"0")</f>
        <v>0</v>
      </c>
      <c r="BP43" s="81">
        <f t="shared" ref="BP43:BP51" si="5">IFERROR(Y43/J43,"0")</f>
        <v>0</v>
      </c>
    </row>
    <row r="44" spans="1:68" ht="27" customHeight="1" x14ac:dyDescent="0.25">
      <c r="A44" s="63" t="s">
        <v>122</v>
      </c>
      <c r="B44" s="63" t="s">
        <v>123</v>
      </c>
      <c r="C44" s="36">
        <v>4301071044</v>
      </c>
      <c r="D44" s="425">
        <v>4607111039385</v>
      </c>
      <c r="E44" s="425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4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427"/>
      <c r="R44" s="427"/>
      <c r="S44" s="427"/>
      <c r="T44" s="428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124</v>
      </c>
      <c r="B45" s="63" t="s">
        <v>125</v>
      </c>
      <c r="C45" s="36">
        <v>4301070972</v>
      </c>
      <c r="D45" s="425">
        <v>4607111037183</v>
      </c>
      <c r="E45" s="425"/>
      <c r="F45" s="62">
        <v>0.9</v>
      </c>
      <c r="G45" s="37">
        <v>8</v>
      </c>
      <c r="H45" s="62">
        <v>7.2</v>
      </c>
      <c r="I45" s="62">
        <v>7.4859999999999998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4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427"/>
      <c r="R45" s="427"/>
      <c r="S45" s="427"/>
      <c r="T45" s="428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4301071045</v>
      </c>
      <c r="D46" s="425">
        <v>4607111039392</v>
      </c>
      <c r="E46" s="425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4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427"/>
      <c r="R46" s="427"/>
      <c r="S46" s="427"/>
      <c r="T46" s="428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128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129</v>
      </c>
      <c r="B47" s="63" t="s">
        <v>130</v>
      </c>
      <c r="C47" s="36">
        <v>4301071031</v>
      </c>
      <c r="D47" s="425">
        <v>4607111038982</v>
      </c>
      <c r="E47" s="425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4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427"/>
      <c r="R47" s="427"/>
      <c r="S47" s="427"/>
      <c r="T47" s="428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128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131</v>
      </c>
      <c r="B48" s="63" t="s">
        <v>132</v>
      </c>
      <c r="C48" s="36">
        <v>4301070971</v>
      </c>
      <c r="D48" s="425">
        <v>4607111036902</v>
      </c>
      <c r="E48" s="425"/>
      <c r="F48" s="62">
        <v>0.9</v>
      </c>
      <c r="G48" s="37">
        <v>8</v>
      </c>
      <c r="H48" s="62">
        <v>7.2</v>
      </c>
      <c r="I48" s="62">
        <v>7.43</v>
      </c>
      <c r="J48" s="37">
        <v>84</v>
      </c>
      <c r="K48" s="37" t="s">
        <v>85</v>
      </c>
      <c r="L48" s="37" t="s">
        <v>86</v>
      </c>
      <c r="M48" s="38" t="s">
        <v>84</v>
      </c>
      <c r="N48" s="38"/>
      <c r="O48" s="37">
        <v>180</v>
      </c>
      <c r="P48" s="44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427"/>
      <c r="R48" s="427"/>
      <c r="S48" s="427"/>
      <c r="T48" s="428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128</v>
      </c>
      <c r="AG48" s="81"/>
      <c r="AJ48" s="87" t="s">
        <v>87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4301071046</v>
      </c>
      <c r="D49" s="425">
        <v>4607111039354</v>
      </c>
      <c r="E49" s="425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85</v>
      </c>
      <c r="L49" s="37" t="s">
        <v>86</v>
      </c>
      <c r="M49" s="38" t="s">
        <v>84</v>
      </c>
      <c r="N49" s="38"/>
      <c r="O49" s="37">
        <v>180</v>
      </c>
      <c r="P49" s="44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427"/>
      <c r="R49" s="427"/>
      <c r="S49" s="427"/>
      <c r="T49" s="428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128</v>
      </c>
      <c r="AG49" s="81"/>
      <c r="AJ49" s="87" t="s">
        <v>87</v>
      </c>
      <c r="AK49" s="87">
        <v>1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4301071047</v>
      </c>
      <c r="D50" s="425">
        <v>4607111039330</v>
      </c>
      <c r="E50" s="425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85</v>
      </c>
      <c r="L50" s="37" t="s">
        <v>86</v>
      </c>
      <c r="M50" s="38" t="s">
        <v>84</v>
      </c>
      <c r="N50" s="38"/>
      <c r="O50" s="37">
        <v>180</v>
      </c>
      <c r="P50" s="44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427"/>
      <c r="R50" s="427"/>
      <c r="S50" s="427"/>
      <c r="T50" s="428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128</v>
      </c>
      <c r="AG50" s="81"/>
      <c r="AJ50" s="87" t="s">
        <v>87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4301070968</v>
      </c>
      <c r="D51" s="425">
        <v>4607111036889</v>
      </c>
      <c r="E51" s="425"/>
      <c r="F51" s="62">
        <v>0.9</v>
      </c>
      <c r="G51" s="37">
        <v>8</v>
      </c>
      <c r="H51" s="62">
        <v>7.2</v>
      </c>
      <c r="I51" s="62">
        <v>7.4859999999999998</v>
      </c>
      <c r="J51" s="37">
        <v>84</v>
      </c>
      <c r="K51" s="37" t="s">
        <v>85</v>
      </c>
      <c r="L51" s="37" t="s">
        <v>86</v>
      </c>
      <c r="M51" s="38" t="s">
        <v>84</v>
      </c>
      <c r="N51" s="38"/>
      <c r="O51" s="37">
        <v>180</v>
      </c>
      <c r="P51" s="44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427"/>
      <c r="R51" s="427"/>
      <c r="S51" s="427"/>
      <c r="T51" s="428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21" t="s">
        <v>128</v>
      </c>
      <c r="AG51" s="81"/>
      <c r="AJ51" s="87" t="s">
        <v>87</v>
      </c>
      <c r="AK51" s="87">
        <v>1</v>
      </c>
      <c r="BB51" s="122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x14ac:dyDescent="0.2">
      <c r="A52" s="432"/>
      <c r="B52" s="432"/>
      <c r="C52" s="432"/>
      <c r="D52" s="432"/>
      <c r="E52" s="432"/>
      <c r="F52" s="432"/>
      <c r="G52" s="432"/>
      <c r="H52" s="432"/>
      <c r="I52" s="432"/>
      <c r="J52" s="432"/>
      <c r="K52" s="432"/>
      <c r="L52" s="432"/>
      <c r="M52" s="432"/>
      <c r="N52" s="432"/>
      <c r="O52" s="433"/>
      <c r="P52" s="429" t="s">
        <v>40</v>
      </c>
      <c r="Q52" s="430"/>
      <c r="R52" s="430"/>
      <c r="S52" s="430"/>
      <c r="T52" s="430"/>
      <c r="U52" s="430"/>
      <c r="V52" s="431"/>
      <c r="W52" s="42" t="s">
        <v>39</v>
      </c>
      <c r="X52" s="43">
        <f>IFERROR(SUM(X43:X51),"0")</f>
        <v>0</v>
      </c>
      <c r="Y52" s="43">
        <f>IFERROR(SUM(Y43:Y51),"0")</f>
        <v>0</v>
      </c>
      <c r="Z52" s="43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432"/>
      <c r="B53" s="432"/>
      <c r="C53" s="432"/>
      <c r="D53" s="432"/>
      <c r="E53" s="432"/>
      <c r="F53" s="432"/>
      <c r="G53" s="432"/>
      <c r="H53" s="432"/>
      <c r="I53" s="432"/>
      <c r="J53" s="432"/>
      <c r="K53" s="432"/>
      <c r="L53" s="432"/>
      <c r="M53" s="432"/>
      <c r="N53" s="432"/>
      <c r="O53" s="433"/>
      <c r="P53" s="429" t="s">
        <v>40</v>
      </c>
      <c r="Q53" s="430"/>
      <c r="R53" s="430"/>
      <c r="S53" s="430"/>
      <c r="T53" s="430"/>
      <c r="U53" s="430"/>
      <c r="V53" s="431"/>
      <c r="W53" s="42" t="s">
        <v>0</v>
      </c>
      <c r="X53" s="43">
        <f>IFERROR(SUMPRODUCT(X43:X51*H43:H51),"0")</f>
        <v>0</v>
      </c>
      <c r="Y53" s="43">
        <f>IFERROR(SUMPRODUCT(Y43:Y51*H43:H51),"0")</f>
        <v>0</v>
      </c>
      <c r="Z53" s="42"/>
      <c r="AA53" s="67"/>
      <c r="AB53" s="67"/>
      <c r="AC53" s="67"/>
    </row>
    <row r="54" spans="1:68" ht="16.5" customHeight="1" x14ac:dyDescent="0.25">
      <c r="A54" s="423" t="s">
        <v>139</v>
      </c>
      <c r="B54" s="423"/>
      <c r="C54" s="423"/>
      <c r="D54" s="423"/>
      <c r="E54" s="423"/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3"/>
      <c r="R54" s="423"/>
      <c r="S54" s="423"/>
      <c r="T54" s="423"/>
      <c r="U54" s="423"/>
      <c r="V54" s="423"/>
      <c r="W54" s="423"/>
      <c r="X54" s="423"/>
      <c r="Y54" s="423"/>
      <c r="Z54" s="423"/>
      <c r="AA54" s="65"/>
      <c r="AB54" s="65"/>
      <c r="AC54" s="82"/>
    </row>
    <row r="55" spans="1:68" ht="14.25" customHeight="1" x14ac:dyDescent="0.25">
      <c r="A55" s="424" t="s">
        <v>140</v>
      </c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  <c r="AA55" s="66"/>
      <c r="AB55" s="66"/>
      <c r="AC55" s="83"/>
    </row>
    <row r="56" spans="1:68" ht="16.5" customHeight="1" x14ac:dyDescent="0.25">
      <c r="A56" s="63" t="s">
        <v>141</v>
      </c>
      <c r="B56" s="63" t="s">
        <v>142</v>
      </c>
      <c r="C56" s="36">
        <v>4301100087</v>
      </c>
      <c r="D56" s="425">
        <v>4607111039743</v>
      </c>
      <c r="E56" s="425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95</v>
      </c>
      <c r="L56" s="37" t="s">
        <v>86</v>
      </c>
      <c r="M56" s="38" t="s">
        <v>84</v>
      </c>
      <c r="N56" s="38"/>
      <c r="O56" s="37">
        <v>365</v>
      </c>
      <c r="P56" s="450" t="s">
        <v>143</v>
      </c>
      <c r="Q56" s="427"/>
      <c r="R56" s="427"/>
      <c r="S56" s="427"/>
      <c r="T56" s="428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23" t="s">
        <v>144</v>
      </c>
      <c r="AG56" s="81"/>
      <c r="AJ56" s="87" t="s">
        <v>87</v>
      </c>
      <c r="AK56" s="87">
        <v>1</v>
      </c>
      <c r="BB56" s="124" t="s">
        <v>94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145</v>
      </c>
      <c r="B57" s="63" t="s">
        <v>146</v>
      </c>
      <c r="C57" s="36">
        <v>4301100079</v>
      </c>
      <c r="D57" s="425">
        <v>4607111037077</v>
      </c>
      <c r="E57" s="425"/>
      <c r="F57" s="62">
        <v>0.2</v>
      </c>
      <c r="G57" s="37">
        <v>6</v>
      </c>
      <c r="H57" s="62">
        <v>1.2</v>
      </c>
      <c r="I57" s="62">
        <v>2.46</v>
      </c>
      <c r="J57" s="37">
        <v>140</v>
      </c>
      <c r="K57" s="37" t="s">
        <v>95</v>
      </c>
      <c r="L57" s="37" t="s">
        <v>86</v>
      </c>
      <c r="M57" s="38" t="s">
        <v>84</v>
      </c>
      <c r="N57" s="38"/>
      <c r="O57" s="37">
        <v>365</v>
      </c>
      <c r="P57" s="451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7" s="427"/>
      <c r="R57" s="427"/>
      <c r="S57" s="427"/>
      <c r="T57" s="428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25" t="s">
        <v>144</v>
      </c>
      <c r="AG57" s="81"/>
      <c r="AJ57" s="87" t="s">
        <v>87</v>
      </c>
      <c r="AK57" s="87">
        <v>1</v>
      </c>
      <c r="BB57" s="126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32"/>
      <c r="B58" s="432"/>
      <c r="C58" s="432"/>
      <c r="D58" s="432"/>
      <c r="E58" s="432"/>
      <c r="F58" s="432"/>
      <c r="G58" s="432"/>
      <c r="H58" s="432"/>
      <c r="I58" s="432"/>
      <c r="J58" s="432"/>
      <c r="K58" s="432"/>
      <c r="L58" s="432"/>
      <c r="M58" s="432"/>
      <c r="N58" s="432"/>
      <c r="O58" s="433"/>
      <c r="P58" s="429" t="s">
        <v>40</v>
      </c>
      <c r="Q58" s="430"/>
      <c r="R58" s="430"/>
      <c r="S58" s="430"/>
      <c r="T58" s="430"/>
      <c r="U58" s="430"/>
      <c r="V58" s="431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32"/>
      <c r="B59" s="432"/>
      <c r="C59" s="432"/>
      <c r="D59" s="432"/>
      <c r="E59" s="432"/>
      <c r="F59" s="432"/>
      <c r="G59" s="432"/>
      <c r="H59" s="432"/>
      <c r="I59" s="432"/>
      <c r="J59" s="432"/>
      <c r="K59" s="432"/>
      <c r="L59" s="432"/>
      <c r="M59" s="432"/>
      <c r="N59" s="432"/>
      <c r="O59" s="433"/>
      <c r="P59" s="429" t="s">
        <v>40</v>
      </c>
      <c r="Q59" s="430"/>
      <c r="R59" s="430"/>
      <c r="S59" s="430"/>
      <c r="T59" s="430"/>
      <c r="U59" s="430"/>
      <c r="V59" s="431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424" t="s">
        <v>89</v>
      </c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  <c r="AA60" s="66"/>
      <c r="AB60" s="66"/>
      <c r="AC60" s="83"/>
    </row>
    <row r="61" spans="1:68" ht="16.5" customHeight="1" x14ac:dyDescent="0.25">
      <c r="A61" s="63" t="s">
        <v>147</v>
      </c>
      <c r="B61" s="63" t="s">
        <v>148</v>
      </c>
      <c r="C61" s="36">
        <v>4301132194</v>
      </c>
      <c r="D61" s="425">
        <v>4607111039712</v>
      </c>
      <c r="E61" s="425"/>
      <c r="F61" s="62">
        <v>0.2</v>
      </c>
      <c r="G61" s="37">
        <v>6</v>
      </c>
      <c r="H61" s="62">
        <v>1.2</v>
      </c>
      <c r="I61" s="62">
        <v>1.56</v>
      </c>
      <c r="J61" s="37">
        <v>126</v>
      </c>
      <c r="K61" s="37" t="s">
        <v>95</v>
      </c>
      <c r="L61" s="37" t="s">
        <v>86</v>
      </c>
      <c r="M61" s="38" t="s">
        <v>84</v>
      </c>
      <c r="N61" s="38"/>
      <c r="O61" s="37">
        <v>365</v>
      </c>
      <c r="P61" s="452" t="s">
        <v>149</v>
      </c>
      <c r="Q61" s="427"/>
      <c r="R61" s="427"/>
      <c r="S61" s="427"/>
      <c r="T61" s="428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IFERROR(IF(X61="","",X61*0.00936),"")</f>
        <v>0</v>
      </c>
      <c r="AA61" s="68" t="s">
        <v>46</v>
      </c>
      <c r="AB61" s="69" t="s">
        <v>46</v>
      </c>
      <c r="AC61" s="127" t="s">
        <v>150</v>
      </c>
      <c r="AG61" s="81"/>
      <c r="AJ61" s="87" t="s">
        <v>87</v>
      </c>
      <c r="AK61" s="87">
        <v>1</v>
      </c>
      <c r="BB61" s="128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27" customHeight="1" x14ac:dyDescent="0.25">
      <c r="A62" s="63" t="s">
        <v>151</v>
      </c>
      <c r="B62" s="63" t="s">
        <v>152</v>
      </c>
      <c r="C62" s="36">
        <v>4301132044</v>
      </c>
      <c r="D62" s="425">
        <v>4607111036971</v>
      </c>
      <c r="E62" s="425"/>
      <c r="F62" s="62">
        <v>0.25</v>
      </c>
      <c r="G62" s="37">
        <v>6</v>
      </c>
      <c r="H62" s="62">
        <v>1.5</v>
      </c>
      <c r="I62" s="62">
        <v>1.86</v>
      </c>
      <c r="J62" s="37">
        <v>140</v>
      </c>
      <c r="K62" s="37" t="s">
        <v>95</v>
      </c>
      <c r="L62" s="37" t="s">
        <v>86</v>
      </c>
      <c r="M62" s="38" t="s">
        <v>84</v>
      </c>
      <c r="N62" s="38"/>
      <c r="O62" s="37">
        <v>365</v>
      </c>
      <c r="P62" s="453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2" s="427"/>
      <c r="R62" s="427"/>
      <c r="S62" s="427"/>
      <c r="T62" s="428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9" t="s">
        <v>153</v>
      </c>
      <c r="AG62" s="81"/>
      <c r="AJ62" s="87" t="s">
        <v>87</v>
      </c>
      <c r="AK62" s="87">
        <v>1</v>
      </c>
      <c r="BB62" s="130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32"/>
      <c r="B63" s="432"/>
      <c r="C63" s="432"/>
      <c r="D63" s="432"/>
      <c r="E63" s="432"/>
      <c r="F63" s="432"/>
      <c r="G63" s="432"/>
      <c r="H63" s="432"/>
      <c r="I63" s="432"/>
      <c r="J63" s="432"/>
      <c r="K63" s="432"/>
      <c r="L63" s="432"/>
      <c r="M63" s="432"/>
      <c r="N63" s="432"/>
      <c r="O63" s="433"/>
      <c r="P63" s="429" t="s">
        <v>40</v>
      </c>
      <c r="Q63" s="430"/>
      <c r="R63" s="430"/>
      <c r="S63" s="430"/>
      <c r="T63" s="430"/>
      <c r="U63" s="430"/>
      <c r="V63" s="431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432"/>
      <c r="B64" s="432"/>
      <c r="C64" s="432"/>
      <c r="D64" s="432"/>
      <c r="E64" s="432"/>
      <c r="F64" s="432"/>
      <c r="G64" s="432"/>
      <c r="H64" s="432"/>
      <c r="I64" s="432"/>
      <c r="J64" s="432"/>
      <c r="K64" s="432"/>
      <c r="L64" s="432"/>
      <c r="M64" s="432"/>
      <c r="N64" s="432"/>
      <c r="O64" s="433"/>
      <c r="P64" s="429" t="s">
        <v>40</v>
      </c>
      <c r="Q64" s="430"/>
      <c r="R64" s="430"/>
      <c r="S64" s="430"/>
      <c r="T64" s="430"/>
      <c r="U64" s="430"/>
      <c r="V64" s="431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424" t="s">
        <v>154</v>
      </c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  <c r="AA65" s="66"/>
      <c r="AB65" s="66"/>
      <c r="AC65" s="83"/>
    </row>
    <row r="66" spans="1:68" ht="16.5" customHeight="1" x14ac:dyDescent="0.25">
      <c r="A66" s="63" t="s">
        <v>155</v>
      </c>
      <c r="B66" s="63" t="s">
        <v>156</v>
      </c>
      <c r="C66" s="36">
        <v>4301136018</v>
      </c>
      <c r="D66" s="425">
        <v>4607111037008</v>
      </c>
      <c r="E66" s="425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95</v>
      </c>
      <c r="L66" s="37" t="s">
        <v>86</v>
      </c>
      <c r="M66" s="38" t="s">
        <v>84</v>
      </c>
      <c r="N66" s="38"/>
      <c r="O66" s="37">
        <v>365</v>
      </c>
      <c r="P66" s="45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27"/>
      <c r="R66" s="427"/>
      <c r="S66" s="427"/>
      <c r="T66" s="428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31" t="s">
        <v>157</v>
      </c>
      <c r="AG66" s="81"/>
      <c r="AJ66" s="87" t="s">
        <v>87</v>
      </c>
      <c r="AK66" s="87">
        <v>1</v>
      </c>
      <c r="BB66" s="132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158</v>
      </c>
      <c r="B67" s="63" t="s">
        <v>159</v>
      </c>
      <c r="C67" s="36">
        <v>4301136015</v>
      </c>
      <c r="D67" s="425">
        <v>4607111037398</v>
      </c>
      <c r="E67" s="425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95</v>
      </c>
      <c r="L67" s="37" t="s">
        <v>86</v>
      </c>
      <c r="M67" s="38" t="s">
        <v>84</v>
      </c>
      <c r="N67" s="38"/>
      <c r="O67" s="37">
        <v>365</v>
      </c>
      <c r="P67" s="45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27"/>
      <c r="R67" s="427"/>
      <c r="S67" s="427"/>
      <c r="T67" s="428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33" t="s">
        <v>157</v>
      </c>
      <c r="AG67" s="81"/>
      <c r="AJ67" s="87" t="s">
        <v>87</v>
      </c>
      <c r="AK67" s="87">
        <v>1</v>
      </c>
      <c r="BB67" s="134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32"/>
      <c r="B68" s="432"/>
      <c r="C68" s="432"/>
      <c r="D68" s="432"/>
      <c r="E68" s="432"/>
      <c r="F68" s="432"/>
      <c r="G68" s="432"/>
      <c r="H68" s="432"/>
      <c r="I68" s="432"/>
      <c r="J68" s="432"/>
      <c r="K68" s="432"/>
      <c r="L68" s="432"/>
      <c r="M68" s="432"/>
      <c r="N68" s="432"/>
      <c r="O68" s="433"/>
      <c r="P68" s="429" t="s">
        <v>40</v>
      </c>
      <c r="Q68" s="430"/>
      <c r="R68" s="430"/>
      <c r="S68" s="430"/>
      <c r="T68" s="430"/>
      <c r="U68" s="430"/>
      <c r="V68" s="431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32"/>
      <c r="B69" s="432"/>
      <c r="C69" s="432"/>
      <c r="D69" s="432"/>
      <c r="E69" s="432"/>
      <c r="F69" s="432"/>
      <c r="G69" s="432"/>
      <c r="H69" s="432"/>
      <c r="I69" s="432"/>
      <c r="J69" s="432"/>
      <c r="K69" s="432"/>
      <c r="L69" s="432"/>
      <c r="M69" s="432"/>
      <c r="N69" s="432"/>
      <c r="O69" s="433"/>
      <c r="P69" s="429" t="s">
        <v>40</v>
      </c>
      <c r="Q69" s="430"/>
      <c r="R69" s="430"/>
      <c r="S69" s="430"/>
      <c r="T69" s="430"/>
      <c r="U69" s="430"/>
      <c r="V69" s="431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24" t="s">
        <v>160</v>
      </c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  <c r="AA70" s="66"/>
      <c r="AB70" s="66"/>
      <c r="AC70" s="83"/>
    </row>
    <row r="71" spans="1:68" ht="16.5" customHeight="1" x14ac:dyDescent="0.25">
      <c r="A71" s="63" t="s">
        <v>161</v>
      </c>
      <c r="B71" s="63" t="s">
        <v>162</v>
      </c>
      <c r="C71" s="36">
        <v>4301135664</v>
      </c>
      <c r="D71" s="425">
        <v>4607111039705</v>
      </c>
      <c r="E71" s="425"/>
      <c r="F71" s="62">
        <v>0.2</v>
      </c>
      <c r="G71" s="37">
        <v>6</v>
      </c>
      <c r="H71" s="62">
        <v>1.2</v>
      </c>
      <c r="I71" s="62">
        <v>1.56</v>
      </c>
      <c r="J71" s="37">
        <v>126</v>
      </c>
      <c r="K71" s="37" t="s">
        <v>95</v>
      </c>
      <c r="L71" s="37" t="s">
        <v>86</v>
      </c>
      <c r="M71" s="38" t="s">
        <v>84</v>
      </c>
      <c r="N71" s="38"/>
      <c r="O71" s="37">
        <v>365</v>
      </c>
      <c r="P71" s="456" t="s">
        <v>163</v>
      </c>
      <c r="Q71" s="427"/>
      <c r="R71" s="427"/>
      <c r="S71" s="427"/>
      <c r="T71" s="428"/>
      <c r="U71" s="39" t="s">
        <v>46</v>
      </c>
      <c r="V71" s="39" t="s">
        <v>46</v>
      </c>
      <c r="W71" s="40" t="s">
        <v>39</v>
      </c>
      <c r="X71" s="58">
        <v>0</v>
      </c>
      <c r="Y71" s="55">
        <f t="shared" ref="Y71:Y76" si="6">IFERROR(IF(X71="","",X71),"")</f>
        <v>0</v>
      </c>
      <c r="Z71" s="41">
        <f>IFERROR(IF(X71="","",X71*0.00936),"")</f>
        <v>0</v>
      </c>
      <c r="AA71" s="68" t="s">
        <v>46</v>
      </c>
      <c r="AB71" s="69" t="s">
        <v>46</v>
      </c>
      <c r="AC71" s="135" t="s">
        <v>157</v>
      </c>
      <c r="AG71" s="81"/>
      <c r="AJ71" s="87" t="s">
        <v>87</v>
      </c>
      <c r="AK71" s="87">
        <v>1</v>
      </c>
      <c r="BB71" s="136" t="s">
        <v>94</v>
      </c>
      <c r="BM71" s="81">
        <f t="shared" ref="BM71:BM76" si="7">IFERROR(X71*I71,"0")</f>
        <v>0</v>
      </c>
      <c r="BN71" s="81">
        <f t="shared" ref="BN71:BN76" si="8">IFERROR(Y71*I71,"0")</f>
        <v>0</v>
      </c>
      <c r="BO71" s="81">
        <f t="shared" ref="BO71:BO76" si="9">IFERROR(X71/J71,"0")</f>
        <v>0</v>
      </c>
      <c r="BP71" s="81">
        <f t="shared" ref="BP71:BP76" si="10">IFERROR(Y71/J71,"0")</f>
        <v>0</v>
      </c>
    </row>
    <row r="72" spans="1:68" ht="16.5" customHeight="1" x14ac:dyDescent="0.25">
      <c r="A72" s="63" t="s">
        <v>164</v>
      </c>
      <c r="B72" s="63" t="s">
        <v>165</v>
      </c>
      <c r="C72" s="36">
        <v>4301135127</v>
      </c>
      <c r="D72" s="425">
        <v>4607111036995</v>
      </c>
      <c r="E72" s="425"/>
      <c r="F72" s="62">
        <v>0.25</v>
      </c>
      <c r="G72" s="37">
        <v>6</v>
      </c>
      <c r="H72" s="62">
        <v>1.5</v>
      </c>
      <c r="I72" s="62">
        <v>1.86</v>
      </c>
      <c r="J72" s="37">
        <v>140</v>
      </c>
      <c r="K72" s="37" t="s">
        <v>95</v>
      </c>
      <c r="L72" s="37" t="s">
        <v>86</v>
      </c>
      <c r="M72" s="38" t="s">
        <v>84</v>
      </c>
      <c r="N72" s="38"/>
      <c r="O72" s="37">
        <v>365</v>
      </c>
      <c r="P72" s="457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2" s="427"/>
      <c r="R72" s="427"/>
      <c r="S72" s="427"/>
      <c r="T72" s="428"/>
      <c r="U72" s="39" t="s">
        <v>46</v>
      </c>
      <c r="V72" s="39" t="s">
        <v>46</v>
      </c>
      <c r="W72" s="40" t="s">
        <v>39</v>
      </c>
      <c r="X72" s="58">
        <v>0</v>
      </c>
      <c r="Y72" s="55">
        <f t="shared" si="6"/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7" t="s">
        <v>157</v>
      </c>
      <c r="AG72" s="81"/>
      <c r="AJ72" s="87" t="s">
        <v>87</v>
      </c>
      <c r="AK72" s="87">
        <v>1</v>
      </c>
      <c r="BB72" s="138" t="s">
        <v>94</v>
      </c>
      <c r="BM72" s="81">
        <f t="shared" si="7"/>
        <v>0</v>
      </c>
      <c r="BN72" s="81">
        <f t="shared" si="8"/>
        <v>0</v>
      </c>
      <c r="BO72" s="81">
        <f t="shared" si="9"/>
        <v>0</v>
      </c>
      <c r="BP72" s="81">
        <f t="shared" si="10"/>
        <v>0</v>
      </c>
    </row>
    <row r="73" spans="1:68" ht="27" customHeight="1" x14ac:dyDescent="0.25">
      <c r="A73" s="63" t="s">
        <v>166</v>
      </c>
      <c r="B73" s="63" t="s">
        <v>167</v>
      </c>
      <c r="C73" s="36">
        <v>4301135665</v>
      </c>
      <c r="D73" s="425">
        <v>4607111039729</v>
      </c>
      <c r="E73" s="425"/>
      <c r="F73" s="62">
        <v>0.2</v>
      </c>
      <c r="G73" s="37">
        <v>6</v>
      </c>
      <c r="H73" s="62">
        <v>1.2</v>
      </c>
      <c r="I73" s="62">
        <v>1.56</v>
      </c>
      <c r="J73" s="37">
        <v>126</v>
      </c>
      <c r="K73" s="37" t="s">
        <v>95</v>
      </c>
      <c r="L73" s="37" t="s">
        <v>86</v>
      </c>
      <c r="M73" s="38" t="s">
        <v>84</v>
      </c>
      <c r="N73" s="38"/>
      <c r="O73" s="37">
        <v>365</v>
      </c>
      <c r="P73" s="458" t="s">
        <v>168</v>
      </c>
      <c r="Q73" s="427"/>
      <c r="R73" s="427"/>
      <c r="S73" s="427"/>
      <c r="T73" s="428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si="6"/>
        <v>0</v>
      </c>
      <c r="Z73" s="41">
        <f>IFERROR(IF(X73="","",X73*0.00936),"")</f>
        <v>0</v>
      </c>
      <c r="AA73" s="68" t="s">
        <v>46</v>
      </c>
      <c r="AB73" s="69" t="s">
        <v>46</v>
      </c>
      <c r="AC73" s="139" t="s">
        <v>169</v>
      </c>
      <c r="AG73" s="81"/>
      <c r="AJ73" s="87" t="s">
        <v>87</v>
      </c>
      <c r="AK73" s="87">
        <v>1</v>
      </c>
      <c r="BB73" s="140" t="s">
        <v>94</v>
      </c>
      <c r="BM73" s="81">
        <f t="shared" si="7"/>
        <v>0</v>
      </c>
      <c r="BN73" s="81">
        <f t="shared" si="8"/>
        <v>0</v>
      </c>
      <c r="BO73" s="81">
        <f t="shared" si="9"/>
        <v>0</v>
      </c>
      <c r="BP73" s="81">
        <f t="shared" si="10"/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4301135199</v>
      </c>
      <c r="D74" s="425">
        <v>4607111038166</v>
      </c>
      <c r="E74" s="425"/>
      <c r="F74" s="62">
        <v>0.25</v>
      </c>
      <c r="G74" s="37">
        <v>6</v>
      </c>
      <c r="H74" s="62">
        <v>1.5</v>
      </c>
      <c r="I74" s="62">
        <v>1.86</v>
      </c>
      <c r="J74" s="37">
        <v>140</v>
      </c>
      <c r="K74" s="37" t="s">
        <v>95</v>
      </c>
      <c r="L74" s="37" t="s">
        <v>86</v>
      </c>
      <c r="M74" s="38" t="s">
        <v>84</v>
      </c>
      <c r="N74" s="38"/>
      <c r="O74" s="37">
        <v>365</v>
      </c>
      <c r="P74" s="459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4" s="427"/>
      <c r="R74" s="427"/>
      <c r="S74" s="427"/>
      <c r="T74" s="428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>IFERROR(IF(X74="","",X74*0.00941),"")</f>
        <v>0</v>
      </c>
      <c r="AA74" s="68" t="s">
        <v>46</v>
      </c>
      <c r="AB74" s="69" t="s">
        <v>46</v>
      </c>
      <c r="AC74" s="141" t="s">
        <v>169</v>
      </c>
      <c r="AG74" s="81"/>
      <c r="AJ74" s="87" t="s">
        <v>87</v>
      </c>
      <c r="AK74" s="87">
        <v>1</v>
      </c>
      <c r="BB74" s="142" t="s">
        <v>94</v>
      </c>
      <c r="BM74" s="81">
        <f t="shared" si="7"/>
        <v>0</v>
      </c>
      <c r="BN74" s="81">
        <f t="shared" si="8"/>
        <v>0</v>
      </c>
      <c r="BO74" s="81">
        <f t="shared" si="9"/>
        <v>0</v>
      </c>
      <c r="BP74" s="81">
        <f t="shared" si="10"/>
        <v>0</v>
      </c>
    </row>
    <row r="75" spans="1:68" ht="27" customHeight="1" x14ac:dyDescent="0.25">
      <c r="A75" s="63" t="s">
        <v>172</v>
      </c>
      <c r="B75" s="63" t="s">
        <v>173</v>
      </c>
      <c r="C75" s="36">
        <v>4301135200</v>
      </c>
      <c r="D75" s="425">
        <v>4607111038159</v>
      </c>
      <c r="E75" s="425"/>
      <c r="F75" s="62">
        <v>0.25</v>
      </c>
      <c r="G75" s="37">
        <v>6</v>
      </c>
      <c r="H75" s="62">
        <v>1.5</v>
      </c>
      <c r="I75" s="62">
        <v>1.86</v>
      </c>
      <c r="J75" s="37">
        <v>140</v>
      </c>
      <c r="K75" s="37" t="s">
        <v>95</v>
      </c>
      <c r="L75" s="37" t="s">
        <v>86</v>
      </c>
      <c r="M75" s="38" t="s">
        <v>84</v>
      </c>
      <c r="N75" s="38"/>
      <c r="O75" s="37">
        <v>365</v>
      </c>
      <c r="P75" s="460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5" s="427"/>
      <c r="R75" s="427"/>
      <c r="S75" s="427"/>
      <c r="T75" s="428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>IFERROR(IF(X75="","",X75*0.00941),"")</f>
        <v>0</v>
      </c>
      <c r="AA75" s="68" t="s">
        <v>46</v>
      </c>
      <c r="AB75" s="69" t="s">
        <v>46</v>
      </c>
      <c r="AC75" s="143" t="s">
        <v>169</v>
      </c>
      <c r="AG75" s="81"/>
      <c r="AJ75" s="87" t="s">
        <v>87</v>
      </c>
      <c r="AK75" s="87">
        <v>1</v>
      </c>
      <c r="BB75" s="144" t="s">
        <v>94</v>
      </c>
      <c r="BM75" s="81">
        <f t="shared" si="7"/>
        <v>0</v>
      </c>
      <c r="BN75" s="81">
        <f t="shared" si="8"/>
        <v>0</v>
      </c>
      <c r="BO75" s="81">
        <f t="shared" si="9"/>
        <v>0</v>
      </c>
      <c r="BP75" s="81">
        <f t="shared" si="10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4301135702</v>
      </c>
      <c r="D76" s="425">
        <v>4620207490228</v>
      </c>
      <c r="E76" s="425"/>
      <c r="F76" s="62">
        <v>0.2</v>
      </c>
      <c r="G76" s="37">
        <v>6</v>
      </c>
      <c r="H76" s="62">
        <v>1.2</v>
      </c>
      <c r="I76" s="62">
        <v>1.56</v>
      </c>
      <c r="J76" s="37">
        <v>126</v>
      </c>
      <c r="K76" s="37" t="s">
        <v>95</v>
      </c>
      <c r="L76" s="37" t="s">
        <v>86</v>
      </c>
      <c r="M76" s="38" t="s">
        <v>84</v>
      </c>
      <c r="N76" s="38"/>
      <c r="O76" s="37">
        <v>365</v>
      </c>
      <c r="P76" s="461" t="s">
        <v>176</v>
      </c>
      <c r="Q76" s="427"/>
      <c r="R76" s="427"/>
      <c r="S76" s="427"/>
      <c r="T76" s="428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>IFERROR(IF(X76="","",X76*0.00936),"")</f>
        <v>0</v>
      </c>
      <c r="AA76" s="68" t="s">
        <v>46</v>
      </c>
      <c r="AB76" s="69" t="s">
        <v>46</v>
      </c>
      <c r="AC76" s="145" t="s">
        <v>169</v>
      </c>
      <c r="AG76" s="81"/>
      <c r="AJ76" s="87" t="s">
        <v>87</v>
      </c>
      <c r="AK76" s="87">
        <v>1</v>
      </c>
      <c r="BB76" s="146" t="s">
        <v>94</v>
      </c>
      <c r="BM76" s="81">
        <f t="shared" si="7"/>
        <v>0</v>
      </c>
      <c r="BN76" s="81">
        <f t="shared" si="8"/>
        <v>0</v>
      </c>
      <c r="BO76" s="81">
        <f t="shared" si="9"/>
        <v>0</v>
      </c>
      <c r="BP76" s="81">
        <f t="shared" si="10"/>
        <v>0</v>
      </c>
    </row>
    <row r="77" spans="1:68" x14ac:dyDescent="0.2">
      <c r="A77" s="432"/>
      <c r="B77" s="432"/>
      <c r="C77" s="432"/>
      <c r="D77" s="432"/>
      <c r="E77" s="432"/>
      <c r="F77" s="432"/>
      <c r="G77" s="432"/>
      <c r="H77" s="432"/>
      <c r="I77" s="432"/>
      <c r="J77" s="432"/>
      <c r="K77" s="432"/>
      <c r="L77" s="432"/>
      <c r="M77" s="432"/>
      <c r="N77" s="432"/>
      <c r="O77" s="433"/>
      <c r="P77" s="429" t="s">
        <v>40</v>
      </c>
      <c r="Q77" s="430"/>
      <c r="R77" s="430"/>
      <c r="S77" s="430"/>
      <c r="T77" s="430"/>
      <c r="U77" s="430"/>
      <c r="V77" s="431"/>
      <c r="W77" s="42" t="s">
        <v>39</v>
      </c>
      <c r="X77" s="43">
        <f>IFERROR(SUM(X71:X76),"0")</f>
        <v>0</v>
      </c>
      <c r="Y77" s="43">
        <f>IFERROR(SUM(Y71:Y76),"0")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432"/>
      <c r="B78" s="432"/>
      <c r="C78" s="432"/>
      <c r="D78" s="432"/>
      <c r="E78" s="432"/>
      <c r="F78" s="432"/>
      <c r="G78" s="432"/>
      <c r="H78" s="432"/>
      <c r="I78" s="432"/>
      <c r="J78" s="432"/>
      <c r="K78" s="432"/>
      <c r="L78" s="432"/>
      <c r="M78" s="432"/>
      <c r="N78" s="432"/>
      <c r="O78" s="433"/>
      <c r="P78" s="429" t="s">
        <v>40</v>
      </c>
      <c r="Q78" s="430"/>
      <c r="R78" s="430"/>
      <c r="S78" s="430"/>
      <c r="T78" s="430"/>
      <c r="U78" s="430"/>
      <c r="V78" s="431"/>
      <c r="W78" s="42" t="s">
        <v>0</v>
      </c>
      <c r="X78" s="43">
        <f>IFERROR(SUMPRODUCT(X71:X76*H71:H76),"0")</f>
        <v>0</v>
      </c>
      <c r="Y78" s="43">
        <f>IFERROR(SUMPRODUCT(Y71:Y76*H71:H76),"0")</f>
        <v>0</v>
      </c>
      <c r="Z78" s="42"/>
      <c r="AA78" s="67"/>
      <c r="AB78" s="67"/>
      <c r="AC78" s="67"/>
    </row>
    <row r="79" spans="1:68" ht="16.5" customHeight="1" x14ac:dyDescent="0.25">
      <c r="A79" s="423" t="s">
        <v>177</v>
      </c>
      <c r="B79" s="423"/>
      <c r="C79" s="423"/>
      <c r="D79" s="423"/>
      <c r="E79" s="423"/>
      <c r="F79" s="423"/>
      <c r="G79" s="423"/>
      <c r="H79" s="423"/>
      <c r="I79" s="423"/>
      <c r="J79" s="423"/>
      <c r="K79" s="423"/>
      <c r="L79" s="423"/>
      <c r="M79" s="423"/>
      <c r="N79" s="423"/>
      <c r="O79" s="423"/>
      <c r="P79" s="423"/>
      <c r="Q79" s="423"/>
      <c r="R79" s="423"/>
      <c r="S79" s="423"/>
      <c r="T79" s="423"/>
      <c r="U79" s="423"/>
      <c r="V79" s="423"/>
      <c r="W79" s="423"/>
      <c r="X79" s="423"/>
      <c r="Y79" s="423"/>
      <c r="Z79" s="423"/>
      <c r="AA79" s="65"/>
      <c r="AB79" s="65"/>
      <c r="AC79" s="82"/>
    </row>
    <row r="80" spans="1:68" ht="14.25" customHeight="1" x14ac:dyDescent="0.25">
      <c r="A80" s="424" t="s">
        <v>80</v>
      </c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  <c r="AA80" s="66"/>
      <c r="AB80" s="66"/>
      <c r="AC80" s="83"/>
    </row>
    <row r="81" spans="1:68" ht="27" customHeight="1" x14ac:dyDescent="0.25">
      <c r="A81" s="63" t="s">
        <v>178</v>
      </c>
      <c r="B81" s="63" t="s">
        <v>179</v>
      </c>
      <c r="C81" s="36">
        <v>4301070977</v>
      </c>
      <c r="D81" s="425">
        <v>4607111037411</v>
      </c>
      <c r="E81" s="425"/>
      <c r="F81" s="62">
        <v>2.7</v>
      </c>
      <c r="G81" s="37">
        <v>1</v>
      </c>
      <c r="H81" s="62">
        <v>2.7</v>
      </c>
      <c r="I81" s="62">
        <v>2.8132000000000001</v>
      </c>
      <c r="J81" s="37">
        <v>234</v>
      </c>
      <c r="K81" s="37" t="s">
        <v>181</v>
      </c>
      <c r="L81" s="37" t="s">
        <v>86</v>
      </c>
      <c r="M81" s="38" t="s">
        <v>84</v>
      </c>
      <c r="N81" s="38"/>
      <c r="O81" s="37">
        <v>180</v>
      </c>
      <c r="P81" s="46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1" s="427"/>
      <c r="R81" s="427"/>
      <c r="S81" s="427"/>
      <c r="T81" s="428"/>
      <c r="U81" s="39" t="s">
        <v>46</v>
      </c>
      <c r="V81" s="39" t="s">
        <v>46</v>
      </c>
      <c r="W81" s="40" t="s">
        <v>39</v>
      </c>
      <c r="X81" s="58">
        <v>0</v>
      </c>
      <c r="Y81" s="55">
        <f>IFERROR(IF(X81="","",X81),"")</f>
        <v>0</v>
      </c>
      <c r="Z81" s="41">
        <f>IFERROR(IF(X81="","",X81*0.00502),"")</f>
        <v>0</v>
      </c>
      <c r="AA81" s="68" t="s">
        <v>46</v>
      </c>
      <c r="AB81" s="69" t="s">
        <v>46</v>
      </c>
      <c r="AC81" s="147" t="s">
        <v>180</v>
      </c>
      <c r="AG81" s="81"/>
      <c r="AJ81" s="87" t="s">
        <v>87</v>
      </c>
      <c r="AK81" s="87">
        <v>1</v>
      </c>
      <c r="BB81" s="148" t="s">
        <v>70</v>
      </c>
      <c r="BM81" s="81">
        <f>IFERROR(X81*I81,"0")</f>
        <v>0</v>
      </c>
      <c r="BN81" s="81">
        <f>IFERROR(Y81*I81,"0")</f>
        <v>0</v>
      </c>
      <c r="BO81" s="81">
        <f>IFERROR(X81/J81,"0")</f>
        <v>0</v>
      </c>
      <c r="BP81" s="81">
        <f>IFERROR(Y81/J81,"0")</f>
        <v>0</v>
      </c>
    </row>
    <row r="82" spans="1:68" ht="27" customHeight="1" x14ac:dyDescent="0.25">
      <c r="A82" s="63" t="s">
        <v>182</v>
      </c>
      <c r="B82" s="63" t="s">
        <v>183</v>
      </c>
      <c r="C82" s="36">
        <v>4301070981</v>
      </c>
      <c r="D82" s="425">
        <v>4607111036728</v>
      </c>
      <c r="E82" s="425"/>
      <c r="F82" s="62">
        <v>5</v>
      </c>
      <c r="G82" s="37">
        <v>1</v>
      </c>
      <c r="H82" s="62">
        <v>5</v>
      </c>
      <c r="I82" s="62">
        <v>5.2131999999999996</v>
      </c>
      <c r="J82" s="37">
        <v>144</v>
      </c>
      <c r="K82" s="37" t="s">
        <v>85</v>
      </c>
      <c r="L82" s="37" t="s">
        <v>86</v>
      </c>
      <c r="M82" s="38" t="s">
        <v>84</v>
      </c>
      <c r="N82" s="38"/>
      <c r="O82" s="37">
        <v>180</v>
      </c>
      <c r="P82" s="46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2" s="427"/>
      <c r="R82" s="427"/>
      <c r="S82" s="427"/>
      <c r="T82" s="428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IFERROR(IF(X82="","",X82*0.00866),"")</f>
        <v>0</v>
      </c>
      <c r="AA82" s="68" t="s">
        <v>46</v>
      </c>
      <c r="AB82" s="69" t="s">
        <v>46</v>
      </c>
      <c r="AC82" s="149" t="s">
        <v>180</v>
      </c>
      <c r="AG82" s="81"/>
      <c r="AJ82" s="87" t="s">
        <v>87</v>
      </c>
      <c r="AK82" s="87">
        <v>1</v>
      </c>
      <c r="BB82" s="150" t="s">
        <v>70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32"/>
      <c r="B83" s="432"/>
      <c r="C83" s="432"/>
      <c r="D83" s="432"/>
      <c r="E83" s="432"/>
      <c r="F83" s="432"/>
      <c r="G83" s="432"/>
      <c r="H83" s="432"/>
      <c r="I83" s="432"/>
      <c r="J83" s="432"/>
      <c r="K83" s="432"/>
      <c r="L83" s="432"/>
      <c r="M83" s="432"/>
      <c r="N83" s="432"/>
      <c r="O83" s="433"/>
      <c r="P83" s="429" t="s">
        <v>40</v>
      </c>
      <c r="Q83" s="430"/>
      <c r="R83" s="430"/>
      <c r="S83" s="430"/>
      <c r="T83" s="430"/>
      <c r="U83" s="430"/>
      <c r="V83" s="431"/>
      <c r="W83" s="42" t="s">
        <v>39</v>
      </c>
      <c r="X83" s="43">
        <f>IFERROR(SUM(X81:X82),"0")</f>
        <v>0</v>
      </c>
      <c r="Y83" s="43">
        <f>IFERROR(SUM(Y81:Y82),"0")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432"/>
      <c r="B84" s="432"/>
      <c r="C84" s="432"/>
      <c r="D84" s="432"/>
      <c r="E84" s="432"/>
      <c r="F84" s="432"/>
      <c r="G84" s="432"/>
      <c r="H84" s="432"/>
      <c r="I84" s="432"/>
      <c r="J84" s="432"/>
      <c r="K84" s="432"/>
      <c r="L84" s="432"/>
      <c r="M84" s="432"/>
      <c r="N84" s="432"/>
      <c r="O84" s="433"/>
      <c r="P84" s="429" t="s">
        <v>40</v>
      </c>
      <c r="Q84" s="430"/>
      <c r="R84" s="430"/>
      <c r="S84" s="430"/>
      <c r="T84" s="430"/>
      <c r="U84" s="430"/>
      <c r="V84" s="431"/>
      <c r="W84" s="42" t="s">
        <v>0</v>
      </c>
      <c r="X84" s="43">
        <f>IFERROR(SUMPRODUCT(X81:X82*H81:H82),"0")</f>
        <v>0</v>
      </c>
      <c r="Y84" s="43">
        <f>IFERROR(SUMPRODUCT(Y81:Y82*H81:H82),"0")</f>
        <v>0</v>
      </c>
      <c r="Z84" s="42"/>
      <c r="AA84" s="67"/>
      <c r="AB84" s="67"/>
      <c r="AC84" s="67"/>
    </row>
    <row r="85" spans="1:68" ht="16.5" customHeight="1" x14ac:dyDescent="0.25">
      <c r="A85" s="423" t="s">
        <v>184</v>
      </c>
      <c r="B85" s="423"/>
      <c r="C85" s="423"/>
      <c r="D85" s="423"/>
      <c r="E85" s="423"/>
      <c r="F85" s="423"/>
      <c r="G85" s="423"/>
      <c r="H85" s="423"/>
      <c r="I85" s="423"/>
      <c r="J85" s="423"/>
      <c r="K85" s="423"/>
      <c r="L85" s="423"/>
      <c r="M85" s="423"/>
      <c r="N85" s="423"/>
      <c r="O85" s="423"/>
      <c r="P85" s="423"/>
      <c r="Q85" s="423"/>
      <c r="R85" s="423"/>
      <c r="S85" s="423"/>
      <c r="T85" s="423"/>
      <c r="U85" s="423"/>
      <c r="V85" s="423"/>
      <c r="W85" s="423"/>
      <c r="X85" s="423"/>
      <c r="Y85" s="423"/>
      <c r="Z85" s="423"/>
      <c r="AA85" s="65"/>
      <c r="AB85" s="65"/>
      <c r="AC85" s="82"/>
    </row>
    <row r="86" spans="1:68" ht="14.25" customHeight="1" x14ac:dyDescent="0.25">
      <c r="A86" s="424" t="s">
        <v>160</v>
      </c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  <c r="AA86" s="66"/>
      <c r="AB86" s="66"/>
      <c r="AC86" s="83"/>
    </row>
    <row r="87" spans="1:68" ht="27" customHeight="1" x14ac:dyDescent="0.25">
      <c r="A87" s="63" t="s">
        <v>185</v>
      </c>
      <c r="B87" s="63" t="s">
        <v>186</v>
      </c>
      <c r="C87" s="36">
        <v>4301135584</v>
      </c>
      <c r="D87" s="425">
        <v>4607111033659</v>
      </c>
      <c r="E87" s="425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95</v>
      </c>
      <c r="L87" s="37" t="s">
        <v>86</v>
      </c>
      <c r="M87" s="38" t="s">
        <v>84</v>
      </c>
      <c r="N87" s="38"/>
      <c r="O87" s="37">
        <v>180</v>
      </c>
      <c r="P87" s="464" t="s">
        <v>187</v>
      </c>
      <c r="Q87" s="427"/>
      <c r="R87" s="427"/>
      <c r="S87" s="427"/>
      <c r="T87" s="428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51" t="s">
        <v>188</v>
      </c>
      <c r="AG87" s="81"/>
      <c r="AJ87" s="87" t="s">
        <v>87</v>
      </c>
      <c r="AK87" s="87">
        <v>1</v>
      </c>
      <c r="BB87" s="152" t="s">
        <v>94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x14ac:dyDescent="0.2">
      <c r="A88" s="432"/>
      <c r="B88" s="432"/>
      <c r="C88" s="432"/>
      <c r="D88" s="432"/>
      <c r="E88" s="432"/>
      <c r="F88" s="432"/>
      <c r="G88" s="432"/>
      <c r="H88" s="432"/>
      <c r="I88" s="432"/>
      <c r="J88" s="432"/>
      <c r="K88" s="432"/>
      <c r="L88" s="432"/>
      <c r="M88" s="432"/>
      <c r="N88" s="432"/>
      <c r="O88" s="433"/>
      <c r="P88" s="429" t="s">
        <v>40</v>
      </c>
      <c r="Q88" s="430"/>
      <c r="R88" s="430"/>
      <c r="S88" s="430"/>
      <c r="T88" s="430"/>
      <c r="U88" s="430"/>
      <c r="V88" s="431"/>
      <c r="W88" s="42" t="s">
        <v>39</v>
      </c>
      <c r="X88" s="43">
        <f>IFERROR(SUM(X87:X87),"0")</f>
        <v>0</v>
      </c>
      <c r="Y88" s="43">
        <f>IFERROR(SUM(Y87:Y87),"0")</f>
        <v>0</v>
      </c>
      <c r="Z88" s="43">
        <f>IFERROR(IF(Z87="",0,Z87),"0")</f>
        <v>0</v>
      </c>
      <c r="AA88" s="67"/>
      <c r="AB88" s="67"/>
      <c r="AC88" s="67"/>
    </row>
    <row r="89" spans="1:68" x14ac:dyDescent="0.2">
      <c r="A89" s="432"/>
      <c r="B89" s="432"/>
      <c r="C89" s="432"/>
      <c r="D89" s="432"/>
      <c r="E89" s="432"/>
      <c r="F89" s="432"/>
      <c r="G89" s="432"/>
      <c r="H89" s="432"/>
      <c r="I89" s="432"/>
      <c r="J89" s="432"/>
      <c r="K89" s="432"/>
      <c r="L89" s="432"/>
      <c r="M89" s="432"/>
      <c r="N89" s="432"/>
      <c r="O89" s="433"/>
      <c r="P89" s="429" t="s">
        <v>40</v>
      </c>
      <c r="Q89" s="430"/>
      <c r="R89" s="430"/>
      <c r="S89" s="430"/>
      <c r="T89" s="430"/>
      <c r="U89" s="430"/>
      <c r="V89" s="431"/>
      <c r="W89" s="42" t="s">
        <v>0</v>
      </c>
      <c r="X89" s="43">
        <f>IFERROR(SUMPRODUCT(X87:X87*H87:H87),"0")</f>
        <v>0</v>
      </c>
      <c r="Y89" s="43">
        <f>IFERROR(SUMPRODUCT(Y87:Y87*H87:H87),"0")</f>
        <v>0</v>
      </c>
      <c r="Z89" s="42"/>
      <c r="AA89" s="67"/>
      <c r="AB89" s="67"/>
      <c r="AC89" s="67"/>
    </row>
    <row r="90" spans="1:68" ht="16.5" customHeight="1" x14ac:dyDescent="0.25">
      <c r="A90" s="423" t="s">
        <v>189</v>
      </c>
      <c r="B90" s="423"/>
      <c r="C90" s="423"/>
      <c r="D90" s="423"/>
      <c r="E90" s="423"/>
      <c r="F90" s="423"/>
      <c r="G90" s="423"/>
      <c r="H90" s="423"/>
      <c r="I90" s="423"/>
      <c r="J90" s="423"/>
      <c r="K90" s="423"/>
      <c r="L90" s="423"/>
      <c r="M90" s="423"/>
      <c r="N90" s="423"/>
      <c r="O90" s="423"/>
      <c r="P90" s="423"/>
      <c r="Q90" s="423"/>
      <c r="R90" s="423"/>
      <c r="S90" s="423"/>
      <c r="T90" s="423"/>
      <c r="U90" s="423"/>
      <c r="V90" s="423"/>
      <c r="W90" s="423"/>
      <c r="X90" s="423"/>
      <c r="Y90" s="423"/>
      <c r="Z90" s="423"/>
      <c r="AA90" s="65"/>
      <c r="AB90" s="65"/>
      <c r="AC90" s="82"/>
    </row>
    <row r="91" spans="1:68" ht="14.25" customHeight="1" x14ac:dyDescent="0.25">
      <c r="A91" s="424" t="s">
        <v>190</v>
      </c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  <c r="AA91" s="66"/>
      <c r="AB91" s="66"/>
      <c r="AC91" s="83"/>
    </row>
    <row r="92" spans="1:68" ht="27" customHeight="1" x14ac:dyDescent="0.25">
      <c r="A92" s="63" t="s">
        <v>191</v>
      </c>
      <c r="B92" s="63" t="s">
        <v>192</v>
      </c>
      <c r="C92" s="36">
        <v>4301131022</v>
      </c>
      <c r="D92" s="425">
        <v>4607111034120</v>
      </c>
      <c r="E92" s="425"/>
      <c r="F92" s="62">
        <v>0.3</v>
      </c>
      <c r="G92" s="37">
        <v>12</v>
      </c>
      <c r="H92" s="62">
        <v>3.6</v>
      </c>
      <c r="I92" s="62">
        <v>4.3036000000000003</v>
      </c>
      <c r="J92" s="37">
        <v>70</v>
      </c>
      <c r="K92" s="37" t="s">
        <v>95</v>
      </c>
      <c r="L92" s="37" t="s">
        <v>86</v>
      </c>
      <c r="M92" s="38" t="s">
        <v>84</v>
      </c>
      <c r="N92" s="38"/>
      <c r="O92" s="37">
        <v>180</v>
      </c>
      <c r="P92" s="465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2" s="427"/>
      <c r="R92" s="427"/>
      <c r="S92" s="427"/>
      <c r="T92" s="428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IFERROR(IF(X92="","",X92*0.01788),"")</f>
        <v>0</v>
      </c>
      <c r="AA92" s="68" t="s">
        <v>46</v>
      </c>
      <c r="AB92" s="69" t="s">
        <v>46</v>
      </c>
      <c r="AC92" s="153" t="s">
        <v>193</v>
      </c>
      <c r="AG92" s="81"/>
      <c r="AJ92" s="87" t="s">
        <v>87</v>
      </c>
      <c r="AK92" s="87">
        <v>1</v>
      </c>
      <c r="BB92" s="154" t="s">
        <v>94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ht="27" customHeight="1" x14ac:dyDescent="0.25">
      <c r="A93" s="63" t="s">
        <v>194</v>
      </c>
      <c r="B93" s="63" t="s">
        <v>195</v>
      </c>
      <c r="C93" s="36">
        <v>4301131021</v>
      </c>
      <c r="D93" s="425">
        <v>4607111034137</v>
      </c>
      <c r="E93" s="425"/>
      <c r="F93" s="62">
        <v>0.3</v>
      </c>
      <c r="G93" s="37">
        <v>12</v>
      </c>
      <c r="H93" s="62">
        <v>3.6</v>
      </c>
      <c r="I93" s="62">
        <v>4.3036000000000003</v>
      </c>
      <c r="J93" s="37">
        <v>70</v>
      </c>
      <c r="K93" s="37" t="s">
        <v>95</v>
      </c>
      <c r="L93" s="37" t="s">
        <v>86</v>
      </c>
      <c r="M93" s="38" t="s">
        <v>84</v>
      </c>
      <c r="N93" s="38"/>
      <c r="O93" s="37">
        <v>180</v>
      </c>
      <c r="P93" s="46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3" s="427"/>
      <c r="R93" s="427"/>
      <c r="S93" s="427"/>
      <c r="T93" s="428"/>
      <c r="U93" s="39" t="s">
        <v>46</v>
      </c>
      <c r="V93" s="39" t="s">
        <v>46</v>
      </c>
      <c r="W93" s="40" t="s">
        <v>39</v>
      </c>
      <c r="X93" s="58">
        <v>0</v>
      </c>
      <c r="Y93" s="55">
        <f>IFERROR(IF(X93="","",X93),"")</f>
        <v>0</v>
      </c>
      <c r="Z93" s="41">
        <f>IFERROR(IF(X93="","",X93*0.01788),"")</f>
        <v>0</v>
      </c>
      <c r="AA93" s="68" t="s">
        <v>46</v>
      </c>
      <c r="AB93" s="69" t="s">
        <v>46</v>
      </c>
      <c r="AC93" s="155" t="s">
        <v>196</v>
      </c>
      <c r="AG93" s="81"/>
      <c r="AJ93" s="87" t="s">
        <v>87</v>
      </c>
      <c r="AK93" s="87">
        <v>1</v>
      </c>
      <c r="BB93" s="156" t="s">
        <v>94</v>
      </c>
      <c r="BM93" s="81">
        <f>IFERROR(X93*I93,"0")</f>
        <v>0</v>
      </c>
      <c r="BN93" s="81">
        <f>IFERROR(Y93*I93,"0")</f>
        <v>0</v>
      </c>
      <c r="BO93" s="81">
        <f>IFERROR(X93/J93,"0")</f>
        <v>0</v>
      </c>
      <c r="BP93" s="81">
        <f>IFERROR(Y93/J93,"0")</f>
        <v>0</v>
      </c>
    </row>
    <row r="94" spans="1:68" x14ac:dyDescent="0.2">
      <c r="A94" s="432"/>
      <c r="B94" s="432"/>
      <c r="C94" s="432"/>
      <c r="D94" s="432"/>
      <c r="E94" s="432"/>
      <c r="F94" s="432"/>
      <c r="G94" s="432"/>
      <c r="H94" s="432"/>
      <c r="I94" s="432"/>
      <c r="J94" s="432"/>
      <c r="K94" s="432"/>
      <c r="L94" s="432"/>
      <c r="M94" s="432"/>
      <c r="N94" s="432"/>
      <c r="O94" s="433"/>
      <c r="P94" s="429" t="s">
        <v>40</v>
      </c>
      <c r="Q94" s="430"/>
      <c r="R94" s="430"/>
      <c r="S94" s="430"/>
      <c r="T94" s="430"/>
      <c r="U94" s="430"/>
      <c r="V94" s="431"/>
      <c r="W94" s="42" t="s">
        <v>39</v>
      </c>
      <c r="X94" s="43">
        <f>IFERROR(SUM(X92:X93),"0")</f>
        <v>0</v>
      </c>
      <c r="Y94" s="43">
        <f>IFERROR(SUM(Y92:Y93),"0")</f>
        <v>0</v>
      </c>
      <c r="Z94" s="43">
        <f>IFERROR(IF(Z92="",0,Z92),"0")+IFERROR(IF(Z93="",0,Z93),"0")</f>
        <v>0</v>
      </c>
      <c r="AA94" s="67"/>
      <c r="AB94" s="67"/>
      <c r="AC94" s="67"/>
    </row>
    <row r="95" spans="1:68" x14ac:dyDescent="0.2">
      <c r="A95" s="432"/>
      <c r="B95" s="432"/>
      <c r="C95" s="432"/>
      <c r="D95" s="432"/>
      <c r="E95" s="432"/>
      <c r="F95" s="432"/>
      <c r="G95" s="432"/>
      <c r="H95" s="432"/>
      <c r="I95" s="432"/>
      <c r="J95" s="432"/>
      <c r="K95" s="432"/>
      <c r="L95" s="432"/>
      <c r="M95" s="432"/>
      <c r="N95" s="432"/>
      <c r="O95" s="433"/>
      <c r="P95" s="429" t="s">
        <v>40</v>
      </c>
      <c r="Q95" s="430"/>
      <c r="R95" s="430"/>
      <c r="S95" s="430"/>
      <c r="T95" s="430"/>
      <c r="U95" s="430"/>
      <c r="V95" s="431"/>
      <c r="W95" s="42" t="s">
        <v>0</v>
      </c>
      <c r="X95" s="43">
        <f>IFERROR(SUMPRODUCT(X92:X93*H92:H93),"0")</f>
        <v>0</v>
      </c>
      <c r="Y95" s="43">
        <f>IFERROR(SUMPRODUCT(Y92:Y93*H92:H93),"0")</f>
        <v>0</v>
      </c>
      <c r="Z95" s="42"/>
      <c r="AA95" s="67"/>
      <c r="AB95" s="67"/>
      <c r="AC95" s="67"/>
    </row>
    <row r="96" spans="1:68" ht="16.5" customHeight="1" x14ac:dyDescent="0.25">
      <c r="A96" s="423" t="s">
        <v>197</v>
      </c>
      <c r="B96" s="423"/>
      <c r="C96" s="423"/>
      <c r="D96" s="423"/>
      <c r="E96" s="423"/>
      <c r="F96" s="423"/>
      <c r="G96" s="423"/>
      <c r="H96" s="423"/>
      <c r="I96" s="423"/>
      <c r="J96" s="423"/>
      <c r="K96" s="423"/>
      <c r="L96" s="423"/>
      <c r="M96" s="423"/>
      <c r="N96" s="423"/>
      <c r="O96" s="423"/>
      <c r="P96" s="423"/>
      <c r="Q96" s="423"/>
      <c r="R96" s="423"/>
      <c r="S96" s="423"/>
      <c r="T96" s="423"/>
      <c r="U96" s="423"/>
      <c r="V96" s="423"/>
      <c r="W96" s="423"/>
      <c r="X96" s="423"/>
      <c r="Y96" s="423"/>
      <c r="Z96" s="423"/>
      <c r="AA96" s="65"/>
      <c r="AB96" s="65"/>
      <c r="AC96" s="82"/>
    </row>
    <row r="97" spans="1:68" ht="14.25" customHeight="1" x14ac:dyDescent="0.25">
      <c r="A97" s="424" t="s">
        <v>160</v>
      </c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  <c r="AA97" s="66"/>
      <c r="AB97" s="66"/>
      <c r="AC97" s="83"/>
    </row>
    <row r="98" spans="1:68" ht="27" customHeight="1" x14ac:dyDescent="0.25">
      <c r="A98" s="63" t="s">
        <v>198</v>
      </c>
      <c r="B98" s="63" t="s">
        <v>199</v>
      </c>
      <c r="C98" s="36">
        <v>4301135569</v>
      </c>
      <c r="D98" s="425">
        <v>4607111033628</v>
      </c>
      <c r="E98" s="425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95</v>
      </c>
      <c r="L98" s="37" t="s">
        <v>86</v>
      </c>
      <c r="M98" s="38" t="s">
        <v>84</v>
      </c>
      <c r="N98" s="38"/>
      <c r="O98" s="37">
        <v>180</v>
      </c>
      <c r="P98" s="467" t="s">
        <v>200</v>
      </c>
      <c r="Q98" s="427"/>
      <c r="R98" s="427"/>
      <c r="S98" s="427"/>
      <c r="T98" s="428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ref="Y98:Y103" si="11">IFERROR(IF(X98="","",X98),"")</f>
        <v>0</v>
      </c>
      <c r="Z98" s="41">
        <f t="shared" ref="Z98:Z103" si="12">IFERROR(IF(X98="","",X98*0.01788),"")</f>
        <v>0</v>
      </c>
      <c r="AA98" s="68" t="s">
        <v>46</v>
      </c>
      <c r="AB98" s="69" t="s">
        <v>46</v>
      </c>
      <c r="AC98" s="157" t="s">
        <v>188</v>
      </c>
      <c r="AG98" s="81"/>
      <c r="AJ98" s="87" t="s">
        <v>87</v>
      </c>
      <c r="AK98" s="87">
        <v>1</v>
      </c>
      <c r="BB98" s="158" t="s">
        <v>94</v>
      </c>
      <c r="BM98" s="81">
        <f t="shared" ref="BM98:BM103" si="13">IFERROR(X98*I98,"0")</f>
        <v>0</v>
      </c>
      <c r="BN98" s="81">
        <f t="shared" ref="BN98:BN103" si="14">IFERROR(Y98*I98,"0")</f>
        <v>0</v>
      </c>
      <c r="BO98" s="81">
        <f t="shared" ref="BO98:BO103" si="15">IFERROR(X98/J98,"0")</f>
        <v>0</v>
      </c>
      <c r="BP98" s="81">
        <f t="shared" ref="BP98:BP103" si="16">IFERROR(Y98/J98,"0")</f>
        <v>0</v>
      </c>
    </row>
    <row r="99" spans="1:68" ht="27" customHeight="1" x14ac:dyDescent="0.25">
      <c r="A99" s="63" t="s">
        <v>201</v>
      </c>
      <c r="B99" s="63" t="s">
        <v>202</v>
      </c>
      <c r="C99" s="36">
        <v>4301135565</v>
      </c>
      <c r="D99" s="425">
        <v>4607111033451</v>
      </c>
      <c r="E99" s="425"/>
      <c r="F99" s="62">
        <v>0.3</v>
      </c>
      <c r="G99" s="37">
        <v>12</v>
      </c>
      <c r="H99" s="62">
        <v>3.6</v>
      </c>
      <c r="I99" s="62">
        <v>4.3036000000000003</v>
      </c>
      <c r="J99" s="37">
        <v>70</v>
      </c>
      <c r="K99" s="37" t="s">
        <v>95</v>
      </c>
      <c r="L99" s="37" t="s">
        <v>86</v>
      </c>
      <c r="M99" s="38" t="s">
        <v>84</v>
      </c>
      <c r="N99" s="38"/>
      <c r="O99" s="37">
        <v>180</v>
      </c>
      <c r="P99" s="46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9" s="427"/>
      <c r="R99" s="427"/>
      <c r="S99" s="427"/>
      <c r="T99" s="428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1"/>
        <v>0</v>
      </c>
      <c r="Z99" s="41">
        <f t="shared" si="12"/>
        <v>0</v>
      </c>
      <c r="AA99" s="68" t="s">
        <v>46</v>
      </c>
      <c r="AB99" s="69" t="s">
        <v>46</v>
      </c>
      <c r="AC99" s="159" t="s">
        <v>188</v>
      </c>
      <c r="AG99" s="81"/>
      <c r="AJ99" s="87" t="s">
        <v>87</v>
      </c>
      <c r="AK99" s="87">
        <v>1</v>
      </c>
      <c r="BB99" s="160" t="s">
        <v>94</v>
      </c>
      <c r="BM99" s="81">
        <f t="shared" si="13"/>
        <v>0</v>
      </c>
      <c r="BN99" s="81">
        <f t="shared" si="14"/>
        <v>0</v>
      </c>
      <c r="BO99" s="81">
        <f t="shared" si="15"/>
        <v>0</v>
      </c>
      <c r="BP99" s="81">
        <f t="shared" si="16"/>
        <v>0</v>
      </c>
    </row>
    <row r="100" spans="1:68" ht="27" customHeight="1" x14ac:dyDescent="0.25">
      <c r="A100" s="63" t="s">
        <v>203</v>
      </c>
      <c r="B100" s="63" t="s">
        <v>204</v>
      </c>
      <c r="C100" s="36">
        <v>4301135575</v>
      </c>
      <c r="D100" s="425">
        <v>4607111035141</v>
      </c>
      <c r="E100" s="425"/>
      <c r="F100" s="62">
        <v>0.3</v>
      </c>
      <c r="G100" s="37">
        <v>12</v>
      </c>
      <c r="H100" s="62">
        <v>3.6</v>
      </c>
      <c r="I100" s="62">
        <v>4.3036000000000003</v>
      </c>
      <c r="J100" s="37">
        <v>70</v>
      </c>
      <c r="K100" s="37" t="s">
        <v>95</v>
      </c>
      <c r="L100" s="37" t="s">
        <v>86</v>
      </c>
      <c r="M100" s="38" t="s">
        <v>84</v>
      </c>
      <c r="N100" s="38"/>
      <c r="O100" s="37">
        <v>180</v>
      </c>
      <c r="P100" s="469" t="s">
        <v>205</v>
      </c>
      <c r="Q100" s="427"/>
      <c r="R100" s="427"/>
      <c r="S100" s="427"/>
      <c r="T100" s="428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1"/>
        <v>0</v>
      </c>
      <c r="Z100" s="41">
        <f t="shared" si="12"/>
        <v>0</v>
      </c>
      <c r="AA100" s="68" t="s">
        <v>46</v>
      </c>
      <c r="AB100" s="69" t="s">
        <v>46</v>
      </c>
      <c r="AC100" s="161" t="s">
        <v>206</v>
      </c>
      <c r="AG100" s="81"/>
      <c r="AJ100" s="87" t="s">
        <v>87</v>
      </c>
      <c r="AK100" s="87">
        <v>1</v>
      </c>
      <c r="BB100" s="162" t="s">
        <v>94</v>
      </c>
      <c r="BM100" s="81">
        <f t="shared" si="13"/>
        <v>0</v>
      </c>
      <c r="BN100" s="81">
        <f t="shared" si="14"/>
        <v>0</v>
      </c>
      <c r="BO100" s="81">
        <f t="shared" si="15"/>
        <v>0</v>
      </c>
      <c r="BP100" s="81">
        <f t="shared" si="16"/>
        <v>0</v>
      </c>
    </row>
    <row r="101" spans="1:68" ht="27" customHeight="1" x14ac:dyDescent="0.25">
      <c r="A101" s="63" t="s">
        <v>207</v>
      </c>
      <c r="B101" s="63" t="s">
        <v>208</v>
      </c>
      <c r="C101" s="36">
        <v>4301135578</v>
      </c>
      <c r="D101" s="425">
        <v>4607111033444</v>
      </c>
      <c r="E101" s="425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95</v>
      </c>
      <c r="L101" s="37" t="s">
        <v>86</v>
      </c>
      <c r="M101" s="38" t="s">
        <v>84</v>
      </c>
      <c r="N101" s="38"/>
      <c r="O101" s="37">
        <v>180</v>
      </c>
      <c r="P101" s="47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427"/>
      <c r="R101" s="427"/>
      <c r="S101" s="427"/>
      <c r="T101" s="428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1"/>
        <v>0</v>
      </c>
      <c r="Z101" s="41">
        <f t="shared" si="12"/>
        <v>0</v>
      </c>
      <c r="AA101" s="68" t="s">
        <v>46</v>
      </c>
      <c r="AB101" s="69" t="s">
        <v>46</v>
      </c>
      <c r="AC101" s="163" t="s">
        <v>188</v>
      </c>
      <c r="AG101" s="81"/>
      <c r="AJ101" s="87" t="s">
        <v>87</v>
      </c>
      <c r="AK101" s="87">
        <v>1</v>
      </c>
      <c r="BB101" s="164" t="s">
        <v>94</v>
      </c>
      <c r="BM101" s="81">
        <f t="shared" si="13"/>
        <v>0</v>
      </c>
      <c r="BN101" s="81">
        <f t="shared" si="14"/>
        <v>0</v>
      </c>
      <c r="BO101" s="81">
        <f t="shared" si="15"/>
        <v>0</v>
      </c>
      <c r="BP101" s="81">
        <f t="shared" si="16"/>
        <v>0</v>
      </c>
    </row>
    <row r="102" spans="1:68" ht="27" customHeight="1" x14ac:dyDescent="0.25">
      <c r="A102" s="63" t="s">
        <v>209</v>
      </c>
      <c r="B102" s="63" t="s">
        <v>210</v>
      </c>
      <c r="C102" s="36">
        <v>4301135290</v>
      </c>
      <c r="D102" s="425">
        <v>4607111035028</v>
      </c>
      <c r="E102" s="425"/>
      <c r="F102" s="62">
        <v>0.48</v>
      </c>
      <c r="G102" s="37">
        <v>8</v>
      </c>
      <c r="H102" s="62">
        <v>3.84</v>
      </c>
      <c r="I102" s="62">
        <v>4.4488000000000003</v>
      </c>
      <c r="J102" s="37">
        <v>70</v>
      </c>
      <c r="K102" s="37" t="s">
        <v>95</v>
      </c>
      <c r="L102" s="37" t="s">
        <v>86</v>
      </c>
      <c r="M102" s="38" t="s">
        <v>84</v>
      </c>
      <c r="N102" s="38"/>
      <c r="O102" s="37">
        <v>180</v>
      </c>
      <c r="P102" s="47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2" s="427"/>
      <c r="R102" s="427"/>
      <c r="S102" s="427"/>
      <c r="T102" s="428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1"/>
        <v>0</v>
      </c>
      <c r="Z102" s="41">
        <f t="shared" si="12"/>
        <v>0</v>
      </c>
      <c r="AA102" s="68" t="s">
        <v>46</v>
      </c>
      <c r="AB102" s="69" t="s">
        <v>46</v>
      </c>
      <c r="AC102" s="165" t="s">
        <v>206</v>
      </c>
      <c r="AG102" s="81"/>
      <c r="AJ102" s="87" t="s">
        <v>87</v>
      </c>
      <c r="AK102" s="87">
        <v>1</v>
      </c>
      <c r="BB102" s="166" t="s">
        <v>94</v>
      </c>
      <c r="BM102" s="81">
        <f t="shared" si="13"/>
        <v>0</v>
      </c>
      <c r="BN102" s="81">
        <f t="shared" si="14"/>
        <v>0</v>
      </c>
      <c r="BO102" s="81">
        <f t="shared" si="15"/>
        <v>0</v>
      </c>
      <c r="BP102" s="81">
        <f t="shared" si="16"/>
        <v>0</v>
      </c>
    </row>
    <row r="103" spans="1:68" ht="27" customHeight="1" x14ac:dyDescent="0.25">
      <c r="A103" s="63" t="s">
        <v>211</v>
      </c>
      <c r="B103" s="63" t="s">
        <v>212</v>
      </c>
      <c r="C103" s="36">
        <v>4301135285</v>
      </c>
      <c r="D103" s="425">
        <v>4607111036407</v>
      </c>
      <c r="E103" s="425"/>
      <c r="F103" s="62">
        <v>0.3</v>
      </c>
      <c r="G103" s="37">
        <v>14</v>
      </c>
      <c r="H103" s="62">
        <v>4.2</v>
      </c>
      <c r="I103" s="62">
        <v>4.5292000000000003</v>
      </c>
      <c r="J103" s="37">
        <v>70</v>
      </c>
      <c r="K103" s="37" t="s">
        <v>95</v>
      </c>
      <c r="L103" s="37" t="s">
        <v>86</v>
      </c>
      <c r="M103" s="38" t="s">
        <v>84</v>
      </c>
      <c r="N103" s="38"/>
      <c r="O103" s="37">
        <v>180</v>
      </c>
      <c r="P103" s="4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427"/>
      <c r="R103" s="427"/>
      <c r="S103" s="427"/>
      <c r="T103" s="428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1"/>
        <v>0</v>
      </c>
      <c r="Z103" s="41">
        <f t="shared" si="12"/>
        <v>0</v>
      </c>
      <c r="AA103" s="68" t="s">
        <v>46</v>
      </c>
      <c r="AB103" s="69" t="s">
        <v>46</v>
      </c>
      <c r="AC103" s="167" t="s">
        <v>213</v>
      </c>
      <c r="AG103" s="81"/>
      <c r="AJ103" s="87" t="s">
        <v>87</v>
      </c>
      <c r="AK103" s="87">
        <v>1</v>
      </c>
      <c r="BB103" s="168" t="s">
        <v>94</v>
      </c>
      <c r="BM103" s="81">
        <f t="shared" si="13"/>
        <v>0</v>
      </c>
      <c r="BN103" s="81">
        <f t="shared" si="14"/>
        <v>0</v>
      </c>
      <c r="BO103" s="81">
        <f t="shared" si="15"/>
        <v>0</v>
      </c>
      <c r="BP103" s="81">
        <f t="shared" si="16"/>
        <v>0</v>
      </c>
    </row>
    <row r="104" spans="1:68" x14ac:dyDescent="0.2">
      <c r="A104" s="432"/>
      <c r="B104" s="432"/>
      <c r="C104" s="432"/>
      <c r="D104" s="432"/>
      <c r="E104" s="432"/>
      <c r="F104" s="432"/>
      <c r="G104" s="432"/>
      <c r="H104" s="432"/>
      <c r="I104" s="432"/>
      <c r="J104" s="432"/>
      <c r="K104" s="432"/>
      <c r="L104" s="432"/>
      <c r="M104" s="432"/>
      <c r="N104" s="432"/>
      <c r="O104" s="433"/>
      <c r="P104" s="429" t="s">
        <v>40</v>
      </c>
      <c r="Q104" s="430"/>
      <c r="R104" s="430"/>
      <c r="S104" s="430"/>
      <c r="T104" s="430"/>
      <c r="U104" s="430"/>
      <c r="V104" s="431"/>
      <c r="W104" s="42" t="s">
        <v>39</v>
      </c>
      <c r="X104" s="43">
        <f>IFERROR(SUM(X98:X103),"0")</f>
        <v>0</v>
      </c>
      <c r="Y104" s="43">
        <f>IFERROR(SUM(Y98:Y103),"0")</f>
        <v>0</v>
      </c>
      <c r="Z104" s="43">
        <f>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432"/>
      <c r="B105" s="432"/>
      <c r="C105" s="432"/>
      <c r="D105" s="432"/>
      <c r="E105" s="432"/>
      <c r="F105" s="432"/>
      <c r="G105" s="432"/>
      <c r="H105" s="432"/>
      <c r="I105" s="432"/>
      <c r="J105" s="432"/>
      <c r="K105" s="432"/>
      <c r="L105" s="432"/>
      <c r="M105" s="432"/>
      <c r="N105" s="432"/>
      <c r="O105" s="433"/>
      <c r="P105" s="429" t="s">
        <v>40</v>
      </c>
      <c r="Q105" s="430"/>
      <c r="R105" s="430"/>
      <c r="S105" s="430"/>
      <c r="T105" s="430"/>
      <c r="U105" s="430"/>
      <c r="V105" s="431"/>
      <c r="W105" s="42" t="s">
        <v>0</v>
      </c>
      <c r="X105" s="43">
        <f>IFERROR(SUMPRODUCT(X98:X103*H98:H103),"0")</f>
        <v>0</v>
      </c>
      <c r="Y105" s="43">
        <f>IFERROR(SUMPRODUCT(Y98:Y103*H98:H103),"0")</f>
        <v>0</v>
      </c>
      <c r="Z105" s="42"/>
      <c r="AA105" s="67"/>
      <c r="AB105" s="67"/>
      <c r="AC105" s="67"/>
    </row>
    <row r="106" spans="1:68" ht="16.5" customHeight="1" x14ac:dyDescent="0.25">
      <c r="A106" s="423" t="s">
        <v>214</v>
      </c>
      <c r="B106" s="423"/>
      <c r="C106" s="423"/>
      <c r="D106" s="423"/>
      <c r="E106" s="423"/>
      <c r="F106" s="423"/>
      <c r="G106" s="423"/>
      <c r="H106" s="423"/>
      <c r="I106" s="423"/>
      <c r="J106" s="423"/>
      <c r="K106" s="423"/>
      <c r="L106" s="423"/>
      <c r="M106" s="423"/>
      <c r="N106" s="423"/>
      <c r="O106" s="423"/>
      <c r="P106" s="423"/>
      <c r="Q106" s="423"/>
      <c r="R106" s="423"/>
      <c r="S106" s="423"/>
      <c r="T106" s="423"/>
      <c r="U106" s="423"/>
      <c r="V106" s="423"/>
      <c r="W106" s="423"/>
      <c r="X106" s="423"/>
      <c r="Y106" s="423"/>
      <c r="Z106" s="423"/>
      <c r="AA106" s="65"/>
      <c r="AB106" s="65"/>
      <c r="AC106" s="82"/>
    </row>
    <row r="107" spans="1:68" ht="14.25" customHeight="1" x14ac:dyDescent="0.25">
      <c r="A107" s="424" t="s">
        <v>154</v>
      </c>
      <c r="B107" s="424"/>
      <c r="C107" s="424"/>
      <c r="D107" s="424"/>
      <c r="E107" s="424"/>
      <c r="F107" s="424"/>
      <c r="G107" s="424"/>
      <c r="H107" s="424"/>
      <c r="I107" s="424"/>
      <c r="J107" s="424"/>
      <c r="K107" s="424"/>
      <c r="L107" s="424"/>
      <c r="M107" s="424"/>
      <c r="N107" s="424"/>
      <c r="O107" s="424"/>
      <c r="P107" s="424"/>
      <c r="Q107" s="424"/>
      <c r="R107" s="424"/>
      <c r="S107" s="424"/>
      <c r="T107" s="424"/>
      <c r="U107" s="424"/>
      <c r="V107" s="424"/>
      <c r="W107" s="424"/>
      <c r="X107" s="424"/>
      <c r="Y107" s="424"/>
      <c r="Z107" s="424"/>
      <c r="AA107" s="66"/>
      <c r="AB107" s="66"/>
      <c r="AC107" s="83"/>
    </row>
    <row r="108" spans="1:68" ht="27" customHeight="1" x14ac:dyDescent="0.25">
      <c r="A108" s="63" t="s">
        <v>215</v>
      </c>
      <c r="B108" s="63" t="s">
        <v>216</v>
      </c>
      <c r="C108" s="36">
        <v>4301136042</v>
      </c>
      <c r="D108" s="425">
        <v>4607025784012</v>
      </c>
      <c r="E108" s="425"/>
      <c r="F108" s="62">
        <v>0.09</v>
      </c>
      <c r="G108" s="37">
        <v>24</v>
      </c>
      <c r="H108" s="62">
        <v>2.16</v>
      </c>
      <c r="I108" s="62">
        <v>2.4912000000000001</v>
      </c>
      <c r="J108" s="37">
        <v>126</v>
      </c>
      <c r="K108" s="37" t="s">
        <v>95</v>
      </c>
      <c r="L108" s="37" t="s">
        <v>86</v>
      </c>
      <c r="M108" s="38" t="s">
        <v>84</v>
      </c>
      <c r="N108" s="38"/>
      <c r="O108" s="37">
        <v>180</v>
      </c>
      <c r="P108" s="47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427"/>
      <c r="R108" s="427"/>
      <c r="S108" s="427"/>
      <c r="T108" s="428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IFERROR(IF(X108="","",X108*0.00936),"")</f>
        <v>0</v>
      </c>
      <c r="AA108" s="68" t="s">
        <v>46</v>
      </c>
      <c r="AB108" s="69" t="s">
        <v>46</v>
      </c>
      <c r="AC108" s="169" t="s">
        <v>217</v>
      </c>
      <c r="AG108" s="81"/>
      <c r="AJ108" s="87" t="s">
        <v>87</v>
      </c>
      <c r="AK108" s="87">
        <v>1</v>
      </c>
      <c r="BB108" s="170" t="s">
        <v>94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218</v>
      </c>
      <c r="B109" s="63" t="s">
        <v>219</v>
      </c>
      <c r="C109" s="36">
        <v>4301136040</v>
      </c>
      <c r="D109" s="425">
        <v>4607025784319</v>
      </c>
      <c r="E109" s="425"/>
      <c r="F109" s="62">
        <v>0.36</v>
      </c>
      <c r="G109" s="37">
        <v>10</v>
      </c>
      <c r="H109" s="62">
        <v>3.6</v>
      </c>
      <c r="I109" s="62">
        <v>4.2439999999999998</v>
      </c>
      <c r="J109" s="37">
        <v>70</v>
      </c>
      <c r="K109" s="37" t="s">
        <v>95</v>
      </c>
      <c r="L109" s="37" t="s">
        <v>86</v>
      </c>
      <c r="M109" s="38" t="s">
        <v>84</v>
      </c>
      <c r="N109" s="38"/>
      <c r="O109" s="37">
        <v>180</v>
      </c>
      <c r="P109" s="474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9" s="427"/>
      <c r="R109" s="427"/>
      <c r="S109" s="427"/>
      <c r="T109" s="428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71" t="s">
        <v>220</v>
      </c>
      <c r="AG109" s="81"/>
      <c r="AJ109" s="87" t="s">
        <v>87</v>
      </c>
      <c r="AK109" s="87">
        <v>1</v>
      </c>
      <c r="BB109" s="172" t="s">
        <v>94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16.5" customHeight="1" x14ac:dyDescent="0.25">
      <c r="A110" s="63" t="s">
        <v>221</v>
      </c>
      <c r="B110" s="63" t="s">
        <v>222</v>
      </c>
      <c r="C110" s="36">
        <v>4301136039</v>
      </c>
      <c r="D110" s="425">
        <v>4607111035370</v>
      </c>
      <c r="E110" s="425"/>
      <c r="F110" s="62">
        <v>0.14000000000000001</v>
      </c>
      <c r="G110" s="37">
        <v>22</v>
      </c>
      <c r="H110" s="62">
        <v>3.08</v>
      </c>
      <c r="I110" s="62">
        <v>3.464</v>
      </c>
      <c r="J110" s="37">
        <v>84</v>
      </c>
      <c r="K110" s="37" t="s">
        <v>85</v>
      </c>
      <c r="L110" s="37" t="s">
        <v>86</v>
      </c>
      <c r="M110" s="38" t="s">
        <v>84</v>
      </c>
      <c r="N110" s="38"/>
      <c r="O110" s="37">
        <v>180</v>
      </c>
      <c r="P110" s="47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427"/>
      <c r="R110" s="427"/>
      <c r="S110" s="427"/>
      <c r="T110" s="428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73" t="s">
        <v>223</v>
      </c>
      <c r="AG110" s="81"/>
      <c r="AJ110" s="87" t="s">
        <v>87</v>
      </c>
      <c r="AK110" s="87">
        <v>1</v>
      </c>
      <c r="BB110" s="174" t="s">
        <v>94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432"/>
      <c r="B111" s="432"/>
      <c r="C111" s="432"/>
      <c r="D111" s="432"/>
      <c r="E111" s="432"/>
      <c r="F111" s="432"/>
      <c r="G111" s="432"/>
      <c r="H111" s="432"/>
      <c r="I111" s="432"/>
      <c r="J111" s="432"/>
      <c r="K111" s="432"/>
      <c r="L111" s="432"/>
      <c r="M111" s="432"/>
      <c r="N111" s="432"/>
      <c r="O111" s="433"/>
      <c r="P111" s="429" t="s">
        <v>40</v>
      </c>
      <c r="Q111" s="430"/>
      <c r="R111" s="430"/>
      <c r="S111" s="430"/>
      <c r="T111" s="430"/>
      <c r="U111" s="430"/>
      <c r="V111" s="431"/>
      <c r="W111" s="42" t="s">
        <v>39</v>
      </c>
      <c r="X111" s="43">
        <f>IFERROR(SUM(X108:X110),"0")</f>
        <v>0</v>
      </c>
      <c r="Y111" s="43">
        <f>IFERROR(SUM(Y108:Y110),"0")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432"/>
      <c r="B112" s="432"/>
      <c r="C112" s="432"/>
      <c r="D112" s="432"/>
      <c r="E112" s="432"/>
      <c r="F112" s="432"/>
      <c r="G112" s="432"/>
      <c r="H112" s="432"/>
      <c r="I112" s="432"/>
      <c r="J112" s="432"/>
      <c r="K112" s="432"/>
      <c r="L112" s="432"/>
      <c r="M112" s="432"/>
      <c r="N112" s="432"/>
      <c r="O112" s="433"/>
      <c r="P112" s="429" t="s">
        <v>40</v>
      </c>
      <c r="Q112" s="430"/>
      <c r="R112" s="430"/>
      <c r="S112" s="430"/>
      <c r="T112" s="430"/>
      <c r="U112" s="430"/>
      <c r="V112" s="431"/>
      <c r="W112" s="42" t="s">
        <v>0</v>
      </c>
      <c r="X112" s="43">
        <f>IFERROR(SUMPRODUCT(X108:X110*H108:H110),"0")</f>
        <v>0</v>
      </c>
      <c r="Y112" s="43">
        <f>IFERROR(SUMPRODUCT(Y108:Y110*H108:H110),"0")</f>
        <v>0</v>
      </c>
      <c r="Z112" s="42"/>
      <c r="AA112" s="67"/>
      <c r="AB112" s="67"/>
      <c r="AC112" s="67"/>
    </row>
    <row r="113" spans="1:68" ht="16.5" customHeight="1" x14ac:dyDescent="0.25">
      <c r="A113" s="423" t="s">
        <v>224</v>
      </c>
      <c r="B113" s="423"/>
      <c r="C113" s="423"/>
      <c r="D113" s="423"/>
      <c r="E113" s="423"/>
      <c r="F113" s="423"/>
      <c r="G113" s="423"/>
      <c r="H113" s="423"/>
      <c r="I113" s="423"/>
      <c r="J113" s="423"/>
      <c r="K113" s="423"/>
      <c r="L113" s="423"/>
      <c r="M113" s="423"/>
      <c r="N113" s="423"/>
      <c r="O113" s="423"/>
      <c r="P113" s="423"/>
      <c r="Q113" s="423"/>
      <c r="R113" s="423"/>
      <c r="S113" s="423"/>
      <c r="T113" s="423"/>
      <c r="U113" s="423"/>
      <c r="V113" s="423"/>
      <c r="W113" s="423"/>
      <c r="X113" s="423"/>
      <c r="Y113" s="423"/>
      <c r="Z113" s="423"/>
      <c r="AA113" s="65"/>
      <c r="AB113" s="65"/>
      <c r="AC113" s="82"/>
    </row>
    <row r="114" spans="1:68" ht="14.25" customHeight="1" x14ac:dyDescent="0.25">
      <c r="A114" s="424" t="s">
        <v>80</v>
      </c>
      <c r="B114" s="424"/>
      <c r="C114" s="424"/>
      <c r="D114" s="424"/>
      <c r="E114" s="424"/>
      <c r="F114" s="424"/>
      <c r="G114" s="424"/>
      <c r="H114" s="424"/>
      <c r="I114" s="424"/>
      <c r="J114" s="424"/>
      <c r="K114" s="424"/>
      <c r="L114" s="424"/>
      <c r="M114" s="424"/>
      <c r="N114" s="424"/>
      <c r="O114" s="424"/>
      <c r="P114" s="424"/>
      <c r="Q114" s="424"/>
      <c r="R114" s="424"/>
      <c r="S114" s="424"/>
      <c r="T114" s="424"/>
      <c r="U114" s="424"/>
      <c r="V114" s="424"/>
      <c r="W114" s="424"/>
      <c r="X114" s="424"/>
      <c r="Y114" s="424"/>
      <c r="Z114" s="424"/>
      <c r="AA114" s="66"/>
      <c r="AB114" s="66"/>
      <c r="AC114" s="83"/>
    </row>
    <row r="115" spans="1:68" ht="27" customHeight="1" x14ac:dyDescent="0.25">
      <c r="A115" s="63" t="s">
        <v>225</v>
      </c>
      <c r="B115" s="63" t="s">
        <v>226</v>
      </c>
      <c r="C115" s="36">
        <v>4301071051</v>
      </c>
      <c r="D115" s="425">
        <v>4607111039262</v>
      </c>
      <c r="E115" s="425"/>
      <c r="F115" s="62">
        <v>0.4</v>
      </c>
      <c r="G115" s="37">
        <v>16</v>
      </c>
      <c r="H115" s="62">
        <v>6.4</v>
      </c>
      <c r="I115" s="62">
        <v>6.7195999999999998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7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5" s="427"/>
      <c r="R115" s="427"/>
      <c r="S115" s="427"/>
      <c r="T115" s="428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IFERROR(IF(X115="","",X115*0.0155),"")</f>
        <v>0</v>
      </c>
      <c r="AA115" s="68" t="s">
        <v>46</v>
      </c>
      <c r="AB115" s="69" t="s">
        <v>46</v>
      </c>
      <c r="AC115" s="175" t="s">
        <v>180</v>
      </c>
      <c r="AG115" s="81"/>
      <c r="AJ115" s="87" t="s">
        <v>87</v>
      </c>
      <c r="AK115" s="87">
        <v>1</v>
      </c>
      <c r="BB115" s="176" t="s">
        <v>70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227</v>
      </c>
      <c r="B116" s="63" t="s">
        <v>228</v>
      </c>
      <c r="C116" s="36">
        <v>4301071038</v>
      </c>
      <c r="D116" s="425">
        <v>4607111039248</v>
      </c>
      <c r="E116" s="425"/>
      <c r="F116" s="62">
        <v>0.7</v>
      </c>
      <c r="G116" s="37">
        <v>10</v>
      </c>
      <c r="H116" s="62">
        <v>7</v>
      </c>
      <c r="I116" s="62">
        <v>7.3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7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6" s="427"/>
      <c r="R116" s="427"/>
      <c r="S116" s="427"/>
      <c r="T116" s="428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IFERROR(IF(X116="","",X116*0.0155),"")</f>
        <v>0</v>
      </c>
      <c r="AA116" s="68" t="s">
        <v>46</v>
      </c>
      <c r="AB116" s="69" t="s">
        <v>46</v>
      </c>
      <c r="AC116" s="177" t="s">
        <v>180</v>
      </c>
      <c r="AG116" s="81"/>
      <c r="AJ116" s="87" t="s">
        <v>87</v>
      </c>
      <c r="AK116" s="87">
        <v>1</v>
      </c>
      <c r="BB116" s="178" t="s">
        <v>70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229</v>
      </c>
      <c r="B117" s="63" t="s">
        <v>230</v>
      </c>
      <c r="C117" s="36">
        <v>4301070976</v>
      </c>
      <c r="D117" s="425">
        <v>4607111034144</v>
      </c>
      <c r="E117" s="425"/>
      <c r="F117" s="62">
        <v>0.9</v>
      </c>
      <c r="G117" s="37">
        <v>8</v>
      </c>
      <c r="H117" s="62">
        <v>7.2</v>
      </c>
      <c r="I117" s="62">
        <v>7.4859999999999998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7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427"/>
      <c r="R117" s="427"/>
      <c r="S117" s="427"/>
      <c r="T117" s="428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79" t="s">
        <v>180</v>
      </c>
      <c r="AG117" s="81"/>
      <c r="AJ117" s="87" t="s">
        <v>87</v>
      </c>
      <c r="AK117" s="87">
        <v>1</v>
      </c>
      <c r="BB117" s="180" t="s">
        <v>70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27" customHeight="1" x14ac:dyDescent="0.25">
      <c r="A118" s="63" t="s">
        <v>231</v>
      </c>
      <c r="B118" s="63" t="s">
        <v>232</v>
      </c>
      <c r="C118" s="36">
        <v>4301071049</v>
      </c>
      <c r="D118" s="425">
        <v>4607111039293</v>
      </c>
      <c r="E118" s="425"/>
      <c r="F118" s="62">
        <v>0.4</v>
      </c>
      <c r="G118" s="37">
        <v>16</v>
      </c>
      <c r="H118" s="62">
        <v>6.4</v>
      </c>
      <c r="I118" s="62">
        <v>6.7195999999999998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47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8" s="427"/>
      <c r="R118" s="427"/>
      <c r="S118" s="427"/>
      <c r="T118" s="428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81" t="s">
        <v>180</v>
      </c>
      <c r="AG118" s="81"/>
      <c r="AJ118" s="87" t="s">
        <v>87</v>
      </c>
      <c r="AK118" s="87">
        <v>1</v>
      </c>
      <c r="BB118" s="182" t="s">
        <v>70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ht="27" customHeight="1" x14ac:dyDescent="0.25">
      <c r="A119" s="63" t="s">
        <v>233</v>
      </c>
      <c r="B119" s="63" t="s">
        <v>234</v>
      </c>
      <c r="C119" s="36">
        <v>4301071039</v>
      </c>
      <c r="D119" s="425">
        <v>4607111039279</v>
      </c>
      <c r="E119" s="425"/>
      <c r="F119" s="62">
        <v>0.7</v>
      </c>
      <c r="G119" s="37">
        <v>10</v>
      </c>
      <c r="H119" s="62">
        <v>7</v>
      </c>
      <c r="I119" s="62">
        <v>7.3</v>
      </c>
      <c r="J119" s="37">
        <v>84</v>
      </c>
      <c r="K119" s="37" t="s">
        <v>85</v>
      </c>
      <c r="L119" s="37" t="s">
        <v>86</v>
      </c>
      <c r="M119" s="38" t="s">
        <v>84</v>
      </c>
      <c r="N119" s="38"/>
      <c r="O119" s="37">
        <v>180</v>
      </c>
      <c r="P119" s="48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9" s="427"/>
      <c r="R119" s="427"/>
      <c r="S119" s="427"/>
      <c r="T119" s="428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IFERROR(IF(X119="","",X119*0.0155),"")</f>
        <v>0</v>
      </c>
      <c r="AA119" s="68" t="s">
        <v>46</v>
      </c>
      <c r="AB119" s="69" t="s">
        <v>46</v>
      </c>
      <c r="AC119" s="183" t="s">
        <v>180</v>
      </c>
      <c r="AG119" s="81"/>
      <c r="AJ119" s="87" t="s">
        <v>87</v>
      </c>
      <c r="AK119" s="87">
        <v>1</v>
      </c>
      <c r="BB119" s="184" t="s">
        <v>70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32"/>
      <c r="B120" s="432"/>
      <c r="C120" s="432"/>
      <c r="D120" s="432"/>
      <c r="E120" s="432"/>
      <c r="F120" s="432"/>
      <c r="G120" s="432"/>
      <c r="H120" s="432"/>
      <c r="I120" s="432"/>
      <c r="J120" s="432"/>
      <c r="K120" s="432"/>
      <c r="L120" s="432"/>
      <c r="M120" s="432"/>
      <c r="N120" s="432"/>
      <c r="O120" s="433"/>
      <c r="P120" s="429" t="s">
        <v>40</v>
      </c>
      <c r="Q120" s="430"/>
      <c r="R120" s="430"/>
      <c r="S120" s="430"/>
      <c r="T120" s="430"/>
      <c r="U120" s="430"/>
      <c r="V120" s="431"/>
      <c r="W120" s="42" t="s">
        <v>39</v>
      </c>
      <c r="X120" s="43">
        <f>IFERROR(SUM(X115:X119),"0")</f>
        <v>0</v>
      </c>
      <c r="Y120" s="43">
        <f>IFERROR(SUM(Y115:Y119),"0")</f>
        <v>0</v>
      </c>
      <c r="Z120" s="43">
        <f>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432"/>
      <c r="B121" s="432"/>
      <c r="C121" s="432"/>
      <c r="D121" s="432"/>
      <c r="E121" s="432"/>
      <c r="F121" s="432"/>
      <c r="G121" s="432"/>
      <c r="H121" s="432"/>
      <c r="I121" s="432"/>
      <c r="J121" s="432"/>
      <c r="K121" s="432"/>
      <c r="L121" s="432"/>
      <c r="M121" s="432"/>
      <c r="N121" s="432"/>
      <c r="O121" s="433"/>
      <c r="P121" s="429" t="s">
        <v>40</v>
      </c>
      <c r="Q121" s="430"/>
      <c r="R121" s="430"/>
      <c r="S121" s="430"/>
      <c r="T121" s="430"/>
      <c r="U121" s="430"/>
      <c r="V121" s="431"/>
      <c r="W121" s="42" t="s">
        <v>0</v>
      </c>
      <c r="X121" s="43">
        <f>IFERROR(SUMPRODUCT(X115:X119*H115:H119),"0")</f>
        <v>0</v>
      </c>
      <c r="Y121" s="43">
        <f>IFERROR(SUMPRODUCT(Y115:Y119*H115:H119),"0")</f>
        <v>0</v>
      </c>
      <c r="Z121" s="42"/>
      <c r="AA121" s="67"/>
      <c r="AB121" s="67"/>
      <c r="AC121" s="67"/>
    </row>
    <row r="122" spans="1:68" ht="16.5" customHeight="1" x14ac:dyDescent="0.25">
      <c r="A122" s="423" t="s">
        <v>235</v>
      </c>
      <c r="B122" s="423"/>
      <c r="C122" s="423"/>
      <c r="D122" s="423"/>
      <c r="E122" s="423"/>
      <c r="F122" s="423"/>
      <c r="G122" s="423"/>
      <c r="H122" s="423"/>
      <c r="I122" s="423"/>
      <c r="J122" s="423"/>
      <c r="K122" s="423"/>
      <c r="L122" s="423"/>
      <c r="M122" s="423"/>
      <c r="N122" s="423"/>
      <c r="O122" s="423"/>
      <c r="P122" s="423"/>
      <c r="Q122" s="423"/>
      <c r="R122" s="423"/>
      <c r="S122" s="423"/>
      <c r="T122" s="423"/>
      <c r="U122" s="423"/>
      <c r="V122" s="423"/>
      <c r="W122" s="423"/>
      <c r="X122" s="423"/>
      <c r="Y122" s="423"/>
      <c r="Z122" s="423"/>
      <c r="AA122" s="65"/>
      <c r="AB122" s="65"/>
      <c r="AC122" s="82"/>
    </row>
    <row r="123" spans="1:68" ht="14.25" customHeight="1" x14ac:dyDescent="0.25">
      <c r="A123" s="424" t="s">
        <v>160</v>
      </c>
      <c r="B123" s="424"/>
      <c r="C123" s="424"/>
      <c r="D123" s="424"/>
      <c r="E123" s="424"/>
      <c r="F123" s="424"/>
      <c r="G123" s="424"/>
      <c r="H123" s="424"/>
      <c r="I123" s="424"/>
      <c r="J123" s="424"/>
      <c r="K123" s="424"/>
      <c r="L123" s="424"/>
      <c r="M123" s="424"/>
      <c r="N123" s="424"/>
      <c r="O123" s="424"/>
      <c r="P123" s="424"/>
      <c r="Q123" s="424"/>
      <c r="R123" s="424"/>
      <c r="S123" s="424"/>
      <c r="T123" s="424"/>
      <c r="U123" s="424"/>
      <c r="V123" s="424"/>
      <c r="W123" s="424"/>
      <c r="X123" s="424"/>
      <c r="Y123" s="424"/>
      <c r="Z123" s="424"/>
      <c r="AA123" s="66"/>
      <c r="AB123" s="66"/>
      <c r="AC123" s="83"/>
    </row>
    <row r="124" spans="1:68" ht="27" customHeight="1" x14ac:dyDescent="0.25">
      <c r="A124" s="63" t="s">
        <v>236</v>
      </c>
      <c r="B124" s="63" t="s">
        <v>237</v>
      </c>
      <c r="C124" s="36">
        <v>4301135533</v>
      </c>
      <c r="D124" s="425">
        <v>4607111034014</v>
      </c>
      <c r="E124" s="425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86</v>
      </c>
      <c r="M124" s="38" t="s">
        <v>84</v>
      </c>
      <c r="N124" s="38"/>
      <c r="O124" s="37">
        <v>180</v>
      </c>
      <c r="P124" s="481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27"/>
      <c r="R124" s="427"/>
      <c r="S124" s="427"/>
      <c r="T124" s="428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5" t="s">
        <v>238</v>
      </c>
      <c r="AG124" s="81"/>
      <c r="AJ124" s="87" t="s">
        <v>87</v>
      </c>
      <c r="AK124" s="87">
        <v>1</v>
      </c>
      <c r="BB124" s="186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239</v>
      </c>
      <c r="B125" s="63" t="s">
        <v>240</v>
      </c>
      <c r="C125" s="36">
        <v>4301135532</v>
      </c>
      <c r="D125" s="425">
        <v>4607111033994</v>
      </c>
      <c r="E125" s="425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86</v>
      </c>
      <c r="M125" s="38" t="s">
        <v>84</v>
      </c>
      <c r="N125" s="38"/>
      <c r="O125" s="37">
        <v>180</v>
      </c>
      <c r="P125" s="48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27"/>
      <c r="R125" s="427"/>
      <c r="S125" s="427"/>
      <c r="T125" s="428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7" t="s">
        <v>188</v>
      </c>
      <c r="AG125" s="81"/>
      <c r="AJ125" s="87" t="s">
        <v>87</v>
      </c>
      <c r="AK125" s="87">
        <v>1</v>
      </c>
      <c r="BB125" s="188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32"/>
      <c r="B126" s="432"/>
      <c r="C126" s="432"/>
      <c r="D126" s="432"/>
      <c r="E126" s="432"/>
      <c r="F126" s="432"/>
      <c r="G126" s="432"/>
      <c r="H126" s="432"/>
      <c r="I126" s="432"/>
      <c r="J126" s="432"/>
      <c r="K126" s="432"/>
      <c r="L126" s="432"/>
      <c r="M126" s="432"/>
      <c r="N126" s="432"/>
      <c r="O126" s="433"/>
      <c r="P126" s="429" t="s">
        <v>40</v>
      </c>
      <c r="Q126" s="430"/>
      <c r="R126" s="430"/>
      <c r="S126" s="430"/>
      <c r="T126" s="430"/>
      <c r="U126" s="430"/>
      <c r="V126" s="431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32"/>
      <c r="B127" s="432"/>
      <c r="C127" s="432"/>
      <c r="D127" s="432"/>
      <c r="E127" s="432"/>
      <c r="F127" s="432"/>
      <c r="G127" s="432"/>
      <c r="H127" s="432"/>
      <c r="I127" s="432"/>
      <c r="J127" s="432"/>
      <c r="K127" s="432"/>
      <c r="L127" s="432"/>
      <c r="M127" s="432"/>
      <c r="N127" s="432"/>
      <c r="O127" s="433"/>
      <c r="P127" s="429" t="s">
        <v>40</v>
      </c>
      <c r="Q127" s="430"/>
      <c r="R127" s="430"/>
      <c r="S127" s="430"/>
      <c r="T127" s="430"/>
      <c r="U127" s="430"/>
      <c r="V127" s="431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423" t="s">
        <v>241</v>
      </c>
      <c r="B128" s="423"/>
      <c r="C128" s="423"/>
      <c r="D128" s="423"/>
      <c r="E128" s="423"/>
      <c r="F128" s="423"/>
      <c r="G128" s="423"/>
      <c r="H128" s="423"/>
      <c r="I128" s="423"/>
      <c r="J128" s="423"/>
      <c r="K128" s="423"/>
      <c r="L128" s="423"/>
      <c r="M128" s="423"/>
      <c r="N128" s="423"/>
      <c r="O128" s="423"/>
      <c r="P128" s="423"/>
      <c r="Q128" s="423"/>
      <c r="R128" s="423"/>
      <c r="S128" s="423"/>
      <c r="T128" s="423"/>
      <c r="U128" s="423"/>
      <c r="V128" s="423"/>
      <c r="W128" s="423"/>
      <c r="X128" s="423"/>
      <c r="Y128" s="423"/>
      <c r="Z128" s="423"/>
      <c r="AA128" s="65"/>
      <c r="AB128" s="65"/>
      <c r="AC128" s="82"/>
    </row>
    <row r="129" spans="1:68" ht="14.25" customHeight="1" x14ac:dyDescent="0.25">
      <c r="A129" s="424" t="s">
        <v>160</v>
      </c>
      <c r="B129" s="424"/>
      <c r="C129" s="424"/>
      <c r="D129" s="424"/>
      <c r="E129" s="424"/>
      <c r="F129" s="424"/>
      <c r="G129" s="424"/>
      <c r="H129" s="424"/>
      <c r="I129" s="424"/>
      <c r="J129" s="424"/>
      <c r="K129" s="424"/>
      <c r="L129" s="424"/>
      <c r="M129" s="424"/>
      <c r="N129" s="424"/>
      <c r="O129" s="424"/>
      <c r="P129" s="424"/>
      <c r="Q129" s="424"/>
      <c r="R129" s="424"/>
      <c r="S129" s="424"/>
      <c r="T129" s="424"/>
      <c r="U129" s="424"/>
      <c r="V129" s="424"/>
      <c r="W129" s="424"/>
      <c r="X129" s="424"/>
      <c r="Y129" s="424"/>
      <c r="Z129" s="424"/>
      <c r="AA129" s="66"/>
      <c r="AB129" s="66"/>
      <c r="AC129" s="83"/>
    </row>
    <row r="130" spans="1:68" ht="27" customHeight="1" x14ac:dyDescent="0.25">
      <c r="A130" s="63" t="s">
        <v>242</v>
      </c>
      <c r="B130" s="63" t="s">
        <v>243</v>
      </c>
      <c r="C130" s="36">
        <v>4301135311</v>
      </c>
      <c r="D130" s="425">
        <v>4607111039095</v>
      </c>
      <c r="E130" s="425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95</v>
      </c>
      <c r="L130" s="37" t="s">
        <v>86</v>
      </c>
      <c r="M130" s="38" t="s">
        <v>84</v>
      </c>
      <c r="N130" s="38"/>
      <c r="O130" s="37">
        <v>180</v>
      </c>
      <c r="P130" s="4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27"/>
      <c r="R130" s="427"/>
      <c r="S130" s="427"/>
      <c r="T130" s="428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9" t="s">
        <v>244</v>
      </c>
      <c r="AG130" s="81"/>
      <c r="AJ130" s="87" t="s">
        <v>87</v>
      </c>
      <c r="AK130" s="87">
        <v>1</v>
      </c>
      <c r="BB130" s="190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245</v>
      </c>
      <c r="B131" s="63" t="s">
        <v>246</v>
      </c>
      <c r="C131" s="36">
        <v>4301135534</v>
      </c>
      <c r="D131" s="425">
        <v>4607111034199</v>
      </c>
      <c r="E131" s="425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95</v>
      </c>
      <c r="L131" s="37" t="s">
        <v>86</v>
      </c>
      <c r="M131" s="38" t="s">
        <v>84</v>
      </c>
      <c r="N131" s="38"/>
      <c r="O131" s="37">
        <v>180</v>
      </c>
      <c r="P131" s="48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27"/>
      <c r="R131" s="427"/>
      <c r="S131" s="427"/>
      <c r="T131" s="428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91" t="s">
        <v>247</v>
      </c>
      <c r="AG131" s="81"/>
      <c r="AJ131" s="87" t="s">
        <v>87</v>
      </c>
      <c r="AK131" s="87">
        <v>1</v>
      </c>
      <c r="BB131" s="192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32"/>
      <c r="B132" s="432"/>
      <c r="C132" s="432"/>
      <c r="D132" s="432"/>
      <c r="E132" s="432"/>
      <c r="F132" s="432"/>
      <c r="G132" s="432"/>
      <c r="H132" s="432"/>
      <c r="I132" s="432"/>
      <c r="J132" s="432"/>
      <c r="K132" s="432"/>
      <c r="L132" s="432"/>
      <c r="M132" s="432"/>
      <c r="N132" s="432"/>
      <c r="O132" s="433"/>
      <c r="P132" s="429" t="s">
        <v>40</v>
      </c>
      <c r="Q132" s="430"/>
      <c r="R132" s="430"/>
      <c r="S132" s="430"/>
      <c r="T132" s="430"/>
      <c r="U132" s="430"/>
      <c r="V132" s="431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432"/>
      <c r="B133" s="432"/>
      <c r="C133" s="432"/>
      <c r="D133" s="432"/>
      <c r="E133" s="432"/>
      <c r="F133" s="432"/>
      <c r="G133" s="432"/>
      <c r="H133" s="432"/>
      <c r="I133" s="432"/>
      <c r="J133" s="432"/>
      <c r="K133" s="432"/>
      <c r="L133" s="432"/>
      <c r="M133" s="432"/>
      <c r="N133" s="432"/>
      <c r="O133" s="433"/>
      <c r="P133" s="429" t="s">
        <v>40</v>
      </c>
      <c r="Q133" s="430"/>
      <c r="R133" s="430"/>
      <c r="S133" s="430"/>
      <c r="T133" s="430"/>
      <c r="U133" s="430"/>
      <c r="V133" s="431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423" t="s">
        <v>248</v>
      </c>
      <c r="B134" s="423"/>
      <c r="C134" s="423"/>
      <c r="D134" s="423"/>
      <c r="E134" s="423"/>
      <c r="F134" s="423"/>
      <c r="G134" s="423"/>
      <c r="H134" s="423"/>
      <c r="I134" s="423"/>
      <c r="J134" s="423"/>
      <c r="K134" s="423"/>
      <c r="L134" s="423"/>
      <c r="M134" s="423"/>
      <c r="N134" s="423"/>
      <c r="O134" s="423"/>
      <c r="P134" s="423"/>
      <c r="Q134" s="423"/>
      <c r="R134" s="423"/>
      <c r="S134" s="423"/>
      <c r="T134" s="423"/>
      <c r="U134" s="423"/>
      <c r="V134" s="423"/>
      <c r="W134" s="423"/>
      <c r="X134" s="423"/>
      <c r="Y134" s="423"/>
      <c r="Z134" s="423"/>
      <c r="AA134" s="65"/>
      <c r="AB134" s="65"/>
      <c r="AC134" s="82"/>
    </row>
    <row r="135" spans="1:68" ht="14.25" customHeight="1" x14ac:dyDescent="0.25">
      <c r="A135" s="424" t="s">
        <v>160</v>
      </c>
      <c r="B135" s="424"/>
      <c r="C135" s="424"/>
      <c r="D135" s="424"/>
      <c r="E135" s="424"/>
      <c r="F135" s="424"/>
      <c r="G135" s="424"/>
      <c r="H135" s="424"/>
      <c r="I135" s="424"/>
      <c r="J135" s="424"/>
      <c r="K135" s="424"/>
      <c r="L135" s="424"/>
      <c r="M135" s="424"/>
      <c r="N135" s="424"/>
      <c r="O135" s="424"/>
      <c r="P135" s="424"/>
      <c r="Q135" s="424"/>
      <c r="R135" s="424"/>
      <c r="S135" s="424"/>
      <c r="T135" s="424"/>
      <c r="U135" s="424"/>
      <c r="V135" s="424"/>
      <c r="W135" s="424"/>
      <c r="X135" s="424"/>
      <c r="Y135" s="424"/>
      <c r="Z135" s="424"/>
      <c r="AA135" s="66"/>
      <c r="AB135" s="66"/>
      <c r="AC135" s="83"/>
    </row>
    <row r="136" spans="1:68" ht="27" customHeight="1" x14ac:dyDescent="0.25">
      <c r="A136" s="63" t="s">
        <v>249</v>
      </c>
      <c r="B136" s="63" t="s">
        <v>250</v>
      </c>
      <c r="C136" s="36">
        <v>4301135275</v>
      </c>
      <c r="D136" s="425">
        <v>4607111034380</v>
      </c>
      <c r="E136" s="425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95</v>
      </c>
      <c r="L136" s="37" t="s">
        <v>86</v>
      </c>
      <c r="M136" s="38" t="s">
        <v>84</v>
      </c>
      <c r="N136" s="38"/>
      <c r="O136" s="37">
        <v>180</v>
      </c>
      <c r="P136" s="48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427"/>
      <c r="R136" s="427"/>
      <c r="S136" s="427"/>
      <c r="T136" s="428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93" t="s">
        <v>251</v>
      </c>
      <c r="AG136" s="81"/>
      <c r="AJ136" s="87" t="s">
        <v>87</v>
      </c>
      <c r="AK136" s="87">
        <v>1</v>
      </c>
      <c r="BB136" s="194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252</v>
      </c>
      <c r="B137" s="63" t="s">
        <v>253</v>
      </c>
      <c r="C137" s="36">
        <v>4301135277</v>
      </c>
      <c r="D137" s="425">
        <v>4607111034397</v>
      </c>
      <c r="E137" s="425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95</v>
      </c>
      <c r="L137" s="37" t="s">
        <v>86</v>
      </c>
      <c r="M137" s="38" t="s">
        <v>84</v>
      </c>
      <c r="N137" s="38"/>
      <c r="O137" s="37">
        <v>180</v>
      </c>
      <c r="P137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7" s="427"/>
      <c r="R137" s="427"/>
      <c r="S137" s="427"/>
      <c r="T137" s="428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5" t="s">
        <v>238</v>
      </c>
      <c r="AG137" s="81"/>
      <c r="AJ137" s="87" t="s">
        <v>87</v>
      </c>
      <c r="AK137" s="87">
        <v>1</v>
      </c>
      <c r="BB137" s="196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32"/>
      <c r="B138" s="432"/>
      <c r="C138" s="432"/>
      <c r="D138" s="432"/>
      <c r="E138" s="432"/>
      <c r="F138" s="432"/>
      <c r="G138" s="432"/>
      <c r="H138" s="432"/>
      <c r="I138" s="432"/>
      <c r="J138" s="432"/>
      <c r="K138" s="432"/>
      <c r="L138" s="432"/>
      <c r="M138" s="432"/>
      <c r="N138" s="432"/>
      <c r="O138" s="433"/>
      <c r="P138" s="429" t="s">
        <v>40</v>
      </c>
      <c r="Q138" s="430"/>
      <c r="R138" s="430"/>
      <c r="S138" s="430"/>
      <c r="T138" s="430"/>
      <c r="U138" s="430"/>
      <c r="V138" s="431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432"/>
      <c r="B139" s="432"/>
      <c r="C139" s="432"/>
      <c r="D139" s="432"/>
      <c r="E139" s="432"/>
      <c r="F139" s="432"/>
      <c r="G139" s="432"/>
      <c r="H139" s="432"/>
      <c r="I139" s="432"/>
      <c r="J139" s="432"/>
      <c r="K139" s="432"/>
      <c r="L139" s="432"/>
      <c r="M139" s="432"/>
      <c r="N139" s="432"/>
      <c r="O139" s="433"/>
      <c r="P139" s="429" t="s">
        <v>40</v>
      </c>
      <c r="Q139" s="430"/>
      <c r="R139" s="430"/>
      <c r="S139" s="430"/>
      <c r="T139" s="430"/>
      <c r="U139" s="430"/>
      <c r="V139" s="431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423" t="s">
        <v>254</v>
      </c>
      <c r="B140" s="423"/>
      <c r="C140" s="423"/>
      <c r="D140" s="423"/>
      <c r="E140" s="423"/>
      <c r="F140" s="423"/>
      <c r="G140" s="423"/>
      <c r="H140" s="423"/>
      <c r="I140" s="423"/>
      <c r="J140" s="423"/>
      <c r="K140" s="423"/>
      <c r="L140" s="423"/>
      <c r="M140" s="423"/>
      <c r="N140" s="423"/>
      <c r="O140" s="423"/>
      <c r="P140" s="423"/>
      <c r="Q140" s="423"/>
      <c r="R140" s="423"/>
      <c r="S140" s="423"/>
      <c r="T140" s="423"/>
      <c r="U140" s="423"/>
      <c r="V140" s="423"/>
      <c r="W140" s="423"/>
      <c r="X140" s="423"/>
      <c r="Y140" s="423"/>
      <c r="Z140" s="423"/>
      <c r="AA140" s="65"/>
      <c r="AB140" s="65"/>
      <c r="AC140" s="82"/>
    </row>
    <row r="141" spans="1:68" ht="14.25" customHeight="1" x14ac:dyDescent="0.25">
      <c r="A141" s="424" t="s">
        <v>160</v>
      </c>
      <c r="B141" s="424"/>
      <c r="C141" s="424"/>
      <c r="D141" s="424"/>
      <c r="E141" s="424"/>
      <c r="F141" s="424"/>
      <c r="G141" s="424"/>
      <c r="H141" s="424"/>
      <c r="I141" s="424"/>
      <c r="J141" s="424"/>
      <c r="K141" s="424"/>
      <c r="L141" s="424"/>
      <c r="M141" s="424"/>
      <c r="N141" s="424"/>
      <c r="O141" s="424"/>
      <c r="P141" s="424"/>
      <c r="Q141" s="424"/>
      <c r="R141" s="424"/>
      <c r="S141" s="424"/>
      <c r="T141" s="424"/>
      <c r="U141" s="424"/>
      <c r="V141" s="424"/>
      <c r="W141" s="424"/>
      <c r="X141" s="424"/>
      <c r="Y141" s="424"/>
      <c r="Z141" s="424"/>
      <c r="AA141" s="66"/>
      <c r="AB141" s="66"/>
      <c r="AC141" s="83"/>
    </row>
    <row r="142" spans="1:68" ht="27" customHeight="1" x14ac:dyDescent="0.25">
      <c r="A142" s="63" t="s">
        <v>255</v>
      </c>
      <c r="B142" s="63" t="s">
        <v>256</v>
      </c>
      <c r="C142" s="36">
        <v>4301135570</v>
      </c>
      <c r="D142" s="425">
        <v>4607111035806</v>
      </c>
      <c r="E142" s="425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95</v>
      </c>
      <c r="L142" s="37" t="s">
        <v>86</v>
      </c>
      <c r="M142" s="38" t="s">
        <v>84</v>
      </c>
      <c r="N142" s="38"/>
      <c r="O142" s="37">
        <v>180</v>
      </c>
      <c r="P142" s="487" t="s">
        <v>257</v>
      </c>
      <c r="Q142" s="427"/>
      <c r="R142" s="427"/>
      <c r="S142" s="427"/>
      <c r="T142" s="428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97" t="s">
        <v>258</v>
      </c>
      <c r="AG142" s="81"/>
      <c r="AJ142" s="87" t="s">
        <v>87</v>
      </c>
      <c r="AK142" s="87">
        <v>1</v>
      </c>
      <c r="BB142" s="198" t="s">
        <v>94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432"/>
      <c r="B143" s="432"/>
      <c r="C143" s="432"/>
      <c r="D143" s="432"/>
      <c r="E143" s="432"/>
      <c r="F143" s="432"/>
      <c r="G143" s="432"/>
      <c r="H143" s="432"/>
      <c r="I143" s="432"/>
      <c r="J143" s="432"/>
      <c r="K143" s="432"/>
      <c r="L143" s="432"/>
      <c r="M143" s="432"/>
      <c r="N143" s="432"/>
      <c r="O143" s="433"/>
      <c r="P143" s="429" t="s">
        <v>40</v>
      </c>
      <c r="Q143" s="430"/>
      <c r="R143" s="430"/>
      <c r="S143" s="430"/>
      <c r="T143" s="430"/>
      <c r="U143" s="430"/>
      <c r="V143" s="431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432"/>
      <c r="B144" s="432"/>
      <c r="C144" s="432"/>
      <c r="D144" s="432"/>
      <c r="E144" s="432"/>
      <c r="F144" s="432"/>
      <c r="G144" s="432"/>
      <c r="H144" s="432"/>
      <c r="I144" s="432"/>
      <c r="J144" s="432"/>
      <c r="K144" s="432"/>
      <c r="L144" s="432"/>
      <c r="M144" s="432"/>
      <c r="N144" s="432"/>
      <c r="O144" s="433"/>
      <c r="P144" s="429" t="s">
        <v>40</v>
      </c>
      <c r="Q144" s="430"/>
      <c r="R144" s="430"/>
      <c r="S144" s="430"/>
      <c r="T144" s="430"/>
      <c r="U144" s="430"/>
      <c r="V144" s="431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423" t="s">
        <v>259</v>
      </c>
      <c r="B145" s="423"/>
      <c r="C145" s="423"/>
      <c r="D145" s="423"/>
      <c r="E145" s="423"/>
      <c r="F145" s="423"/>
      <c r="G145" s="423"/>
      <c r="H145" s="423"/>
      <c r="I145" s="423"/>
      <c r="J145" s="423"/>
      <c r="K145" s="423"/>
      <c r="L145" s="423"/>
      <c r="M145" s="423"/>
      <c r="N145" s="423"/>
      <c r="O145" s="423"/>
      <c r="P145" s="423"/>
      <c r="Q145" s="423"/>
      <c r="R145" s="423"/>
      <c r="S145" s="423"/>
      <c r="T145" s="423"/>
      <c r="U145" s="423"/>
      <c r="V145" s="423"/>
      <c r="W145" s="423"/>
      <c r="X145" s="423"/>
      <c r="Y145" s="423"/>
      <c r="Z145" s="423"/>
      <c r="AA145" s="65"/>
      <c r="AB145" s="65"/>
      <c r="AC145" s="82"/>
    </row>
    <row r="146" spans="1:68" ht="14.25" customHeight="1" x14ac:dyDescent="0.25">
      <c r="A146" s="424" t="s">
        <v>160</v>
      </c>
      <c r="B146" s="424"/>
      <c r="C146" s="424"/>
      <c r="D146" s="424"/>
      <c r="E146" s="424"/>
      <c r="F146" s="424"/>
      <c r="G146" s="424"/>
      <c r="H146" s="424"/>
      <c r="I146" s="424"/>
      <c r="J146" s="424"/>
      <c r="K146" s="424"/>
      <c r="L146" s="424"/>
      <c r="M146" s="424"/>
      <c r="N146" s="424"/>
      <c r="O146" s="424"/>
      <c r="P146" s="424"/>
      <c r="Q146" s="424"/>
      <c r="R146" s="424"/>
      <c r="S146" s="424"/>
      <c r="T146" s="424"/>
      <c r="U146" s="424"/>
      <c r="V146" s="424"/>
      <c r="W146" s="424"/>
      <c r="X146" s="424"/>
      <c r="Y146" s="424"/>
      <c r="Z146" s="424"/>
      <c r="AA146" s="66"/>
      <c r="AB146" s="66"/>
      <c r="AC146" s="83"/>
    </row>
    <row r="147" spans="1:68" ht="16.5" customHeight="1" x14ac:dyDescent="0.25">
      <c r="A147" s="63" t="s">
        <v>260</v>
      </c>
      <c r="B147" s="63" t="s">
        <v>261</v>
      </c>
      <c r="C147" s="36">
        <v>4301135596</v>
      </c>
      <c r="D147" s="425">
        <v>4607111039613</v>
      </c>
      <c r="E147" s="425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95</v>
      </c>
      <c r="L147" s="37" t="s">
        <v>86</v>
      </c>
      <c r="M147" s="38" t="s">
        <v>84</v>
      </c>
      <c r="N147" s="38"/>
      <c r="O147" s="37">
        <v>180</v>
      </c>
      <c r="P147" s="48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427"/>
      <c r="R147" s="427"/>
      <c r="S147" s="427"/>
      <c r="T147" s="428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99" t="s">
        <v>244</v>
      </c>
      <c r="AG147" s="81"/>
      <c r="AJ147" s="87" t="s">
        <v>87</v>
      </c>
      <c r="AK147" s="87">
        <v>1</v>
      </c>
      <c r="BB147" s="200" t="s">
        <v>94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32"/>
      <c r="B148" s="432"/>
      <c r="C148" s="432"/>
      <c r="D148" s="432"/>
      <c r="E148" s="432"/>
      <c r="F148" s="432"/>
      <c r="G148" s="432"/>
      <c r="H148" s="432"/>
      <c r="I148" s="432"/>
      <c r="J148" s="432"/>
      <c r="K148" s="432"/>
      <c r="L148" s="432"/>
      <c r="M148" s="432"/>
      <c r="N148" s="432"/>
      <c r="O148" s="433"/>
      <c r="P148" s="429" t="s">
        <v>40</v>
      </c>
      <c r="Q148" s="430"/>
      <c r="R148" s="430"/>
      <c r="S148" s="430"/>
      <c r="T148" s="430"/>
      <c r="U148" s="430"/>
      <c r="V148" s="431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32"/>
      <c r="B149" s="432"/>
      <c r="C149" s="432"/>
      <c r="D149" s="432"/>
      <c r="E149" s="432"/>
      <c r="F149" s="432"/>
      <c r="G149" s="432"/>
      <c r="H149" s="432"/>
      <c r="I149" s="432"/>
      <c r="J149" s="432"/>
      <c r="K149" s="432"/>
      <c r="L149" s="432"/>
      <c r="M149" s="432"/>
      <c r="N149" s="432"/>
      <c r="O149" s="433"/>
      <c r="P149" s="429" t="s">
        <v>40</v>
      </c>
      <c r="Q149" s="430"/>
      <c r="R149" s="430"/>
      <c r="S149" s="430"/>
      <c r="T149" s="430"/>
      <c r="U149" s="430"/>
      <c r="V149" s="431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423" t="s">
        <v>262</v>
      </c>
      <c r="B150" s="423"/>
      <c r="C150" s="423"/>
      <c r="D150" s="423"/>
      <c r="E150" s="423"/>
      <c r="F150" s="423"/>
      <c r="G150" s="423"/>
      <c r="H150" s="423"/>
      <c r="I150" s="423"/>
      <c r="J150" s="423"/>
      <c r="K150" s="423"/>
      <c r="L150" s="423"/>
      <c r="M150" s="423"/>
      <c r="N150" s="423"/>
      <c r="O150" s="423"/>
      <c r="P150" s="423"/>
      <c r="Q150" s="423"/>
      <c r="R150" s="423"/>
      <c r="S150" s="423"/>
      <c r="T150" s="423"/>
      <c r="U150" s="423"/>
      <c r="V150" s="423"/>
      <c r="W150" s="423"/>
      <c r="X150" s="423"/>
      <c r="Y150" s="423"/>
      <c r="Z150" s="423"/>
      <c r="AA150" s="65"/>
      <c r="AB150" s="65"/>
      <c r="AC150" s="82"/>
    </row>
    <row r="151" spans="1:68" ht="14.25" customHeight="1" x14ac:dyDescent="0.25">
      <c r="A151" s="424" t="s">
        <v>263</v>
      </c>
      <c r="B151" s="424"/>
      <c r="C151" s="424"/>
      <c r="D151" s="424"/>
      <c r="E151" s="424"/>
      <c r="F151" s="424"/>
      <c r="G151" s="424"/>
      <c r="H151" s="424"/>
      <c r="I151" s="424"/>
      <c r="J151" s="424"/>
      <c r="K151" s="424"/>
      <c r="L151" s="424"/>
      <c r="M151" s="424"/>
      <c r="N151" s="424"/>
      <c r="O151" s="424"/>
      <c r="P151" s="424"/>
      <c r="Q151" s="424"/>
      <c r="R151" s="424"/>
      <c r="S151" s="424"/>
      <c r="T151" s="424"/>
      <c r="U151" s="424"/>
      <c r="V151" s="424"/>
      <c r="W151" s="424"/>
      <c r="X151" s="424"/>
      <c r="Y151" s="424"/>
      <c r="Z151" s="424"/>
      <c r="AA151" s="66"/>
      <c r="AB151" s="66"/>
      <c r="AC151" s="83"/>
    </row>
    <row r="152" spans="1:68" ht="27" customHeight="1" x14ac:dyDescent="0.25">
      <c r="A152" s="63" t="s">
        <v>264</v>
      </c>
      <c r="B152" s="63" t="s">
        <v>265</v>
      </c>
      <c r="C152" s="36">
        <v>4301071054</v>
      </c>
      <c r="D152" s="425">
        <v>4607111035639</v>
      </c>
      <c r="E152" s="425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267</v>
      </c>
      <c r="L152" s="37" t="s">
        <v>86</v>
      </c>
      <c r="M152" s="38" t="s">
        <v>84</v>
      </c>
      <c r="N152" s="38"/>
      <c r="O152" s="37">
        <v>180</v>
      </c>
      <c r="P152" s="48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2" s="427"/>
      <c r="R152" s="427"/>
      <c r="S152" s="427"/>
      <c r="T152" s="428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201" t="s">
        <v>266</v>
      </c>
      <c r="AG152" s="81"/>
      <c r="AJ152" s="87" t="s">
        <v>87</v>
      </c>
      <c r="AK152" s="87">
        <v>1</v>
      </c>
      <c r="BB152" s="202" t="s">
        <v>94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27" customHeight="1" x14ac:dyDescent="0.25">
      <c r="A153" s="63" t="s">
        <v>268</v>
      </c>
      <c r="B153" s="63" t="s">
        <v>269</v>
      </c>
      <c r="C153" s="36">
        <v>4301135540</v>
      </c>
      <c r="D153" s="425">
        <v>4607111035646</v>
      </c>
      <c r="E153" s="425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267</v>
      </c>
      <c r="L153" s="37" t="s">
        <v>86</v>
      </c>
      <c r="M153" s="38" t="s">
        <v>84</v>
      </c>
      <c r="N153" s="38"/>
      <c r="O153" s="37">
        <v>180</v>
      </c>
      <c r="P153" s="49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27"/>
      <c r="R153" s="427"/>
      <c r="S153" s="427"/>
      <c r="T153" s="428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203" t="s">
        <v>266</v>
      </c>
      <c r="AG153" s="81"/>
      <c r="AJ153" s="87" t="s">
        <v>87</v>
      </c>
      <c r="AK153" s="87">
        <v>1</v>
      </c>
      <c r="BB153" s="204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432"/>
      <c r="B154" s="432"/>
      <c r="C154" s="432"/>
      <c r="D154" s="432"/>
      <c r="E154" s="432"/>
      <c r="F154" s="432"/>
      <c r="G154" s="432"/>
      <c r="H154" s="432"/>
      <c r="I154" s="432"/>
      <c r="J154" s="432"/>
      <c r="K154" s="432"/>
      <c r="L154" s="432"/>
      <c r="M154" s="432"/>
      <c r="N154" s="432"/>
      <c r="O154" s="433"/>
      <c r="P154" s="429" t="s">
        <v>40</v>
      </c>
      <c r="Q154" s="430"/>
      <c r="R154" s="430"/>
      <c r="S154" s="430"/>
      <c r="T154" s="430"/>
      <c r="U154" s="430"/>
      <c r="V154" s="431"/>
      <c r="W154" s="42" t="s">
        <v>39</v>
      </c>
      <c r="X154" s="43">
        <f>IFERROR(SUM(X152:X153),"0")</f>
        <v>0</v>
      </c>
      <c r="Y154" s="43">
        <f>IFERROR(SUM(Y152:Y153),"0")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432"/>
      <c r="B155" s="432"/>
      <c r="C155" s="432"/>
      <c r="D155" s="432"/>
      <c r="E155" s="432"/>
      <c r="F155" s="432"/>
      <c r="G155" s="432"/>
      <c r="H155" s="432"/>
      <c r="I155" s="432"/>
      <c r="J155" s="432"/>
      <c r="K155" s="432"/>
      <c r="L155" s="432"/>
      <c r="M155" s="432"/>
      <c r="N155" s="432"/>
      <c r="O155" s="433"/>
      <c r="P155" s="429" t="s">
        <v>40</v>
      </c>
      <c r="Q155" s="430"/>
      <c r="R155" s="430"/>
      <c r="S155" s="430"/>
      <c r="T155" s="430"/>
      <c r="U155" s="430"/>
      <c r="V155" s="431"/>
      <c r="W155" s="42" t="s">
        <v>0</v>
      </c>
      <c r="X155" s="43">
        <f>IFERROR(SUMPRODUCT(X152:X153*H152:H153),"0")</f>
        <v>0</v>
      </c>
      <c r="Y155" s="43">
        <f>IFERROR(SUMPRODUCT(Y152:Y153*H152:H153),"0")</f>
        <v>0</v>
      </c>
      <c r="Z155" s="42"/>
      <c r="AA155" s="67"/>
      <c r="AB155" s="67"/>
      <c r="AC155" s="67"/>
    </row>
    <row r="156" spans="1:68" ht="16.5" customHeight="1" x14ac:dyDescent="0.25">
      <c r="A156" s="423" t="s">
        <v>270</v>
      </c>
      <c r="B156" s="423"/>
      <c r="C156" s="423"/>
      <c r="D156" s="423"/>
      <c r="E156" s="423"/>
      <c r="F156" s="423"/>
      <c r="G156" s="423"/>
      <c r="H156" s="423"/>
      <c r="I156" s="423"/>
      <c r="J156" s="423"/>
      <c r="K156" s="423"/>
      <c r="L156" s="423"/>
      <c r="M156" s="423"/>
      <c r="N156" s="423"/>
      <c r="O156" s="423"/>
      <c r="P156" s="423"/>
      <c r="Q156" s="423"/>
      <c r="R156" s="423"/>
      <c r="S156" s="423"/>
      <c r="T156" s="423"/>
      <c r="U156" s="423"/>
      <c r="V156" s="423"/>
      <c r="W156" s="423"/>
      <c r="X156" s="423"/>
      <c r="Y156" s="423"/>
      <c r="Z156" s="423"/>
      <c r="AA156" s="65"/>
      <c r="AB156" s="65"/>
      <c r="AC156" s="82"/>
    </row>
    <row r="157" spans="1:68" ht="14.25" customHeight="1" x14ac:dyDescent="0.25">
      <c r="A157" s="424" t="s">
        <v>160</v>
      </c>
      <c r="B157" s="424"/>
      <c r="C157" s="424"/>
      <c r="D157" s="424"/>
      <c r="E157" s="424"/>
      <c r="F157" s="424"/>
      <c r="G157" s="424"/>
      <c r="H157" s="424"/>
      <c r="I157" s="424"/>
      <c r="J157" s="424"/>
      <c r="K157" s="424"/>
      <c r="L157" s="424"/>
      <c r="M157" s="424"/>
      <c r="N157" s="424"/>
      <c r="O157" s="424"/>
      <c r="P157" s="424"/>
      <c r="Q157" s="424"/>
      <c r="R157" s="424"/>
      <c r="S157" s="424"/>
      <c r="T157" s="424"/>
      <c r="U157" s="424"/>
      <c r="V157" s="424"/>
      <c r="W157" s="424"/>
      <c r="X157" s="424"/>
      <c r="Y157" s="424"/>
      <c r="Z157" s="424"/>
      <c r="AA157" s="66"/>
      <c r="AB157" s="66"/>
      <c r="AC157" s="83"/>
    </row>
    <row r="158" spans="1:68" ht="27" customHeight="1" x14ac:dyDescent="0.25">
      <c r="A158" s="63" t="s">
        <v>271</v>
      </c>
      <c r="B158" s="63" t="s">
        <v>272</v>
      </c>
      <c r="C158" s="36">
        <v>4301135281</v>
      </c>
      <c r="D158" s="425">
        <v>4607111036568</v>
      </c>
      <c r="E158" s="425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95</v>
      </c>
      <c r="L158" s="37" t="s">
        <v>86</v>
      </c>
      <c r="M158" s="38" t="s">
        <v>84</v>
      </c>
      <c r="N158" s="38"/>
      <c r="O158" s="37">
        <v>180</v>
      </c>
      <c r="P158" s="49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8" s="427"/>
      <c r="R158" s="427"/>
      <c r="S158" s="427"/>
      <c r="T158" s="428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205" t="s">
        <v>273</v>
      </c>
      <c r="AG158" s="81"/>
      <c r="AJ158" s="87" t="s">
        <v>87</v>
      </c>
      <c r="AK158" s="87">
        <v>1</v>
      </c>
      <c r="BB158" s="206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432"/>
      <c r="B159" s="432"/>
      <c r="C159" s="432"/>
      <c r="D159" s="432"/>
      <c r="E159" s="432"/>
      <c r="F159" s="432"/>
      <c r="G159" s="432"/>
      <c r="H159" s="432"/>
      <c r="I159" s="432"/>
      <c r="J159" s="432"/>
      <c r="K159" s="432"/>
      <c r="L159" s="432"/>
      <c r="M159" s="432"/>
      <c r="N159" s="432"/>
      <c r="O159" s="433"/>
      <c r="P159" s="429" t="s">
        <v>40</v>
      </c>
      <c r="Q159" s="430"/>
      <c r="R159" s="430"/>
      <c r="S159" s="430"/>
      <c r="T159" s="430"/>
      <c r="U159" s="430"/>
      <c r="V159" s="431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432"/>
      <c r="B160" s="432"/>
      <c r="C160" s="432"/>
      <c r="D160" s="432"/>
      <c r="E160" s="432"/>
      <c r="F160" s="432"/>
      <c r="G160" s="432"/>
      <c r="H160" s="432"/>
      <c r="I160" s="432"/>
      <c r="J160" s="432"/>
      <c r="K160" s="432"/>
      <c r="L160" s="432"/>
      <c r="M160" s="432"/>
      <c r="N160" s="432"/>
      <c r="O160" s="433"/>
      <c r="P160" s="429" t="s">
        <v>40</v>
      </c>
      <c r="Q160" s="430"/>
      <c r="R160" s="430"/>
      <c r="S160" s="430"/>
      <c r="T160" s="430"/>
      <c r="U160" s="430"/>
      <c r="V160" s="431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">
      <c r="A161" s="422" t="s">
        <v>274</v>
      </c>
      <c r="B161" s="422"/>
      <c r="C161" s="422"/>
      <c r="D161" s="422"/>
      <c r="E161" s="422"/>
      <c r="F161" s="422"/>
      <c r="G161" s="422"/>
      <c r="H161" s="422"/>
      <c r="I161" s="422"/>
      <c r="J161" s="422"/>
      <c r="K161" s="422"/>
      <c r="L161" s="422"/>
      <c r="M161" s="422"/>
      <c r="N161" s="422"/>
      <c r="O161" s="422"/>
      <c r="P161" s="422"/>
      <c r="Q161" s="422"/>
      <c r="R161" s="422"/>
      <c r="S161" s="422"/>
      <c r="T161" s="422"/>
      <c r="U161" s="422"/>
      <c r="V161" s="422"/>
      <c r="W161" s="422"/>
      <c r="X161" s="422"/>
      <c r="Y161" s="422"/>
      <c r="Z161" s="422"/>
      <c r="AA161" s="54"/>
      <c r="AB161" s="54"/>
      <c r="AC161" s="54"/>
    </row>
    <row r="162" spans="1:68" ht="16.5" customHeight="1" x14ac:dyDescent="0.25">
      <c r="A162" s="423" t="s">
        <v>275</v>
      </c>
      <c r="B162" s="423"/>
      <c r="C162" s="423"/>
      <c r="D162" s="423"/>
      <c r="E162" s="423"/>
      <c r="F162" s="423"/>
      <c r="G162" s="423"/>
      <c r="H162" s="423"/>
      <c r="I162" s="423"/>
      <c r="J162" s="423"/>
      <c r="K162" s="423"/>
      <c r="L162" s="423"/>
      <c r="M162" s="423"/>
      <c r="N162" s="423"/>
      <c r="O162" s="423"/>
      <c r="P162" s="423"/>
      <c r="Q162" s="423"/>
      <c r="R162" s="423"/>
      <c r="S162" s="423"/>
      <c r="T162" s="423"/>
      <c r="U162" s="423"/>
      <c r="V162" s="423"/>
      <c r="W162" s="423"/>
      <c r="X162" s="423"/>
      <c r="Y162" s="423"/>
      <c r="Z162" s="423"/>
      <c r="AA162" s="65"/>
      <c r="AB162" s="65"/>
      <c r="AC162" s="82"/>
    </row>
    <row r="163" spans="1:68" ht="14.25" customHeight="1" x14ac:dyDescent="0.25">
      <c r="A163" s="424" t="s">
        <v>160</v>
      </c>
      <c r="B163" s="424"/>
      <c r="C163" s="424"/>
      <c r="D163" s="424"/>
      <c r="E163" s="424"/>
      <c r="F163" s="424"/>
      <c r="G163" s="424"/>
      <c r="H163" s="424"/>
      <c r="I163" s="424"/>
      <c r="J163" s="424"/>
      <c r="K163" s="424"/>
      <c r="L163" s="424"/>
      <c r="M163" s="424"/>
      <c r="N163" s="424"/>
      <c r="O163" s="424"/>
      <c r="P163" s="424"/>
      <c r="Q163" s="424"/>
      <c r="R163" s="424"/>
      <c r="S163" s="424"/>
      <c r="T163" s="424"/>
      <c r="U163" s="424"/>
      <c r="V163" s="424"/>
      <c r="W163" s="424"/>
      <c r="X163" s="424"/>
      <c r="Y163" s="424"/>
      <c r="Z163" s="424"/>
      <c r="AA163" s="66"/>
      <c r="AB163" s="66"/>
      <c r="AC163" s="83"/>
    </row>
    <row r="164" spans="1:68" ht="27" customHeight="1" x14ac:dyDescent="0.25">
      <c r="A164" s="63" t="s">
        <v>276</v>
      </c>
      <c r="B164" s="63" t="s">
        <v>277</v>
      </c>
      <c r="C164" s="36">
        <v>4301135317</v>
      </c>
      <c r="D164" s="425">
        <v>4607111039057</v>
      </c>
      <c r="E164" s="425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181</v>
      </c>
      <c r="L164" s="37" t="s">
        <v>86</v>
      </c>
      <c r="M164" s="38" t="s">
        <v>84</v>
      </c>
      <c r="N164" s="38"/>
      <c r="O164" s="37">
        <v>180</v>
      </c>
      <c r="P164" s="492" t="s">
        <v>278</v>
      </c>
      <c r="Q164" s="427"/>
      <c r="R164" s="427"/>
      <c r="S164" s="427"/>
      <c r="T164" s="428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207" t="s">
        <v>244</v>
      </c>
      <c r="AG164" s="81"/>
      <c r="AJ164" s="87" t="s">
        <v>87</v>
      </c>
      <c r="AK164" s="87">
        <v>1</v>
      </c>
      <c r="BB164" s="208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32"/>
      <c r="B165" s="432"/>
      <c r="C165" s="432"/>
      <c r="D165" s="432"/>
      <c r="E165" s="432"/>
      <c r="F165" s="432"/>
      <c r="G165" s="432"/>
      <c r="H165" s="432"/>
      <c r="I165" s="432"/>
      <c r="J165" s="432"/>
      <c r="K165" s="432"/>
      <c r="L165" s="432"/>
      <c r="M165" s="432"/>
      <c r="N165" s="432"/>
      <c r="O165" s="433"/>
      <c r="P165" s="429" t="s">
        <v>40</v>
      </c>
      <c r="Q165" s="430"/>
      <c r="R165" s="430"/>
      <c r="S165" s="430"/>
      <c r="T165" s="430"/>
      <c r="U165" s="430"/>
      <c r="V165" s="431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32"/>
      <c r="B166" s="432"/>
      <c r="C166" s="432"/>
      <c r="D166" s="432"/>
      <c r="E166" s="432"/>
      <c r="F166" s="432"/>
      <c r="G166" s="432"/>
      <c r="H166" s="432"/>
      <c r="I166" s="432"/>
      <c r="J166" s="432"/>
      <c r="K166" s="432"/>
      <c r="L166" s="432"/>
      <c r="M166" s="432"/>
      <c r="N166" s="432"/>
      <c r="O166" s="433"/>
      <c r="P166" s="429" t="s">
        <v>40</v>
      </c>
      <c r="Q166" s="430"/>
      <c r="R166" s="430"/>
      <c r="S166" s="430"/>
      <c r="T166" s="430"/>
      <c r="U166" s="430"/>
      <c r="V166" s="431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25">
      <c r="A167" s="423" t="s">
        <v>279</v>
      </c>
      <c r="B167" s="423"/>
      <c r="C167" s="423"/>
      <c r="D167" s="423"/>
      <c r="E167" s="423"/>
      <c r="F167" s="423"/>
      <c r="G167" s="423"/>
      <c r="H167" s="423"/>
      <c r="I167" s="423"/>
      <c r="J167" s="423"/>
      <c r="K167" s="423"/>
      <c r="L167" s="423"/>
      <c r="M167" s="423"/>
      <c r="N167" s="423"/>
      <c r="O167" s="423"/>
      <c r="P167" s="423"/>
      <c r="Q167" s="423"/>
      <c r="R167" s="423"/>
      <c r="S167" s="423"/>
      <c r="T167" s="423"/>
      <c r="U167" s="423"/>
      <c r="V167" s="423"/>
      <c r="W167" s="423"/>
      <c r="X167" s="423"/>
      <c r="Y167" s="423"/>
      <c r="Z167" s="423"/>
      <c r="AA167" s="65"/>
      <c r="AB167" s="65"/>
      <c r="AC167" s="82"/>
    </row>
    <row r="168" spans="1:68" ht="14.25" customHeight="1" x14ac:dyDescent="0.25">
      <c r="A168" s="424" t="s">
        <v>80</v>
      </c>
      <c r="B168" s="424"/>
      <c r="C168" s="424"/>
      <c r="D168" s="424"/>
      <c r="E168" s="424"/>
      <c r="F168" s="424"/>
      <c r="G168" s="424"/>
      <c r="H168" s="424"/>
      <c r="I168" s="424"/>
      <c r="J168" s="424"/>
      <c r="K168" s="424"/>
      <c r="L168" s="424"/>
      <c r="M168" s="424"/>
      <c r="N168" s="424"/>
      <c r="O168" s="424"/>
      <c r="P168" s="424"/>
      <c r="Q168" s="424"/>
      <c r="R168" s="424"/>
      <c r="S168" s="424"/>
      <c r="T168" s="424"/>
      <c r="U168" s="424"/>
      <c r="V168" s="424"/>
      <c r="W168" s="424"/>
      <c r="X168" s="424"/>
      <c r="Y168" s="424"/>
      <c r="Z168" s="424"/>
      <c r="AA168" s="66"/>
      <c r="AB168" s="66"/>
      <c r="AC168" s="83"/>
    </row>
    <row r="169" spans="1:68" ht="16.5" customHeight="1" x14ac:dyDescent="0.25">
      <c r="A169" s="63" t="s">
        <v>280</v>
      </c>
      <c r="B169" s="63" t="s">
        <v>281</v>
      </c>
      <c r="C169" s="36">
        <v>4301071062</v>
      </c>
      <c r="D169" s="425">
        <v>4607111036384</v>
      </c>
      <c r="E169" s="425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85</v>
      </c>
      <c r="L169" s="37" t="s">
        <v>86</v>
      </c>
      <c r="M169" s="38" t="s">
        <v>84</v>
      </c>
      <c r="N169" s="38"/>
      <c r="O169" s="37">
        <v>180</v>
      </c>
      <c r="P169" s="493" t="s">
        <v>282</v>
      </c>
      <c r="Q169" s="427"/>
      <c r="R169" s="427"/>
      <c r="S169" s="427"/>
      <c r="T169" s="428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209" t="s">
        <v>283</v>
      </c>
      <c r="AG169" s="81"/>
      <c r="AJ169" s="87" t="s">
        <v>87</v>
      </c>
      <c r="AK169" s="87">
        <v>1</v>
      </c>
      <c r="BB169" s="210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customHeight="1" x14ac:dyDescent="0.25">
      <c r="A170" s="63" t="s">
        <v>284</v>
      </c>
      <c r="B170" s="63" t="s">
        <v>285</v>
      </c>
      <c r="C170" s="36">
        <v>4301071056</v>
      </c>
      <c r="D170" s="425">
        <v>4640242180250</v>
      </c>
      <c r="E170" s="425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85</v>
      </c>
      <c r="L170" s="37" t="s">
        <v>86</v>
      </c>
      <c r="M170" s="38" t="s">
        <v>84</v>
      </c>
      <c r="N170" s="38"/>
      <c r="O170" s="37">
        <v>180</v>
      </c>
      <c r="P170" s="494" t="s">
        <v>286</v>
      </c>
      <c r="Q170" s="427"/>
      <c r="R170" s="427"/>
      <c r="S170" s="427"/>
      <c r="T170" s="428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211" t="s">
        <v>287</v>
      </c>
      <c r="AG170" s="81"/>
      <c r="AJ170" s="87" t="s">
        <v>87</v>
      </c>
      <c r="AK170" s="87">
        <v>1</v>
      </c>
      <c r="BB170" s="212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288</v>
      </c>
      <c r="B171" s="63" t="s">
        <v>289</v>
      </c>
      <c r="C171" s="36">
        <v>4301071050</v>
      </c>
      <c r="D171" s="425">
        <v>4607111036216</v>
      </c>
      <c r="E171" s="425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85</v>
      </c>
      <c r="L171" s="37" t="s">
        <v>86</v>
      </c>
      <c r="M171" s="38" t="s">
        <v>84</v>
      </c>
      <c r="N171" s="38"/>
      <c r="O171" s="37">
        <v>180</v>
      </c>
      <c r="P171" s="49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27"/>
      <c r="R171" s="427"/>
      <c r="S171" s="427"/>
      <c r="T171" s="428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13" t="s">
        <v>290</v>
      </c>
      <c r="AG171" s="81"/>
      <c r="AJ171" s="87" t="s">
        <v>87</v>
      </c>
      <c r="AK171" s="87">
        <v>1</v>
      </c>
      <c r="BB171" s="214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291</v>
      </c>
      <c r="B172" s="63" t="s">
        <v>292</v>
      </c>
      <c r="C172" s="36">
        <v>4301071061</v>
      </c>
      <c r="D172" s="425">
        <v>4607111036278</v>
      </c>
      <c r="E172" s="425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9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27"/>
      <c r="R172" s="427"/>
      <c r="S172" s="427"/>
      <c r="T172" s="428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15" t="s">
        <v>293</v>
      </c>
      <c r="AG172" s="81"/>
      <c r="AJ172" s="87" t="s">
        <v>87</v>
      </c>
      <c r="AK172" s="87">
        <v>1</v>
      </c>
      <c r="BB172" s="216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x14ac:dyDescent="0.2">
      <c r="A173" s="432"/>
      <c r="B173" s="432"/>
      <c r="C173" s="432"/>
      <c r="D173" s="432"/>
      <c r="E173" s="432"/>
      <c r="F173" s="432"/>
      <c r="G173" s="432"/>
      <c r="H173" s="432"/>
      <c r="I173" s="432"/>
      <c r="J173" s="432"/>
      <c r="K173" s="432"/>
      <c r="L173" s="432"/>
      <c r="M173" s="432"/>
      <c r="N173" s="432"/>
      <c r="O173" s="433"/>
      <c r="P173" s="429" t="s">
        <v>40</v>
      </c>
      <c r="Q173" s="430"/>
      <c r="R173" s="430"/>
      <c r="S173" s="430"/>
      <c r="T173" s="430"/>
      <c r="U173" s="430"/>
      <c r="V173" s="431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432"/>
      <c r="B174" s="432"/>
      <c r="C174" s="432"/>
      <c r="D174" s="432"/>
      <c r="E174" s="432"/>
      <c r="F174" s="432"/>
      <c r="G174" s="432"/>
      <c r="H174" s="432"/>
      <c r="I174" s="432"/>
      <c r="J174" s="432"/>
      <c r="K174" s="432"/>
      <c r="L174" s="432"/>
      <c r="M174" s="432"/>
      <c r="N174" s="432"/>
      <c r="O174" s="433"/>
      <c r="P174" s="429" t="s">
        <v>40</v>
      </c>
      <c r="Q174" s="430"/>
      <c r="R174" s="430"/>
      <c r="S174" s="430"/>
      <c r="T174" s="430"/>
      <c r="U174" s="430"/>
      <c r="V174" s="431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customHeight="1" x14ac:dyDescent="0.25">
      <c r="A175" s="424" t="s">
        <v>294</v>
      </c>
      <c r="B175" s="424"/>
      <c r="C175" s="424"/>
      <c r="D175" s="424"/>
      <c r="E175" s="424"/>
      <c r="F175" s="424"/>
      <c r="G175" s="424"/>
      <c r="H175" s="424"/>
      <c r="I175" s="424"/>
      <c r="J175" s="424"/>
      <c r="K175" s="424"/>
      <c r="L175" s="424"/>
      <c r="M175" s="424"/>
      <c r="N175" s="424"/>
      <c r="O175" s="424"/>
      <c r="P175" s="424"/>
      <c r="Q175" s="424"/>
      <c r="R175" s="424"/>
      <c r="S175" s="424"/>
      <c r="T175" s="424"/>
      <c r="U175" s="424"/>
      <c r="V175" s="424"/>
      <c r="W175" s="424"/>
      <c r="X175" s="424"/>
      <c r="Y175" s="424"/>
      <c r="Z175" s="424"/>
      <c r="AA175" s="66"/>
      <c r="AB175" s="66"/>
      <c r="AC175" s="83"/>
    </row>
    <row r="176" spans="1:68" ht="27" customHeight="1" x14ac:dyDescent="0.25">
      <c r="A176" s="63" t="s">
        <v>295</v>
      </c>
      <c r="B176" s="63" t="s">
        <v>296</v>
      </c>
      <c r="C176" s="36">
        <v>4301080153</v>
      </c>
      <c r="D176" s="425">
        <v>4607111036827</v>
      </c>
      <c r="E176" s="425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85</v>
      </c>
      <c r="L176" s="37" t="s">
        <v>86</v>
      </c>
      <c r="M176" s="38" t="s">
        <v>84</v>
      </c>
      <c r="N176" s="38"/>
      <c r="O176" s="37">
        <v>90</v>
      </c>
      <c r="P176" s="4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27"/>
      <c r="R176" s="427"/>
      <c r="S176" s="427"/>
      <c r="T176" s="428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17" t="s">
        <v>297</v>
      </c>
      <c r="AG176" s="81"/>
      <c r="AJ176" s="87" t="s">
        <v>87</v>
      </c>
      <c r="AK176" s="87">
        <v>1</v>
      </c>
      <c r="BB176" s="218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298</v>
      </c>
      <c r="B177" s="63" t="s">
        <v>299</v>
      </c>
      <c r="C177" s="36">
        <v>4301080154</v>
      </c>
      <c r="D177" s="425">
        <v>4607111036834</v>
      </c>
      <c r="E177" s="425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85</v>
      </c>
      <c r="L177" s="37" t="s">
        <v>86</v>
      </c>
      <c r="M177" s="38" t="s">
        <v>84</v>
      </c>
      <c r="N177" s="38"/>
      <c r="O177" s="37">
        <v>90</v>
      </c>
      <c r="P177" s="4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27"/>
      <c r="R177" s="427"/>
      <c r="S177" s="427"/>
      <c r="T177" s="428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9" t="s">
        <v>297</v>
      </c>
      <c r="AG177" s="81"/>
      <c r="AJ177" s="87" t="s">
        <v>87</v>
      </c>
      <c r="AK177" s="87">
        <v>1</v>
      </c>
      <c r="BB177" s="220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432"/>
      <c r="B178" s="432"/>
      <c r="C178" s="432"/>
      <c r="D178" s="432"/>
      <c r="E178" s="432"/>
      <c r="F178" s="432"/>
      <c r="G178" s="432"/>
      <c r="H178" s="432"/>
      <c r="I178" s="432"/>
      <c r="J178" s="432"/>
      <c r="K178" s="432"/>
      <c r="L178" s="432"/>
      <c r="M178" s="432"/>
      <c r="N178" s="432"/>
      <c r="O178" s="433"/>
      <c r="P178" s="429" t="s">
        <v>40</v>
      </c>
      <c r="Q178" s="430"/>
      <c r="R178" s="430"/>
      <c r="S178" s="430"/>
      <c r="T178" s="430"/>
      <c r="U178" s="430"/>
      <c r="V178" s="431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x14ac:dyDescent="0.2">
      <c r="A179" s="432"/>
      <c r="B179" s="432"/>
      <c r="C179" s="432"/>
      <c r="D179" s="432"/>
      <c r="E179" s="432"/>
      <c r="F179" s="432"/>
      <c r="G179" s="432"/>
      <c r="H179" s="432"/>
      <c r="I179" s="432"/>
      <c r="J179" s="432"/>
      <c r="K179" s="432"/>
      <c r="L179" s="432"/>
      <c r="M179" s="432"/>
      <c r="N179" s="432"/>
      <c r="O179" s="433"/>
      <c r="P179" s="429" t="s">
        <v>40</v>
      </c>
      <c r="Q179" s="430"/>
      <c r="R179" s="430"/>
      <c r="S179" s="430"/>
      <c r="T179" s="430"/>
      <c r="U179" s="430"/>
      <c r="V179" s="431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customHeight="1" x14ac:dyDescent="0.2">
      <c r="A180" s="422" t="s">
        <v>300</v>
      </c>
      <c r="B180" s="422"/>
      <c r="C180" s="422"/>
      <c r="D180" s="422"/>
      <c r="E180" s="422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422"/>
      <c r="T180" s="422"/>
      <c r="U180" s="422"/>
      <c r="V180" s="422"/>
      <c r="W180" s="422"/>
      <c r="X180" s="422"/>
      <c r="Y180" s="422"/>
      <c r="Z180" s="422"/>
      <c r="AA180" s="54"/>
      <c r="AB180" s="54"/>
      <c r="AC180" s="54"/>
    </row>
    <row r="181" spans="1:68" ht="16.5" customHeight="1" x14ac:dyDescent="0.25">
      <c r="A181" s="423" t="s">
        <v>301</v>
      </c>
      <c r="B181" s="423"/>
      <c r="C181" s="423"/>
      <c r="D181" s="423"/>
      <c r="E181" s="423"/>
      <c r="F181" s="423"/>
      <c r="G181" s="423"/>
      <c r="H181" s="423"/>
      <c r="I181" s="423"/>
      <c r="J181" s="423"/>
      <c r="K181" s="423"/>
      <c r="L181" s="423"/>
      <c r="M181" s="423"/>
      <c r="N181" s="423"/>
      <c r="O181" s="423"/>
      <c r="P181" s="423"/>
      <c r="Q181" s="423"/>
      <c r="R181" s="423"/>
      <c r="S181" s="423"/>
      <c r="T181" s="423"/>
      <c r="U181" s="423"/>
      <c r="V181" s="423"/>
      <c r="W181" s="423"/>
      <c r="X181" s="423"/>
      <c r="Y181" s="423"/>
      <c r="Z181" s="423"/>
      <c r="AA181" s="65"/>
      <c r="AB181" s="65"/>
      <c r="AC181" s="82"/>
    </row>
    <row r="182" spans="1:68" ht="14.25" customHeight="1" x14ac:dyDescent="0.25">
      <c r="A182" s="424" t="s">
        <v>89</v>
      </c>
      <c r="B182" s="424"/>
      <c r="C182" s="424"/>
      <c r="D182" s="424"/>
      <c r="E182" s="424"/>
      <c r="F182" s="424"/>
      <c r="G182" s="424"/>
      <c r="H182" s="424"/>
      <c r="I182" s="424"/>
      <c r="J182" s="424"/>
      <c r="K182" s="424"/>
      <c r="L182" s="424"/>
      <c r="M182" s="424"/>
      <c r="N182" s="424"/>
      <c r="O182" s="424"/>
      <c r="P182" s="424"/>
      <c r="Q182" s="424"/>
      <c r="R182" s="424"/>
      <c r="S182" s="424"/>
      <c r="T182" s="424"/>
      <c r="U182" s="424"/>
      <c r="V182" s="424"/>
      <c r="W182" s="424"/>
      <c r="X182" s="424"/>
      <c r="Y182" s="424"/>
      <c r="Z182" s="424"/>
      <c r="AA182" s="66"/>
      <c r="AB182" s="66"/>
      <c r="AC182" s="83"/>
    </row>
    <row r="183" spans="1:68" ht="27" customHeight="1" x14ac:dyDescent="0.25">
      <c r="A183" s="63" t="s">
        <v>302</v>
      </c>
      <c r="B183" s="63" t="s">
        <v>303</v>
      </c>
      <c r="C183" s="36">
        <v>4301132097</v>
      </c>
      <c r="D183" s="425">
        <v>4607111035721</v>
      </c>
      <c r="E183" s="425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95</v>
      </c>
      <c r="L183" s="37" t="s">
        <v>86</v>
      </c>
      <c r="M183" s="38" t="s">
        <v>84</v>
      </c>
      <c r="N183" s="38"/>
      <c r="O183" s="37">
        <v>365</v>
      </c>
      <c r="P183" s="49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3" s="427"/>
      <c r="R183" s="427"/>
      <c r="S183" s="427"/>
      <c r="T183" s="428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21" t="s">
        <v>304</v>
      </c>
      <c r="AG183" s="81"/>
      <c r="AJ183" s="87" t="s">
        <v>87</v>
      </c>
      <c r="AK183" s="87">
        <v>1</v>
      </c>
      <c r="BB183" s="222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305</v>
      </c>
      <c r="B184" s="63" t="s">
        <v>306</v>
      </c>
      <c r="C184" s="36">
        <v>4301132100</v>
      </c>
      <c r="D184" s="425">
        <v>4607111035691</v>
      </c>
      <c r="E184" s="425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95</v>
      </c>
      <c r="L184" s="37" t="s">
        <v>86</v>
      </c>
      <c r="M184" s="38" t="s">
        <v>84</v>
      </c>
      <c r="N184" s="38"/>
      <c r="O184" s="37">
        <v>365</v>
      </c>
      <c r="P184" s="50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4" s="427"/>
      <c r="R184" s="427"/>
      <c r="S184" s="427"/>
      <c r="T184" s="428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23" t="s">
        <v>307</v>
      </c>
      <c r="AG184" s="81"/>
      <c r="AJ184" s="87" t="s">
        <v>87</v>
      </c>
      <c r="AK184" s="87">
        <v>1</v>
      </c>
      <c r="BB184" s="224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308</v>
      </c>
      <c r="B185" s="63" t="s">
        <v>309</v>
      </c>
      <c r="C185" s="36">
        <v>4301132079</v>
      </c>
      <c r="D185" s="425">
        <v>4607111038487</v>
      </c>
      <c r="E185" s="425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95</v>
      </c>
      <c r="L185" s="37" t="s">
        <v>86</v>
      </c>
      <c r="M185" s="38" t="s">
        <v>84</v>
      </c>
      <c r="N185" s="38"/>
      <c r="O185" s="37">
        <v>180</v>
      </c>
      <c r="P185" s="501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5" s="427"/>
      <c r="R185" s="427"/>
      <c r="S185" s="427"/>
      <c r="T185" s="428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25" t="s">
        <v>310</v>
      </c>
      <c r="AG185" s="81"/>
      <c r="AJ185" s="87" t="s">
        <v>87</v>
      </c>
      <c r="AK185" s="87">
        <v>1</v>
      </c>
      <c r="BB185" s="226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432"/>
      <c r="B186" s="432"/>
      <c r="C186" s="432"/>
      <c r="D186" s="432"/>
      <c r="E186" s="432"/>
      <c r="F186" s="432"/>
      <c r="G186" s="432"/>
      <c r="H186" s="432"/>
      <c r="I186" s="432"/>
      <c r="J186" s="432"/>
      <c r="K186" s="432"/>
      <c r="L186" s="432"/>
      <c r="M186" s="432"/>
      <c r="N186" s="432"/>
      <c r="O186" s="433"/>
      <c r="P186" s="429" t="s">
        <v>40</v>
      </c>
      <c r="Q186" s="430"/>
      <c r="R186" s="430"/>
      <c r="S186" s="430"/>
      <c r="T186" s="430"/>
      <c r="U186" s="430"/>
      <c r="V186" s="431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432"/>
      <c r="B187" s="432"/>
      <c r="C187" s="432"/>
      <c r="D187" s="432"/>
      <c r="E187" s="432"/>
      <c r="F187" s="432"/>
      <c r="G187" s="432"/>
      <c r="H187" s="432"/>
      <c r="I187" s="432"/>
      <c r="J187" s="432"/>
      <c r="K187" s="432"/>
      <c r="L187" s="432"/>
      <c r="M187" s="432"/>
      <c r="N187" s="432"/>
      <c r="O187" s="433"/>
      <c r="P187" s="429" t="s">
        <v>40</v>
      </c>
      <c r="Q187" s="430"/>
      <c r="R187" s="430"/>
      <c r="S187" s="430"/>
      <c r="T187" s="430"/>
      <c r="U187" s="430"/>
      <c r="V187" s="431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customHeight="1" x14ac:dyDescent="0.25">
      <c r="A188" s="424" t="s">
        <v>311</v>
      </c>
      <c r="B188" s="424"/>
      <c r="C188" s="424"/>
      <c r="D188" s="424"/>
      <c r="E188" s="424"/>
      <c r="F188" s="424"/>
      <c r="G188" s="424"/>
      <c r="H188" s="424"/>
      <c r="I188" s="424"/>
      <c r="J188" s="424"/>
      <c r="K188" s="424"/>
      <c r="L188" s="424"/>
      <c r="M188" s="424"/>
      <c r="N188" s="424"/>
      <c r="O188" s="424"/>
      <c r="P188" s="424"/>
      <c r="Q188" s="424"/>
      <c r="R188" s="424"/>
      <c r="S188" s="424"/>
      <c r="T188" s="424"/>
      <c r="U188" s="424"/>
      <c r="V188" s="424"/>
      <c r="W188" s="424"/>
      <c r="X188" s="424"/>
      <c r="Y188" s="424"/>
      <c r="Z188" s="424"/>
      <c r="AA188" s="66"/>
      <c r="AB188" s="66"/>
      <c r="AC188" s="83"/>
    </row>
    <row r="189" spans="1:68" ht="27" customHeight="1" x14ac:dyDescent="0.25">
      <c r="A189" s="63" t="s">
        <v>312</v>
      </c>
      <c r="B189" s="63" t="s">
        <v>313</v>
      </c>
      <c r="C189" s="36">
        <v>4301051855</v>
      </c>
      <c r="D189" s="425">
        <v>4680115885875</v>
      </c>
      <c r="E189" s="425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318</v>
      </c>
      <c r="L189" s="37" t="s">
        <v>86</v>
      </c>
      <c r="M189" s="38" t="s">
        <v>317</v>
      </c>
      <c r="N189" s="38"/>
      <c r="O189" s="37">
        <v>365</v>
      </c>
      <c r="P189" s="502" t="s">
        <v>314</v>
      </c>
      <c r="Q189" s="427"/>
      <c r="R189" s="427"/>
      <c r="S189" s="427"/>
      <c r="T189" s="428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27" t="s">
        <v>315</v>
      </c>
      <c r="AG189" s="81"/>
      <c r="AJ189" s="87" t="s">
        <v>87</v>
      </c>
      <c r="AK189" s="87">
        <v>1</v>
      </c>
      <c r="BB189" s="228" t="s">
        <v>316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x14ac:dyDescent="0.2">
      <c r="A190" s="432"/>
      <c r="B190" s="432"/>
      <c r="C190" s="432"/>
      <c r="D190" s="432"/>
      <c r="E190" s="432"/>
      <c r="F190" s="432"/>
      <c r="G190" s="432"/>
      <c r="H190" s="432"/>
      <c r="I190" s="432"/>
      <c r="J190" s="432"/>
      <c r="K190" s="432"/>
      <c r="L190" s="432"/>
      <c r="M190" s="432"/>
      <c r="N190" s="432"/>
      <c r="O190" s="433"/>
      <c r="P190" s="429" t="s">
        <v>40</v>
      </c>
      <c r="Q190" s="430"/>
      <c r="R190" s="430"/>
      <c r="S190" s="430"/>
      <c r="T190" s="430"/>
      <c r="U190" s="430"/>
      <c r="V190" s="431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432"/>
      <c r="B191" s="432"/>
      <c r="C191" s="432"/>
      <c r="D191" s="432"/>
      <c r="E191" s="432"/>
      <c r="F191" s="432"/>
      <c r="G191" s="432"/>
      <c r="H191" s="432"/>
      <c r="I191" s="432"/>
      <c r="J191" s="432"/>
      <c r="K191" s="432"/>
      <c r="L191" s="432"/>
      <c r="M191" s="432"/>
      <c r="N191" s="432"/>
      <c r="O191" s="433"/>
      <c r="P191" s="429" t="s">
        <v>40</v>
      </c>
      <c r="Q191" s="430"/>
      <c r="R191" s="430"/>
      <c r="S191" s="430"/>
      <c r="T191" s="430"/>
      <c r="U191" s="430"/>
      <c r="V191" s="431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16.5" customHeight="1" x14ac:dyDescent="0.25">
      <c r="A192" s="423" t="s">
        <v>319</v>
      </c>
      <c r="B192" s="423"/>
      <c r="C192" s="423"/>
      <c r="D192" s="423"/>
      <c r="E192" s="423"/>
      <c r="F192" s="423"/>
      <c r="G192" s="423"/>
      <c r="H192" s="423"/>
      <c r="I192" s="423"/>
      <c r="J192" s="423"/>
      <c r="K192" s="423"/>
      <c r="L192" s="423"/>
      <c r="M192" s="423"/>
      <c r="N192" s="423"/>
      <c r="O192" s="423"/>
      <c r="P192" s="423"/>
      <c r="Q192" s="423"/>
      <c r="R192" s="423"/>
      <c r="S192" s="423"/>
      <c r="T192" s="423"/>
      <c r="U192" s="423"/>
      <c r="V192" s="423"/>
      <c r="W192" s="423"/>
      <c r="X192" s="423"/>
      <c r="Y192" s="423"/>
      <c r="Z192" s="423"/>
      <c r="AA192" s="65"/>
      <c r="AB192" s="65"/>
      <c r="AC192" s="82"/>
    </row>
    <row r="193" spans="1:68" ht="14.25" customHeight="1" x14ac:dyDescent="0.25">
      <c r="A193" s="424" t="s">
        <v>319</v>
      </c>
      <c r="B193" s="424"/>
      <c r="C193" s="424"/>
      <c r="D193" s="424"/>
      <c r="E193" s="424"/>
      <c r="F193" s="424"/>
      <c r="G193" s="424"/>
      <c r="H193" s="424"/>
      <c r="I193" s="424"/>
      <c r="J193" s="424"/>
      <c r="K193" s="424"/>
      <c r="L193" s="424"/>
      <c r="M193" s="424"/>
      <c r="N193" s="424"/>
      <c r="O193" s="424"/>
      <c r="P193" s="424"/>
      <c r="Q193" s="424"/>
      <c r="R193" s="424"/>
      <c r="S193" s="424"/>
      <c r="T193" s="424"/>
      <c r="U193" s="424"/>
      <c r="V193" s="424"/>
      <c r="W193" s="424"/>
      <c r="X193" s="424"/>
      <c r="Y193" s="424"/>
      <c r="Z193" s="424"/>
      <c r="AA193" s="66"/>
      <c r="AB193" s="66"/>
      <c r="AC193" s="83"/>
    </row>
    <row r="194" spans="1:68" ht="27" customHeight="1" x14ac:dyDescent="0.25">
      <c r="A194" s="63" t="s">
        <v>320</v>
      </c>
      <c r="B194" s="63" t="s">
        <v>321</v>
      </c>
      <c r="C194" s="36">
        <v>4301133002</v>
      </c>
      <c r="D194" s="425">
        <v>4607111035783</v>
      </c>
      <c r="E194" s="425"/>
      <c r="F194" s="62">
        <v>0.2</v>
      </c>
      <c r="G194" s="37">
        <v>8</v>
      </c>
      <c r="H194" s="62">
        <v>1.6</v>
      </c>
      <c r="I194" s="62">
        <v>2.12</v>
      </c>
      <c r="J194" s="37">
        <v>72</v>
      </c>
      <c r="K194" s="37" t="s">
        <v>267</v>
      </c>
      <c r="L194" s="37" t="s">
        <v>86</v>
      </c>
      <c r="M194" s="38" t="s">
        <v>84</v>
      </c>
      <c r="N194" s="38"/>
      <c r="O194" s="37">
        <v>180</v>
      </c>
      <c r="P194" s="50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4" s="427"/>
      <c r="R194" s="427"/>
      <c r="S194" s="427"/>
      <c r="T194" s="428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IFERROR(IF(X194="","",X194*0.01157),"")</f>
        <v>0</v>
      </c>
      <c r="AA194" s="68" t="s">
        <v>46</v>
      </c>
      <c r="AB194" s="69" t="s">
        <v>46</v>
      </c>
      <c r="AC194" s="229" t="s">
        <v>322</v>
      </c>
      <c r="AG194" s="81"/>
      <c r="AJ194" s="87" t="s">
        <v>87</v>
      </c>
      <c r="AK194" s="87">
        <v>1</v>
      </c>
      <c r="BB194" s="230" t="s">
        <v>94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432"/>
      <c r="B195" s="432"/>
      <c r="C195" s="432"/>
      <c r="D195" s="432"/>
      <c r="E195" s="432"/>
      <c r="F195" s="432"/>
      <c r="G195" s="432"/>
      <c r="H195" s="432"/>
      <c r="I195" s="432"/>
      <c r="J195" s="432"/>
      <c r="K195" s="432"/>
      <c r="L195" s="432"/>
      <c r="M195" s="432"/>
      <c r="N195" s="432"/>
      <c r="O195" s="433"/>
      <c r="P195" s="429" t="s">
        <v>40</v>
      </c>
      <c r="Q195" s="430"/>
      <c r="R195" s="430"/>
      <c r="S195" s="430"/>
      <c r="T195" s="430"/>
      <c r="U195" s="430"/>
      <c r="V195" s="431"/>
      <c r="W195" s="42" t="s">
        <v>39</v>
      </c>
      <c r="X195" s="43">
        <f>IFERROR(SUM(X194:X194),"0")</f>
        <v>0</v>
      </c>
      <c r="Y195" s="43">
        <f>IFERROR(SUM(Y194:Y194),"0")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432"/>
      <c r="B196" s="432"/>
      <c r="C196" s="432"/>
      <c r="D196" s="432"/>
      <c r="E196" s="432"/>
      <c r="F196" s="432"/>
      <c r="G196" s="432"/>
      <c r="H196" s="432"/>
      <c r="I196" s="432"/>
      <c r="J196" s="432"/>
      <c r="K196" s="432"/>
      <c r="L196" s="432"/>
      <c r="M196" s="432"/>
      <c r="N196" s="432"/>
      <c r="O196" s="433"/>
      <c r="P196" s="429" t="s">
        <v>40</v>
      </c>
      <c r="Q196" s="430"/>
      <c r="R196" s="430"/>
      <c r="S196" s="430"/>
      <c r="T196" s="430"/>
      <c r="U196" s="430"/>
      <c r="V196" s="431"/>
      <c r="W196" s="42" t="s">
        <v>0</v>
      </c>
      <c r="X196" s="43">
        <f>IFERROR(SUMPRODUCT(X194:X194*H194:H194),"0")</f>
        <v>0</v>
      </c>
      <c r="Y196" s="43">
        <f>IFERROR(SUMPRODUCT(Y194:Y194*H194:H194),"0")</f>
        <v>0</v>
      </c>
      <c r="Z196" s="42"/>
      <c r="AA196" s="67"/>
      <c r="AB196" s="67"/>
      <c r="AC196" s="67"/>
    </row>
    <row r="197" spans="1:68" ht="27.75" customHeight="1" x14ac:dyDescent="0.2">
      <c r="A197" s="422" t="s">
        <v>323</v>
      </c>
      <c r="B197" s="422"/>
      <c r="C197" s="422"/>
      <c r="D197" s="422"/>
      <c r="E197" s="422"/>
      <c r="F197" s="422"/>
      <c r="G197" s="422"/>
      <c r="H197" s="422"/>
      <c r="I197" s="422"/>
      <c r="J197" s="422"/>
      <c r="K197" s="422"/>
      <c r="L197" s="422"/>
      <c r="M197" s="422"/>
      <c r="N197" s="422"/>
      <c r="O197" s="422"/>
      <c r="P197" s="422"/>
      <c r="Q197" s="422"/>
      <c r="R197" s="422"/>
      <c r="S197" s="422"/>
      <c r="T197" s="422"/>
      <c r="U197" s="422"/>
      <c r="V197" s="422"/>
      <c r="W197" s="422"/>
      <c r="X197" s="422"/>
      <c r="Y197" s="422"/>
      <c r="Z197" s="422"/>
      <c r="AA197" s="54"/>
      <c r="AB197" s="54"/>
      <c r="AC197" s="54"/>
    </row>
    <row r="198" spans="1:68" ht="16.5" customHeight="1" x14ac:dyDescent="0.25">
      <c r="A198" s="423" t="s">
        <v>324</v>
      </c>
      <c r="B198" s="423"/>
      <c r="C198" s="423"/>
      <c r="D198" s="423"/>
      <c r="E198" s="423"/>
      <c r="F198" s="423"/>
      <c r="G198" s="423"/>
      <c r="H198" s="423"/>
      <c r="I198" s="423"/>
      <c r="J198" s="423"/>
      <c r="K198" s="423"/>
      <c r="L198" s="423"/>
      <c r="M198" s="423"/>
      <c r="N198" s="423"/>
      <c r="O198" s="423"/>
      <c r="P198" s="423"/>
      <c r="Q198" s="423"/>
      <c r="R198" s="423"/>
      <c r="S198" s="423"/>
      <c r="T198" s="423"/>
      <c r="U198" s="423"/>
      <c r="V198" s="423"/>
      <c r="W198" s="423"/>
      <c r="X198" s="423"/>
      <c r="Y198" s="423"/>
      <c r="Z198" s="423"/>
      <c r="AA198" s="65"/>
      <c r="AB198" s="65"/>
      <c r="AC198" s="82"/>
    </row>
    <row r="199" spans="1:68" ht="14.25" customHeight="1" x14ac:dyDescent="0.25">
      <c r="A199" s="424" t="s">
        <v>160</v>
      </c>
      <c r="B199" s="424"/>
      <c r="C199" s="424"/>
      <c r="D199" s="424"/>
      <c r="E199" s="424"/>
      <c r="F199" s="424"/>
      <c r="G199" s="424"/>
      <c r="H199" s="424"/>
      <c r="I199" s="424"/>
      <c r="J199" s="424"/>
      <c r="K199" s="424"/>
      <c r="L199" s="424"/>
      <c r="M199" s="424"/>
      <c r="N199" s="424"/>
      <c r="O199" s="424"/>
      <c r="P199" s="424"/>
      <c r="Q199" s="424"/>
      <c r="R199" s="424"/>
      <c r="S199" s="424"/>
      <c r="T199" s="424"/>
      <c r="U199" s="424"/>
      <c r="V199" s="424"/>
      <c r="W199" s="424"/>
      <c r="X199" s="424"/>
      <c r="Y199" s="424"/>
      <c r="Z199" s="424"/>
      <c r="AA199" s="66"/>
      <c r="AB199" s="66"/>
      <c r="AC199" s="83"/>
    </row>
    <row r="200" spans="1:68" ht="27" customHeight="1" x14ac:dyDescent="0.25">
      <c r="A200" s="63" t="s">
        <v>325</v>
      </c>
      <c r="B200" s="63" t="s">
        <v>326</v>
      </c>
      <c r="C200" s="36">
        <v>4301135707</v>
      </c>
      <c r="D200" s="425">
        <v>4620207490198</v>
      </c>
      <c r="E200" s="425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95</v>
      </c>
      <c r="L200" s="37" t="s">
        <v>86</v>
      </c>
      <c r="M200" s="38" t="s">
        <v>84</v>
      </c>
      <c r="N200" s="38"/>
      <c r="O200" s="37">
        <v>180</v>
      </c>
      <c r="P200" s="50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0" s="427"/>
      <c r="R200" s="427"/>
      <c r="S200" s="427"/>
      <c r="T200" s="428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31" t="s">
        <v>327</v>
      </c>
      <c r="AG200" s="81"/>
      <c r="AJ200" s="87" t="s">
        <v>87</v>
      </c>
      <c r="AK200" s="87">
        <v>1</v>
      </c>
      <c r="BB200" s="232" t="s">
        <v>94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328</v>
      </c>
      <c r="B201" s="63" t="s">
        <v>329</v>
      </c>
      <c r="C201" s="36">
        <v>4301135719</v>
      </c>
      <c r="D201" s="425">
        <v>4620207490235</v>
      </c>
      <c r="E201" s="425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95</v>
      </c>
      <c r="L201" s="37" t="s">
        <v>86</v>
      </c>
      <c r="M201" s="38" t="s">
        <v>84</v>
      </c>
      <c r="N201" s="38"/>
      <c r="O201" s="37">
        <v>180</v>
      </c>
      <c r="P201" s="50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1" s="427"/>
      <c r="R201" s="427"/>
      <c r="S201" s="427"/>
      <c r="T201" s="428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33" t="s">
        <v>330</v>
      </c>
      <c r="AG201" s="81"/>
      <c r="AJ201" s="87" t="s">
        <v>87</v>
      </c>
      <c r="AK201" s="87">
        <v>1</v>
      </c>
      <c r="BB201" s="234" t="s">
        <v>94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331</v>
      </c>
      <c r="B202" s="63" t="s">
        <v>332</v>
      </c>
      <c r="C202" s="36">
        <v>4301135697</v>
      </c>
      <c r="D202" s="425">
        <v>4620207490259</v>
      </c>
      <c r="E202" s="425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95</v>
      </c>
      <c r="L202" s="37" t="s">
        <v>86</v>
      </c>
      <c r="M202" s="38" t="s">
        <v>84</v>
      </c>
      <c r="N202" s="38"/>
      <c r="O202" s="37">
        <v>180</v>
      </c>
      <c r="P202" s="50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2" s="427"/>
      <c r="R202" s="427"/>
      <c r="S202" s="427"/>
      <c r="T202" s="428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35" t="s">
        <v>327</v>
      </c>
      <c r="AG202" s="81"/>
      <c r="AJ202" s="87" t="s">
        <v>87</v>
      </c>
      <c r="AK202" s="87">
        <v>1</v>
      </c>
      <c r="BB202" s="236" t="s">
        <v>94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333</v>
      </c>
      <c r="B203" s="63" t="s">
        <v>334</v>
      </c>
      <c r="C203" s="36">
        <v>4301135681</v>
      </c>
      <c r="D203" s="425">
        <v>4620207490143</v>
      </c>
      <c r="E203" s="425"/>
      <c r="F203" s="62">
        <v>0.22</v>
      </c>
      <c r="G203" s="37">
        <v>12</v>
      </c>
      <c r="H203" s="62">
        <v>2.64</v>
      </c>
      <c r="I203" s="62">
        <v>3.3435999999999999</v>
      </c>
      <c r="J203" s="37">
        <v>70</v>
      </c>
      <c r="K203" s="37" t="s">
        <v>95</v>
      </c>
      <c r="L203" s="37" t="s">
        <v>86</v>
      </c>
      <c r="M203" s="38" t="s">
        <v>84</v>
      </c>
      <c r="N203" s="38"/>
      <c r="O203" s="37">
        <v>180</v>
      </c>
      <c r="P203" s="507" t="s">
        <v>335</v>
      </c>
      <c r="Q203" s="427"/>
      <c r="R203" s="427"/>
      <c r="S203" s="427"/>
      <c r="T203" s="428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37" t="s">
        <v>336</v>
      </c>
      <c r="AG203" s="81"/>
      <c r="AJ203" s="87" t="s">
        <v>87</v>
      </c>
      <c r="AK203" s="87">
        <v>1</v>
      </c>
      <c r="BB203" s="238" t="s">
        <v>94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x14ac:dyDescent="0.2">
      <c r="A204" s="432"/>
      <c r="B204" s="432"/>
      <c r="C204" s="432"/>
      <c r="D204" s="432"/>
      <c r="E204" s="432"/>
      <c r="F204" s="432"/>
      <c r="G204" s="432"/>
      <c r="H204" s="432"/>
      <c r="I204" s="432"/>
      <c r="J204" s="432"/>
      <c r="K204" s="432"/>
      <c r="L204" s="432"/>
      <c r="M204" s="432"/>
      <c r="N204" s="432"/>
      <c r="O204" s="433"/>
      <c r="P204" s="429" t="s">
        <v>40</v>
      </c>
      <c r="Q204" s="430"/>
      <c r="R204" s="430"/>
      <c r="S204" s="430"/>
      <c r="T204" s="430"/>
      <c r="U204" s="430"/>
      <c r="V204" s="431"/>
      <c r="W204" s="42" t="s">
        <v>39</v>
      </c>
      <c r="X204" s="43">
        <f>IFERROR(SUM(X200:X203),"0")</f>
        <v>0</v>
      </c>
      <c r="Y204" s="43">
        <f>IFERROR(SUM(Y200:Y203),"0")</f>
        <v>0</v>
      </c>
      <c r="Z204" s="43">
        <f>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432"/>
      <c r="B205" s="432"/>
      <c r="C205" s="432"/>
      <c r="D205" s="432"/>
      <c r="E205" s="432"/>
      <c r="F205" s="432"/>
      <c r="G205" s="432"/>
      <c r="H205" s="432"/>
      <c r="I205" s="432"/>
      <c r="J205" s="432"/>
      <c r="K205" s="432"/>
      <c r="L205" s="432"/>
      <c r="M205" s="432"/>
      <c r="N205" s="432"/>
      <c r="O205" s="433"/>
      <c r="P205" s="429" t="s">
        <v>40</v>
      </c>
      <c r="Q205" s="430"/>
      <c r="R205" s="430"/>
      <c r="S205" s="430"/>
      <c r="T205" s="430"/>
      <c r="U205" s="430"/>
      <c r="V205" s="431"/>
      <c r="W205" s="42" t="s">
        <v>0</v>
      </c>
      <c r="X205" s="43">
        <f>IFERROR(SUMPRODUCT(X200:X203*H200:H203),"0")</f>
        <v>0</v>
      </c>
      <c r="Y205" s="43">
        <f>IFERROR(SUMPRODUCT(Y200:Y203*H200:H203),"0")</f>
        <v>0</v>
      </c>
      <c r="Z205" s="42"/>
      <c r="AA205" s="67"/>
      <c r="AB205" s="67"/>
      <c r="AC205" s="67"/>
    </row>
    <row r="206" spans="1:68" ht="16.5" customHeight="1" x14ac:dyDescent="0.25">
      <c r="A206" s="423" t="s">
        <v>337</v>
      </c>
      <c r="B206" s="423"/>
      <c r="C206" s="423"/>
      <c r="D206" s="423"/>
      <c r="E206" s="423"/>
      <c r="F206" s="423"/>
      <c r="G206" s="423"/>
      <c r="H206" s="423"/>
      <c r="I206" s="423"/>
      <c r="J206" s="423"/>
      <c r="K206" s="423"/>
      <c r="L206" s="423"/>
      <c r="M206" s="423"/>
      <c r="N206" s="423"/>
      <c r="O206" s="423"/>
      <c r="P206" s="423"/>
      <c r="Q206" s="423"/>
      <c r="R206" s="423"/>
      <c r="S206" s="423"/>
      <c r="T206" s="423"/>
      <c r="U206" s="423"/>
      <c r="V206" s="423"/>
      <c r="W206" s="423"/>
      <c r="X206" s="423"/>
      <c r="Y206" s="423"/>
      <c r="Z206" s="423"/>
      <c r="AA206" s="65"/>
      <c r="AB206" s="65"/>
      <c r="AC206" s="82"/>
    </row>
    <row r="207" spans="1:68" ht="14.25" customHeight="1" x14ac:dyDescent="0.25">
      <c r="A207" s="424" t="s">
        <v>80</v>
      </c>
      <c r="B207" s="424"/>
      <c r="C207" s="424"/>
      <c r="D207" s="424"/>
      <c r="E207" s="424"/>
      <c r="F207" s="424"/>
      <c r="G207" s="424"/>
      <c r="H207" s="424"/>
      <c r="I207" s="424"/>
      <c r="J207" s="424"/>
      <c r="K207" s="424"/>
      <c r="L207" s="424"/>
      <c r="M207" s="424"/>
      <c r="N207" s="424"/>
      <c r="O207" s="424"/>
      <c r="P207" s="424"/>
      <c r="Q207" s="424"/>
      <c r="R207" s="424"/>
      <c r="S207" s="424"/>
      <c r="T207" s="424"/>
      <c r="U207" s="424"/>
      <c r="V207" s="424"/>
      <c r="W207" s="424"/>
      <c r="X207" s="424"/>
      <c r="Y207" s="424"/>
      <c r="Z207" s="424"/>
      <c r="AA207" s="66"/>
      <c r="AB207" s="66"/>
      <c r="AC207" s="83"/>
    </row>
    <row r="208" spans="1:68" ht="16.5" customHeight="1" x14ac:dyDescent="0.25">
      <c r="A208" s="63" t="s">
        <v>338</v>
      </c>
      <c r="B208" s="63" t="s">
        <v>339</v>
      </c>
      <c r="C208" s="36">
        <v>4301070948</v>
      </c>
      <c r="D208" s="425">
        <v>4607111037022</v>
      </c>
      <c r="E208" s="425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85</v>
      </c>
      <c r="L208" s="37" t="s">
        <v>86</v>
      </c>
      <c r="M208" s="38" t="s">
        <v>84</v>
      </c>
      <c r="N208" s="38"/>
      <c r="O208" s="37">
        <v>180</v>
      </c>
      <c r="P208" s="5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8" s="427"/>
      <c r="R208" s="427"/>
      <c r="S208" s="427"/>
      <c r="T208" s="428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39" t="s">
        <v>340</v>
      </c>
      <c r="AG208" s="81"/>
      <c r="AJ208" s="87" t="s">
        <v>87</v>
      </c>
      <c r="AK208" s="87">
        <v>1</v>
      </c>
      <c r="BB208" s="24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341</v>
      </c>
      <c r="B209" s="63" t="s">
        <v>342</v>
      </c>
      <c r="C209" s="36">
        <v>4301070990</v>
      </c>
      <c r="D209" s="425">
        <v>4607111038494</v>
      </c>
      <c r="E209" s="425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85</v>
      </c>
      <c r="L209" s="37" t="s">
        <v>86</v>
      </c>
      <c r="M209" s="38" t="s">
        <v>84</v>
      </c>
      <c r="N209" s="38"/>
      <c r="O209" s="37">
        <v>180</v>
      </c>
      <c r="P209" s="50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9" s="427"/>
      <c r="R209" s="427"/>
      <c r="S209" s="427"/>
      <c r="T209" s="428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41" t="s">
        <v>343</v>
      </c>
      <c r="AG209" s="81"/>
      <c r="AJ209" s="87" t="s">
        <v>87</v>
      </c>
      <c r="AK209" s="87">
        <v>1</v>
      </c>
      <c r="BB209" s="24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344</v>
      </c>
      <c r="B210" s="63" t="s">
        <v>345</v>
      </c>
      <c r="C210" s="36">
        <v>4301070966</v>
      </c>
      <c r="D210" s="425">
        <v>4607111038135</v>
      </c>
      <c r="E210" s="425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85</v>
      </c>
      <c r="L210" s="37" t="s">
        <v>86</v>
      </c>
      <c r="M210" s="38" t="s">
        <v>84</v>
      </c>
      <c r="N210" s="38"/>
      <c r="O210" s="37">
        <v>180</v>
      </c>
      <c r="P210" s="51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0" s="427"/>
      <c r="R210" s="427"/>
      <c r="S210" s="427"/>
      <c r="T210" s="428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43" t="s">
        <v>346</v>
      </c>
      <c r="AG210" s="81"/>
      <c r="AJ210" s="87" t="s">
        <v>87</v>
      </c>
      <c r="AK210" s="87">
        <v>1</v>
      </c>
      <c r="BB210" s="244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x14ac:dyDescent="0.2">
      <c r="A211" s="432"/>
      <c r="B211" s="432"/>
      <c r="C211" s="432"/>
      <c r="D211" s="432"/>
      <c r="E211" s="432"/>
      <c r="F211" s="432"/>
      <c r="G211" s="432"/>
      <c r="H211" s="432"/>
      <c r="I211" s="432"/>
      <c r="J211" s="432"/>
      <c r="K211" s="432"/>
      <c r="L211" s="432"/>
      <c r="M211" s="432"/>
      <c r="N211" s="432"/>
      <c r="O211" s="433"/>
      <c r="P211" s="429" t="s">
        <v>40</v>
      </c>
      <c r="Q211" s="430"/>
      <c r="R211" s="430"/>
      <c r="S211" s="430"/>
      <c r="T211" s="430"/>
      <c r="U211" s="430"/>
      <c r="V211" s="431"/>
      <c r="W211" s="42" t="s">
        <v>39</v>
      </c>
      <c r="X211" s="43">
        <f>IFERROR(SUM(X208:X210),"0")</f>
        <v>0</v>
      </c>
      <c r="Y211" s="43">
        <f>IFERROR(SUM(Y208:Y210),"0")</f>
        <v>0</v>
      </c>
      <c r="Z211" s="43">
        <f>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432"/>
      <c r="B212" s="432"/>
      <c r="C212" s="432"/>
      <c r="D212" s="432"/>
      <c r="E212" s="432"/>
      <c r="F212" s="432"/>
      <c r="G212" s="432"/>
      <c r="H212" s="432"/>
      <c r="I212" s="432"/>
      <c r="J212" s="432"/>
      <c r="K212" s="432"/>
      <c r="L212" s="432"/>
      <c r="M212" s="432"/>
      <c r="N212" s="432"/>
      <c r="O212" s="433"/>
      <c r="P212" s="429" t="s">
        <v>40</v>
      </c>
      <c r="Q212" s="430"/>
      <c r="R212" s="430"/>
      <c r="S212" s="430"/>
      <c r="T212" s="430"/>
      <c r="U212" s="430"/>
      <c r="V212" s="431"/>
      <c r="W212" s="42" t="s">
        <v>0</v>
      </c>
      <c r="X212" s="43">
        <f>IFERROR(SUMPRODUCT(X208:X210*H208:H210),"0")</f>
        <v>0</v>
      </c>
      <c r="Y212" s="43">
        <f>IFERROR(SUMPRODUCT(Y208:Y210*H208:H210),"0")</f>
        <v>0</v>
      </c>
      <c r="Z212" s="42"/>
      <c r="AA212" s="67"/>
      <c r="AB212" s="67"/>
      <c r="AC212" s="67"/>
    </row>
    <row r="213" spans="1:68" ht="16.5" customHeight="1" x14ac:dyDescent="0.25">
      <c r="A213" s="423" t="s">
        <v>347</v>
      </c>
      <c r="B213" s="423"/>
      <c r="C213" s="423"/>
      <c r="D213" s="423"/>
      <c r="E213" s="423"/>
      <c r="F213" s="423"/>
      <c r="G213" s="423"/>
      <c r="H213" s="423"/>
      <c r="I213" s="423"/>
      <c r="J213" s="423"/>
      <c r="K213" s="423"/>
      <c r="L213" s="423"/>
      <c r="M213" s="423"/>
      <c r="N213" s="423"/>
      <c r="O213" s="423"/>
      <c r="P213" s="423"/>
      <c r="Q213" s="423"/>
      <c r="R213" s="423"/>
      <c r="S213" s="423"/>
      <c r="T213" s="423"/>
      <c r="U213" s="423"/>
      <c r="V213" s="423"/>
      <c r="W213" s="423"/>
      <c r="X213" s="423"/>
      <c r="Y213" s="423"/>
      <c r="Z213" s="423"/>
      <c r="AA213" s="65"/>
      <c r="AB213" s="65"/>
      <c r="AC213" s="82"/>
    </row>
    <row r="214" spans="1:68" ht="14.25" customHeight="1" x14ac:dyDescent="0.25">
      <c r="A214" s="424" t="s">
        <v>80</v>
      </c>
      <c r="B214" s="424"/>
      <c r="C214" s="424"/>
      <c r="D214" s="424"/>
      <c r="E214" s="424"/>
      <c r="F214" s="424"/>
      <c r="G214" s="424"/>
      <c r="H214" s="424"/>
      <c r="I214" s="424"/>
      <c r="J214" s="424"/>
      <c r="K214" s="424"/>
      <c r="L214" s="424"/>
      <c r="M214" s="424"/>
      <c r="N214" s="424"/>
      <c r="O214" s="424"/>
      <c r="P214" s="424"/>
      <c r="Q214" s="424"/>
      <c r="R214" s="424"/>
      <c r="S214" s="424"/>
      <c r="T214" s="424"/>
      <c r="U214" s="424"/>
      <c r="V214" s="424"/>
      <c r="W214" s="424"/>
      <c r="X214" s="424"/>
      <c r="Y214" s="424"/>
      <c r="Z214" s="424"/>
      <c r="AA214" s="66"/>
      <c r="AB214" s="66"/>
      <c r="AC214" s="83"/>
    </row>
    <row r="215" spans="1:68" ht="27" customHeight="1" x14ac:dyDescent="0.25">
      <c r="A215" s="63" t="s">
        <v>348</v>
      </c>
      <c r="B215" s="63" t="s">
        <v>349</v>
      </c>
      <c r="C215" s="36">
        <v>4301070996</v>
      </c>
      <c r="D215" s="425">
        <v>4607111038654</v>
      </c>
      <c r="E215" s="425"/>
      <c r="F215" s="62">
        <v>0.4</v>
      </c>
      <c r="G215" s="37">
        <v>16</v>
      </c>
      <c r="H215" s="62">
        <v>6.4</v>
      </c>
      <c r="I215" s="62">
        <v>6.63</v>
      </c>
      <c r="J215" s="37">
        <v>84</v>
      </c>
      <c r="K215" s="37" t="s">
        <v>85</v>
      </c>
      <c r="L215" s="37" t="s">
        <v>86</v>
      </c>
      <c r="M215" s="38" t="s">
        <v>84</v>
      </c>
      <c r="N215" s="38"/>
      <c r="O215" s="37">
        <v>180</v>
      </c>
      <c r="P215" s="51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5" s="427"/>
      <c r="R215" s="427"/>
      <c r="S215" s="427"/>
      <c r="T215" s="428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ref="Y215:Y220" si="17">IFERROR(IF(X215="","",X215),"")</f>
        <v>0</v>
      </c>
      <c r="Z215" s="41">
        <f t="shared" ref="Z215:Z220" si="18">IFERROR(IF(X215="","",X215*0.0155),"")</f>
        <v>0</v>
      </c>
      <c r="AA215" s="68" t="s">
        <v>46</v>
      </c>
      <c r="AB215" s="69" t="s">
        <v>46</v>
      </c>
      <c r="AC215" s="245" t="s">
        <v>350</v>
      </c>
      <c r="AG215" s="81"/>
      <c r="AJ215" s="87" t="s">
        <v>87</v>
      </c>
      <c r="AK215" s="87">
        <v>1</v>
      </c>
      <c r="BB215" s="246" t="s">
        <v>70</v>
      </c>
      <c r="BM215" s="81">
        <f t="shared" ref="BM215:BM220" si="19">IFERROR(X215*I215,"0")</f>
        <v>0</v>
      </c>
      <c r="BN215" s="81">
        <f t="shared" ref="BN215:BN220" si="20">IFERROR(Y215*I215,"0")</f>
        <v>0</v>
      </c>
      <c r="BO215" s="81">
        <f t="shared" ref="BO215:BO220" si="21">IFERROR(X215/J215,"0")</f>
        <v>0</v>
      </c>
      <c r="BP215" s="81">
        <f t="shared" ref="BP215:BP220" si="22">IFERROR(Y215/J215,"0")</f>
        <v>0</v>
      </c>
    </row>
    <row r="216" spans="1:68" ht="27" customHeight="1" x14ac:dyDescent="0.25">
      <c r="A216" s="63" t="s">
        <v>351</v>
      </c>
      <c r="B216" s="63" t="s">
        <v>352</v>
      </c>
      <c r="C216" s="36">
        <v>4301070997</v>
      </c>
      <c r="D216" s="425">
        <v>4607111038586</v>
      </c>
      <c r="E216" s="425"/>
      <c r="F216" s="62">
        <v>0.7</v>
      </c>
      <c r="G216" s="37">
        <v>8</v>
      </c>
      <c r="H216" s="62">
        <v>5.6</v>
      </c>
      <c r="I216" s="62">
        <v>5.83</v>
      </c>
      <c r="J216" s="37">
        <v>84</v>
      </c>
      <c r="K216" s="37" t="s">
        <v>85</v>
      </c>
      <c r="L216" s="37" t="s">
        <v>86</v>
      </c>
      <c r="M216" s="38" t="s">
        <v>84</v>
      </c>
      <c r="N216" s="38"/>
      <c r="O216" s="37">
        <v>180</v>
      </c>
      <c r="P216" s="51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6" s="427"/>
      <c r="R216" s="427"/>
      <c r="S216" s="427"/>
      <c r="T216" s="428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7"/>
        <v>0</v>
      </c>
      <c r="Z216" s="41">
        <f t="shared" si="18"/>
        <v>0</v>
      </c>
      <c r="AA216" s="68" t="s">
        <v>46</v>
      </c>
      <c r="AB216" s="69" t="s">
        <v>46</v>
      </c>
      <c r="AC216" s="247" t="s">
        <v>350</v>
      </c>
      <c r="AG216" s="81"/>
      <c r="AJ216" s="87" t="s">
        <v>87</v>
      </c>
      <c r="AK216" s="87">
        <v>1</v>
      </c>
      <c r="BB216" s="248" t="s">
        <v>70</v>
      </c>
      <c r="BM216" s="81">
        <f t="shared" si="19"/>
        <v>0</v>
      </c>
      <c r="BN216" s="81">
        <f t="shared" si="20"/>
        <v>0</v>
      </c>
      <c r="BO216" s="81">
        <f t="shared" si="21"/>
        <v>0</v>
      </c>
      <c r="BP216" s="81">
        <f t="shared" si="22"/>
        <v>0</v>
      </c>
    </row>
    <row r="217" spans="1:68" ht="27" customHeight="1" x14ac:dyDescent="0.25">
      <c r="A217" s="63" t="s">
        <v>353</v>
      </c>
      <c r="B217" s="63" t="s">
        <v>354</v>
      </c>
      <c r="C217" s="36">
        <v>4301070962</v>
      </c>
      <c r="D217" s="425">
        <v>4607111038609</v>
      </c>
      <c r="E217" s="425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51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7" s="427"/>
      <c r="R217" s="427"/>
      <c r="S217" s="427"/>
      <c r="T217" s="428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7"/>
        <v>0</v>
      </c>
      <c r="Z217" s="41">
        <f t="shared" si="18"/>
        <v>0</v>
      </c>
      <c r="AA217" s="68" t="s">
        <v>46</v>
      </c>
      <c r="AB217" s="69" t="s">
        <v>46</v>
      </c>
      <c r="AC217" s="249" t="s">
        <v>355</v>
      </c>
      <c r="AG217" s="81"/>
      <c r="AJ217" s="87" t="s">
        <v>87</v>
      </c>
      <c r="AK217" s="87">
        <v>1</v>
      </c>
      <c r="BB217" s="250" t="s">
        <v>70</v>
      </c>
      <c r="BM217" s="81">
        <f t="shared" si="19"/>
        <v>0</v>
      </c>
      <c r="BN217" s="81">
        <f t="shared" si="20"/>
        <v>0</v>
      </c>
      <c r="BO217" s="81">
        <f t="shared" si="21"/>
        <v>0</v>
      </c>
      <c r="BP217" s="81">
        <f t="shared" si="22"/>
        <v>0</v>
      </c>
    </row>
    <row r="218" spans="1:68" ht="27" customHeight="1" x14ac:dyDescent="0.25">
      <c r="A218" s="63" t="s">
        <v>356</v>
      </c>
      <c r="B218" s="63" t="s">
        <v>357</v>
      </c>
      <c r="C218" s="36">
        <v>4301070963</v>
      </c>
      <c r="D218" s="425">
        <v>4607111038630</v>
      </c>
      <c r="E218" s="425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5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8" s="427"/>
      <c r="R218" s="427"/>
      <c r="S218" s="427"/>
      <c r="T218" s="428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7"/>
        <v>0</v>
      </c>
      <c r="Z218" s="41">
        <f t="shared" si="18"/>
        <v>0</v>
      </c>
      <c r="AA218" s="68" t="s">
        <v>46</v>
      </c>
      <c r="AB218" s="69" t="s">
        <v>46</v>
      </c>
      <c r="AC218" s="251" t="s">
        <v>355</v>
      </c>
      <c r="AG218" s="81"/>
      <c r="AJ218" s="87" t="s">
        <v>87</v>
      </c>
      <c r="AK218" s="87">
        <v>1</v>
      </c>
      <c r="BB218" s="252" t="s">
        <v>70</v>
      </c>
      <c r="BM218" s="81">
        <f t="shared" si="19"/>
        <v>0</v>
      </c>
      <c r="BN218" s="81">
        <f t="shared" si="20"/>
        <v>0</v>
      </c>
      <c r="BO218" s="81">
        <f t="shared" si="21"/>
        <v>0</v>
      </c>
      <c r="BP218" s="81">
        <f t="shared" si="22"/>
        <v>0</v>
      </c>
    </row>
    <row r="219" spans="1:68" ht="27" customHeight="1" x14ac:dyDescent="0.25">
      <c r="A219" s="63" t="s">
        <v>358</v>
      </c>
      <c r="B219" s="63" t="s">
        <v>359</v>
      </c>
      <c r="C219" s="36">
        <v>4301070959</v>
      </c>
      <c r="D219" s="425">
        <v>4607111038616</v>
      </c>
      <c r="E219" s="425"/>
      <c r="F219" s="62">
        <v>0.4</v>
      </c>
      <c r="G219" s="37">
        <v>16</v>
      </c>
      <c r="H219" s="62">
        <v>6.4</v>
      </c>
      <c r="I219" s="62">
        <v>6.71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515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9" s="427"/>
      <c r="R219" s="427"/>
      <c r="S219" s="427"/>
      <c r="T219" s="428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7"/>
        <v>0</v>
      </c>
      <c r="Z219" s="41">
        <f t="shared" si="18"/>
        <v>0</v>
      </c>
      <c r="AA219" s="68" t="s">
        <v>46</v>
      </c>
      <c r="AB219" s="69" t="s">
        <v>46</v>
      </c>
      <c r="AC219" s="253" t="s">
        <v>350</v>
      </c>
      <c r="AG219" s="81"/>
      <c r="AJ219" s="87" t="s">
        <v>87</v>
      </c>
      <c r="AK219" s="87">
        <v>1</v>
      </c>
      <c r="BB219" s="254" t="s">
        <v>70</v>
      </c>
      <c r="BM219" s="81">
        <f t="shared" si="19"/>
        <v>0</v>
      </c>
      <c r="BN219" s="81">
        <f t="shared" si="20"/>
        <v>0</v>
      </c>
      <c r="BO219" s="81">
        <f t="shared" si="21"/>
        <v>0</v>
      </c>
      <c r="BP219" s="81">
        <f t="shared" si="22"/>
        <v>0</v>
      </c>
    </row>
    <row r="220" spans="1:68" ht="27" customHeight="1" x14ac:dyDescent="0.25">
      <c r="A220" s="63" t="s">
        <v>360</v>
      </c>
      <c r="B220" s="63" t="s">
        <v>361</v>
      </c>
      <c r="C220" s="36">
        <v>4301070960</v>
      </c>
      <c r="D220" s="425">
        <v>4607111038623</v>
      </c>
      <c r="E220" s="425"/>
      <c r="F220" s="62">
        <v>0.7</v>
      </c>
      <c r="G220" s="37">
        <v>8</v>
      </c>
      <c r="H220" s="62">
        <v>5.6</v>
      </c>
      <c r="I220" s="62">
        <v>5.87</v>
      </c>
      <c r="J220" s="37">
        <v>84</v>
      </c>
      <c r="K220" s="37" t="s">
        <v>85</v>
      </c>
      <c r="L220" s="37" t="s">
        <v>86</v>
      </c>
      <c r="M220" s="38" t="s">
        <v>84</v>
      </c>
      <c r="N220" s="38"/>
      <c r="O220" s="37">
        <v>180</v>
      </c>
      <c r="P220" s="51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0" s="427"/>
      <c r="R220" s="427"/>
      <c r="S220" s="427"/>
      <c r="T220" s="428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7"/>
        <v>0</v>
      </c>
      <c r="Z220" s="41">
        <f t="shared" si="18"/>
        <v>0</v>
      </c>
      <c r="AA220" s="68" t="s">
        <v>46</v>
      </c>
      <c r="AB220" s="69" t="s">
        <v>46</v>
      </c>
      <c r="AC220" s="255" t="s">
        <v>350</v>
      </c>
      <c r="AG220" s="81"/>
      <c r="AJ220" s="87" t="s">
        <v>87</v>
      </c>
      <c r="AK220" s="87">
        <v>1</v>
      </c>
      <c r="BB220" s="256" t="s">
        <v>70</v>
      </c>
      <c r="BM220" s="81">
        <f t="shared" si="19"/>
        <v>0</v>
      </c>
      <c r="BN220" s="81">
        <f t="shared" si="20"/>
        <v>0</v>
      </c>
      <c r="BO220" s="81">
        <f t="shared" si="21"/>
        <v>0</v>
      </c>
      <c r="BP220" s="81">
        <f t="shared" si="22"/>
        <v>0</v>
      </c>
    </row>
    <row r="221" spans="1:68" x14ac:dyDescent="0.2">
      <c r="A221" s="432"/>
      <c r="B221" s="432"/>
      <c r="C221" s="432"/>
      <c r="D221" s="432"/>
      <c r="E221" s="432"/>
      <c r="F221" s="432"/>
      <c r="G221" s="432"/>
      <c r="H221" s="432"/>
      <c r="I221" s="432"/>
      <c r="J221" s="432"/>
      <c r="K221" s="432"/>
      <c r="L221" s="432"/>
      <c r="M221" s="432"/>
      <c r="N221" s="432"/>
      <c r="O221" s="433"/>
      <c r="P221" s="429" t="s">
        <v>40</v>
      </c>
      <c r="Q221" s="430"/>
      <c r="R221" s="430"/>
      <c r="S221" s="430"/>
      <c r="T221" s="430"/>
      <c r="U221" s="430"/>
      <c r="V221" s="431"/>
      <c r="W221" s="42" t="s">
        <v>39</v>
      </c>
      <c r="X221" s="43">
        <f>IFERROR(SUM(X215:X220),"0")</f>
        <v>0</v>
      </c>
      <c r="Y221" s="43">
        <f>IFERROR(SUM(Y215:Y220),"0")</f>
        <v>0</v>
      </c>
      <c r="Z221" s="43">
        <f>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432"/>
      <c r="B222" s="432"/>
      <c r="C222" s="432"/>
      <c r="D222" s="432"/>
      <c r="E222" s="432"/>
      <c r="F222" s="432"/>
      <c r="G222" s="432"/>
      <c r="H222" s="432"/>
      <c r="I222" s="432"/>
      <c r="J222" s="432"/>
      <c r="K222" s="432"/>
      <c r="L222" s="432"/>
      <c r="M222" s="432"/>
      <c r="N222" s="432"/>
      <c r="O222" s="433"/>
      <c r="P222" s="429" t="s">
        <v>40</v>
      </c>
      <c r="Q222" s="430"/>
      <c r="R222" s="430"/>
      <c r="S222" s="430"/>
      <c r="T222" s="430"/>
      <c r="U222" s="430"/>
      <c r="V222" s="431"/>
      <c r="W222" s="42" t="s">
        <v>0</v>
      </c>
      <c r="X222" s="43">
        <f>IFERROR(SUMPRODUCT(X215:X220*H215:H220),"0")</f>
        <v>0</v>
      </c>
      <c r="Y222" s="43">
        <f>IFERROR(SUMPRODUCT(Y215:Y220*H215:H220),"0")</f>
        <v>0</v>
      </c>
      <c r="Z222" s="42"/>
      <c r="AA222" s="67"/>
      <c r="AB222" s="67"/>
      <c r="AC222" s="67"/>
    </row>
    <row r="223" spans="1:68" ht="16.5" customHeight="1" x14ac:dyDescent="0.25">
      <c r="A223" s="423" t="s">
        <v>362</v>
      </c>
      <c r="B223" s="423"/>
      <c r="C223" s="423"/>
      <c r="D223" s="423"/>
      <c r="E223" s="423"/>
      <c r="F223" s="423"/>
      <c r="G223" s="423"/>
      <c r="H223" s="423"/>
      <c r="I223" s="423"/>
      <c r="J223" s="423"/>
      <c r="K223" s="423"/>
      <c r="L223" s="423"/>
      <c r="M223" s="423"/>
      <c r="N223" s="423"/>
      <c r="O223" s="423"/>
      <c r="P223" s="423"/>
      <c r="Q223" s="423"/>
      <c r="R223" s="423"/>
      <c r="S223" s="423"/>
      <c r="T223" s="423"/>
      <c r="U223" s="423"/>
      <c r="V223" s="423"/>
      <c r="W223" s="423"/>
      <c r="X223" s="423"/>
      <c r="Y223" s="423"/>
      <c r="Z223" s="423"/>
      <c r="AA223" s="65"/>
      <c r="AB223" s="65"/>
      <c r="AC223" s="82"/>
    </row>
    <row r="224" spans="1:68" ht="14.25" customHeight="1" x14ac:dyDescent="0.25">
      <c r="A224" s="424" t="s">
        <v>80</v>
      </c>
      <c r="B224" s="424"/>
      <c r="C224" s="424"/>
      <c r="D224" s="424"/>
      <c r="E224" s="424"/>
      <c r="F224" s="424"/>
      <c r="G224" s="424"/>
      <c r="H224" s="424"/>
      <c r="I224" s="424"/>
      <c r="J224" s="424"/>
      <c r="K224" s="424"/>
      <c r="L224" s="424"/>
      <c r="M224" s="424"/>
      <c r="N224" s="424"/>
      <c r="O224" s="424"/>
      <c r="P224" s="424"/>
      <c r="Q224" s="424"/>
      <c r="R224" s="424"/>
      <c r="S224" s="424"/>
      <c r="T224" s="424"/>
      <c r="U224" s="424"/>
      <c r="V224" s="424"/>
      <c r="W224" s="424"/>
      <c r="X224" s="424"/>
      <c r="Y224" s="424"/>
      <c r="Z224" s="424"/>
      <c r="AA224" s="66"/>
      <c r="AB224" s="66"/>
      <c r="AC224" s="83"/>
    </row>
    <row r="225" spans="1:68" ht="27" customHeight="1" x14ac:dyDescent="0.25">
      <c r="A225" s="63" t="s">
        <v>363</v>
      </c>
      <c r="B225" s="63" t="s">
        <v>364</v>
      </c>
      <c r="C225" s="36">
        <v>4301070915</v>
      </c>
      <c r="D225" s="425">
        <v>4607111035882</v>
      </c>
      <c r="E225" s="425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85</v>
      </c>
      <c r="L225" s="37" t="s">
        <v>86</v>
      </c>
      <c r="M225" s="38" t="s">
        <v>84</v>
      </c>
      <c r="N225" s="38"/>
      <c r="O225" s="37">
        <v>180</v>
      </c>
      <c r="P225" s="5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427"/>
      <c r="R225" s="427"/>
      <c r="S225" s="427"/>
      <c r="T225" s="428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57" t="s">
        <v>365</v>
      </c>
      <c r="AG225" s="81"/>
      <c r="AJ225" s="87" t="s">
        <v>87</v>
      </c>
      <c r="AK225" s="87">
        <v>1</v>
      </c>
      <c r="BB225" s="25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366</v>
      </c>
      <c r="B226" s="63" t="s">
        <v>367</v>
      </c>
      <c r="C226" s="36">
        <v>4301070921</v>
      </c>
      <c r="D226" s="425">
        <v>4607111035905</v>
      </c>
      <c r="E226" s="425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85</v>
      </c>
      <c r="L226" s="37" t="s">
        <v>86</v>
      </c>
      <c r="M226" s="38" t="s">
        <v>84</v>
      </c>
      <c r="N226" s="38"/>
      <c r="O226" s="37">
        <v>180</v>
      </c>
      <c r="P226" s="51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427"/>
      <c r="R226" s="427"/>
      <c r="S226" s="427"/>
      <c r="T226" s="428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9" t="s">
        <v>365</v>
      </c>
      <c r="AG226" s="81"/>
      <c r="AJ226" s="87" t="s">
        <v>87</v>
      </c>
      <c r="AK226" s="87">
        <v>1</v>
      </c>
      <c r="BB226" s="26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368</v>
      </c>
      <c r="B227" s="63" t="s">
        <v>369</v>
      </c>
      <c r="C227" s="36">
        <v>4301070917</v>
      </c>
      <c r="D227" s="425">
        <v>4607111035912</v>
      </c>
      <c r="E227" s="425"/>
      <c r="F227" s="62">
        <v>0.43</v>
      </c>
      <c r="G227" s="37">
        <v>16</v>
      </c>
      <c r="H227" s="62">
        <v>6.88</v>
      </c>
      <c r="I227" s="62">
        <v>7.19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5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427"/>
      <c r="R227" s="427"/>
      <c r="S227" s="427"/>
      <c r="T227" s="428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61" t="s">
        <v>370</v>
      </c>
      <c r="AG227" s="81"/>
      <c r="AJ227" s="87" t="s">
        <v>87</v>
      </c>
      <c r="AK227" s="87">
        <v>1</v>
      </c>
      <c r="BB227" s="26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371</v>
      </c>
      <c r="B228" s="63" t="s">
        <v>372</v>
      </c>
      <c r="C228" s="36">
        <v>4301070920</v>
      </c>
      <c r="D228" s="425">
        <v>4607111035929</v>
      </c>
      <c r="E228" s="425"/>
      <c r="F228" s="62">
        <v>0.9</v>
      </c>
      <c r="G228" s="37">
        <v>8</v>
      </c>
      <c r="H228" s="62">
        <v>7.2</v>
      </c>
      <c r="I228" s="62">
        <v>7.47</v>
      </c>
      <c r="J228" s="37">
        <v>84</v>
      </c>
      <c r="K228" s="37" t="s">
        <v>85</v>
      </c>
      <c r="L228" s="37" t="s">
        <v>86</v>
      </c>
      <c r="M228" s="38" t="s">
        <v>84</v>
      </c>
      <c r="N228" s="38"/>
      <c r="O228" s="37">
        <v>180</v>
      </c>
      <c r="P228" s="52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427"/>
      <c r="R228" s="427"/>
      <c r="S228" s="427"/>
      <c r="T228" s="428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63" t="s">
        <v>370</v>
      </c>
      <c r="AG228" s="81"/>
      <c r="AJ228" s="87" t="s">
        <v>87</v>
      </c>
      <c r="AK228" s="87">
        <v>1</v>
      </c>
      <c r="BB228" s="26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432"/>
      <c r="B229" s="432"/>
      <c r="C229" s="432"/>
      <c r="D229" s="432"/>
      <c r="E229" s="432"/>
      <c r="F229" s="432"/>
      <c r="G229" s="432"/>
      <c r="H229" s="432"/>
      <c r="I229" s="432"/>
      <c r="J229" s="432"/>
      <c r="K229" s="432"/>
      <c r="L229" s="432"/>
      <c r="M229" s="432"/>
      <c r="N229" s="432"/>
      <c r="O229" s="433"/>
      <c r="P229" s="429" t="s">
        <v>40</v>
      </c>
      <c r="Q229" s="430"/>
      <c r="R229" s="430"/>
      <c r="S229" s="430"/>
      <c r="T229" s="430"/>
      <c r="U229" s="430"/>
      <c r="V229" s="431"/>
      <c r="W229" s="42" t="s">
        <v>39</v>
      </c>
      <c r="X229" s="43">
        <f>IFERROR(SUM(X225:X228),"0")</f>
        <v>0</v>
      </c>
      <c r="Y229" s="43">
        <f>IFERROR(SUM(Y225:Y228),"0")</f>
        <v>0</v>
      </c>
      <c r="Z229" s="43">
        <f>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432"/>
      <c r="B230" s="432"/>
      <c r="C230" s="432"/>
      <c r="D230" s="432"/>
      <c r="E230" s="432"/>
      <c r="F230" s="432"/>
      <c r="G230" s="432"/>
      <c r="H230" s="432"/>
      <c r="I230" s="432"/>
      <c r="J230" s="432"/>
      <c r="K230" s="432"/>
      <c r="L230" s="432"/>
      <c r="M230" s="432"/>
      <c r="N230" s="432"/>
      <c r="O230" s="433"/>
      <c r="P230" s="429" t="s">
        <v>40</v>
      </c>
      <c r="Q230" s="430"/>
      <c r="R230" s="430"/>
      <c r="S230" s="430"/>
      <c r="T230" s="430"/>
      <c r="U230" s="430"/>
      <c r="V230" s="431"/>
      <c r="W230" s="42" t="s">
        <v>0</v>
      </c>
      <c r="X230" s="43">
        <f>IFERROR(SUMPRODUCT(X225:X228*H225:H228),"0")</f>
        <v>0</v>
      </c>
      <c r="Y230" s="43">
        <f>IFERROR(SUMPRODUCT(Y225:Y228*H225:H228),"0")</f>
        <v>0</v>
      </c>
      <c r="Z230" s="42"/>
      <c r="AA230" s="67"/>
      <c r="AB230" s="67"/>
      <c r="AC230" s="67"/>
    </row>
    <row r="231" spans="1:68" ht="16.5" customHeight="1" x14ac:dyDescent="0.25">
      <c r="A231" s="423" t="s">
        <v>373</v>
      </c>
      <c r="B231" s="423"/>
      <c r="C231" s="423"/>
      <c r="D231" s="423"/>
      <c r="E231" s="423"/>
      <c r="F231" s="423"/>
      <c r="G231" s="423"/>
      <c r="H231" s="423"/>
      <c r="I231" s="423"/>
      <c r="J231" s="423"/>
      <c r="K231" s="423"/>
      <c r="L231" s="423"/>
      <c r="M231" s="423"/>
      <c r="N231" s="423"/>
      <c r="O231" s="423"/>
      <c r="P231" s="423"/>
      <c r="Q231" s="423"/>
      <c r="R231" s="423"/>
      <c r="S231" s="423"/>
      <c r="T231" s="423"/>
      <c r="U231" s="423"/>
      <c r="V231" s="423"/>
      <c r="W231" s="423"/>
      <c r="X231" s="423"/>
      <c r="Y231" s="423"/>
      <c r="Z231" s="423"/>
      <c r="AA231" s="65"/>
      <c r="AB231" s="65"/>
      <c r="AC231" s="82"/>
    </row>
    <row r="232" spans="1:68" ht="14.25" customHeight="1" x14ac:dyDescent="0.25">
      <c r="A232" s="424" t="s">
        <v>80</v>
      </c>
      <c r="B232" s="424"/>
      <c r="C232" s="424"/>
      <c r="D232" s="424"/>
      <c r="E232" s="424"/>
      <c r="F232" s="424"/>
      <c r="G232" s="424"/>
      <c r="H232" s="424"/>
      <c r="I232" s="424"/>
      <c r="J232" s="424"/>
      <c r="K232" s="424"/>
      <c r="L232" s="424"/>
      <c r="M232" s="424"/>
      <c r="N232" s="424"/>
      <c r="O232" s="424"/>
      <c r="P232" s="424"/>
      <c r="Q232" s="424"/>
      <c r="R232" s="424"/>
      <c r="S232" s="424"/>
      <c r="T232" s="424"/>
      <c r="U232" s="424"/>
      <c r="V232" s="424"/>
      <c r="W232" s="424"/>
      <c r="X232" s="424"/>
      <c r="Y232" s="424"/>
      <c r="Z232" s="424"/>
      <c r="AA232" s="66"/>
      <c r="AB232" s="66"/>
      <c r="AC232" s="83"/>
    </row>
    <row r="233" spans="1:68" ht="16.5" customHeight="1" x14ac:dyDescent="0.25">
      <c r="A233" s="63" t="s">
        <v>374</v>
      </c>
      <c r="B233" s="63" t="s">
        <v>375</v>
      </c>
      <c r="C233" s="36">
        <v>4301070912</v>
      </c>
      <c r="D233" s="425">
        <v>4607111037213</v>
      </c>
      <c r="E233" s="425"/>
      <c r="F233" s="62">
        <v>0.4</v>
      </c>
      <c r="G233" s="37">
        <v>8</v>
      </c>
      <c r="H233" s="62">
        <v>3.2</v>
      </c>
      <c r="I233" s="62">
        <v>3.44</v>
      </c>
      <c r="J233" s="37">
        <v>144</v>
      </c>
      <c r="K233" s="37" t="s">
        <v>85</v>
      </c>
      <c r="L233" s="37" t="s">
        <v>86</v>
      </c>
      <c r="M233" s="38" t="s">
        <v>84</v>
      </c>
      <c r="N233" s="38"/>
      <c r="O233" s="37">
        <v>180</v>
      </c>
      <c r="P233" s="52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3" s="427"/>
      <c r="R233" s="427"/>
      <c r="S233" s="427"/>
      <c r="T233" s="428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IFERROR(IF(X233="","",X233*0.00866),"")</f>
        <v>0</v>
      </c>
      <c r="AA233" s="68" t="s">
        <v>46</v>
      </c>
      <c r="AB233" s="69" t="s">
        <v>46</v>
      </c>
      <c r="AC233" s="265" t="s">
        <v>376</v>
      </c>
      <c r="AG233" s="81"/>
      <c r="AJ233" s="87" t="s">
        <v>87</v>
      </c>
      <c r="AK233" s="87">
        <v>1</v>
      </c>
      <c r="BB233" s="266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x14ac:dyDescent="0.2">
      <c r="A234" s="432"/>
      <c r="B234" s="432"/>
      <c r="C234" s="432"/>
      <c r="D234" s="432"/>
      <c r="E234" s="432"/>
      <c r="F234" s="432"/>
      <c r="G234" s="432"/>
      <c r="H234" s="432"/>
      <c r="I234" s="432"/>
      <c r="J234" s="432"/>
      <c r="K234" s="432"/>
      <c r="L234" s="432"/>
      <c r="M234" s="432"/>
      <c r="N234" s="432"/>
      <c r="O234" s="433"/>
      <c r="P234" s="429" t="s">
        <v>40</v>
      </c>
      <c r="Q234" s="430"/>
      <c r="R234" s="430"/>
      <c r="S234" s="430"/>
      <c r="T234" s="430"/>
      <c r="U234" s="430"/>
      <c r="V234" s="431"/>
      <c r="W234" s="42" t="s">
        <v>39</v>
      </c>
      <c r="X234" s="43">
        <f>IFERROR(SUM(X233:X233),"0")</f>
        <v>0</v>
      </c>
      <c r="Y234" s="43">
        <f>IFERROR(SUM(Y233:Y233),"0")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432"/>
      <c r="B235" s="432"/>
      <c r="C235" s="432"/>
      <c r="D235" s="432"/>
      <c r="E235" s="432"/>
      <c r="F235" s="432"/>
      <c r="G235" s="432"/>
      <c r="H235" s="432"/>
      <c r="I235" s="432"/>
      <c r="J235" s="432"/>
      <c r="K235" s="432"/>
      <c r="L235" s="432"/>
      <c r="M235" s="432"/>
      <c r="N235" s="432"/>
      <c r="O235" s="433"/>
      <c r="P235" s="429" t="s">
        <v>40</v>
      </c>
      <c r="Q235" s="430"/>
      <c r="R235" s="430"/>
      <c r="S235" s="430"/>
      <c r="T235" s="430"/>
      <c r="U235" s="430"/>
      <c r="V235" s="431"/>
      <c r="W235" s="42" t="s">
        <v>0</v>
      </c>
      <c r="X235" s="43">
        <f>IFERROR(SUMPRODUCT(X233:X233*H233:H233),"0")</f>
        <v>0</v>
      </c>
      <c r="Y235" s="43">
        <f>IFERROR(SUMPRODUCT(Y233:Y233*H233:H233),"0")</f>
        <v>0</v>
      </c>
      <c r="Z235" s="42"/>
      <c r="AA235" s="67"/>
      <c r="AB235" s="67"/>
      <c r="AC235" s="67"/>
    </row>
    <row r="236" spans="1:68" ht="16.5" customHeight="1" x14ac:dyDescent="0.25">
      <c r="A236" s="423" t="s">
        <v>377</v>
      </c>
      <c r="B236" s="423"/>
      <c r="C236" s="423"/>
      <c r="D236" s="423"/>
      <c r="E236" s="423"/>
      <c r="F236" s="423"/>
      <c r="G236" s="423"/>
      <c r="H236" s="423"/>
      <c r="I236" s="423"/>
      <c r="J236" s="423"/>
      <c r="K236" s="423"/>
      <c r="L236" s="423"/>
      <c r="M236" s="423"/>
      <c r="N236" s="423"/>
      <c r="O236" s="423"/>
      <c r="P236" s="423"/>
      <c r="Q236" s="423"/>
      <c r="R236" s="423"/>
      <c r="S236" s="423"/>
      <c r="T236" s="423"/>
      <c r="U236" s="423"/>
      <c r="V236" s="423"/>
      <c r="W236" s="423"/>
      <c r="X236" s="423"/>
      <c r="Y236" s="423"/>
      <c r="Z236" s="423"/>
      <c r="AA236" s="65"/>
      <c r="AB236" s="65"/>
      <c r="AC236" s="82"/>
    </row>
    <row r="237" spans="1:68" ht="14.25" customHeight="1" x14ac:dyDescent="0.25">
      <c r="A237" s="424" t="s">
        <v>160</v>
      </c>
      <c r="B237" s="424"/>
      <c r="C237" s="424"/>
      <c r="D237" s="424"/>
      <c r="E237" s="424"/>
      <c r="F237" s="424"/>
      <c r="G237" s="424"/>
      <c r="H237" s="424"/>
      <c r="I237" s="424"/>
      <c r="J237" s="424"/>
      <c r="K237" s="424"/>
      <c r="L237" s="424"/>
      <c r="M237" s="424"/>
      <c r="N237" s="424"/>
      <c r="O237" s="424"/>
      <c r="P237" s="424"/>
      <c r="Q237" s="424"/>
      <c r="R237" s="424"/>
      <c r="S237" s="424"/>
      <c r="T237" s="424"/>
      <c r="U237" s="424"/>
      <c r="V237" s="424"/>
      <c r="W237" s="424"/>
      <c r="X237" s="424"/>
      <c r="Y237" s="424"/>
      <c r="Z237" s="424"/>
      <c r="AA237" s="66"/>
      <c r="AB237" s="66"/>
      <c r="AC237" s="83"/>
    </row>
    <row r="238" spans="1:68" ht="27" customHeight="1" x14ac:dyDescent="0.25">
      <c r="A238" s="63" t="s">
        <v>378</v>
      </c>
      <c r="B238" s="63" t="s">
        <v>379</v>
      </c>
      <c r="C238" s="36">
        <v>4301135692</v>
      </c>
      <c r="D238" s="425">
        <v>4620207490570</v>
      </c>
      <c r="E238" s="425"/>
      <c r="F238" s="62">
        <v>0.2</v>
      </c>
      <c r="G238" s="37">
        <v>12</v>
      </c>
      <c r="H238" s="62">
        <v>2.4</v>
      </c>
      <c r="I238" s="62">
        <v>3.1036000000000001</v>
      </c>
      <c r="J238" s="37">
        <v>70</v>
      </c>
      <c r="K238" s="37" t="s">
        <v>95</v>
      </c>
      <c r="L238" s="37" t="s">
        <v>86</v>
      </c>
      <c r="M238" s="38" t="s">
        <v>84</v>
      </c>
      <c r="N238" s="38"/>
      <c r="O238" s="37">
        <v>180</v>
      </c>
      <c r="P238" s="522" t="s">
        <v>380</v>
      </c>
      <c r="Q238" s="427"/>
      <c r="R238" s="427"/>
      <c r="S238" s="427"/>
      <c r="T238" s="428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67" t="s">
        <v>381</v>
      </c>
      <c r="AG238" s="81"/>
      <c r="AJ238" s="87" t="s">
        <v>87</v>
      </c>
      <c r="AK238" s="87">
        <v>1</v>
      </c>
      <c r="BB238" s="268" t="s">
        <v>94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27" customHeight="1" x14ac:dyDescent="0.25">
      <c r="A239" s="63" t="s">
        <v>382</v>
      </c>
      <c r="B239" s="63" t="s">
        <v>383</v>
      </c>
      <c r="C239" s="36">
        <v>4301135691</v>
      </c>
      <c r="D239" s="425">
        <v>4620207490549</v>
      </c>
      <c r="E239" s="425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95</v>
      </c>
      <c r="L239" s="37" t="s">
        <v>86</v>
      </c>
      <c r="M239" s="38" t="s">
        <v>84</v>
      </c>
      <c r="N239" s="38"/>
      <c r="O239" s="37">
        <v>180</v>
      </c>
      <c r="P239" s="523" t="s">
        <v>384</v>
      </c>
      <c r="Q239" s="427"/>
      <c r="R239" s="427"/>
      <c r="S239" s="427"/>
      <c r="T239" s="428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69" t="s">
        <v>381</v>
      </c>
      <c r="AG239" s="81"/>
      <c r="AJ239" s="87" t="s">
        <v>87</v>
      </c>
      <c r="AK239" s="87">
        <v>1</v>
      </c>
      <c r="BB239" s="270" t="s">
        <v>94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385</v>
      </c>
      <c r="B240" s="63" t="s">
        <v>386</v>
      </c>
      <c r="C240" s="36">
        <v>4301135694</v>
      </c>
      <c r="D240" s="425">
        <v>4620207490501</v>
      </c>
      <c r="E240" s="425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95</v>
      </c>
      <c r="L240" s="37" t="s">
        <v>86</v>
      </c>
      <c r="M240" s="38" t="s">
        <v>84</v>
      </c>
      <c r="N240" s="38"/>
      <c r="O240" s="37">
        <v>180</v>
      </c>
      <c r="P240" s="524" t="s">
        <v>387</v>
      </c>
      <c r="Q240" s="427"/>
      <c r="R240" s="427"/>
      <c r="S240" s="427"/>
      <c r="T240" s="428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71" t="s">
        <v>381</v>
      </c>
      <c r="AG240" s="81"/>
      <c r="AJ240" s="87" t="s">
        <v>87</v>
      </c>
      <c r="AK240" s="87">
        <v>1</v>
      </c>
      <c r="BB240" s="272" t="s">
        <v>94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32"/>
      <c r="B241" s="432"/>
      <c r="C241" s="432"/>
      <c r="D241" s="432"/>
      <c r="E241" s="432"/>
      <c r="F241" s="432"/>
      <c r="G241" s="432"/>
      <c r="H241" s="432"/>
      <c r="I241" s="432"/>
      <c r="J241" s="432"/>
      <c r="K241" s="432"/>
      <c r="L241" s="432"/>
      <c r="M241" s="432"/>
      <c r="N241" s="432"/>
      <c r="O241" s="433"/>
      <c r="P241" s="429" t="s">
        <v>40</v>
      </c>
      <c r="Q241" s="430"/>
      <c r="R241" s="430"/>
      <c r="S241" s="430"/>
      <c r="T241" s="430"/>
      <c r="U241" s="430"/>
      <c r="V241" s="431"/>
      <c r="W241" s="42" t="s">
        <v>39</v>
      </c>
      <c r="X241" s="43">
        <f>IFERROR(SUM(X238:X240),"0")</f>
        <v>0</v>
      </c>
      <c r="Y241" s="43">
        <f>IFERROR(SUM(Y238:Y240),"0")</f>
        <v>0</v>
      </c>
      <c r="Z241" s="43">
        <f>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432"/>
      <c r="B242" s="432"/>
      <c r="C242" s="432"/>
      <c r="D242" s="432"/>
      <c r="E242" s="432"/>
      <c r="F242" s="432"/>
      <c r="G242" s="432"/>
      <c r="H242" s="432"/>
      <c r="I242" s="432"/>
      <c r="J242" s="432"/>
      <c r="K242" s="432"/>
      <c r="L242" s="432"/>
      <c r="M242" s="432"/>
      <c r="N242" s="432"/>
      <c r="O242" s="433"/>
      <c r="P242" s="429" t="s">
        <v>40</v>
      </c>
      <c r="Q242" s="430"/>
      <c r="R242" s="430"/>
      <c r="S242" s="430"/>
      <c r="T242" s="430"/>
      <c r="U242" s="430"/>
      <c r="V242" s="431"/>
      <c r="W242" s="42" t="s">
        <v>0</v>
      </c>
      <c r="X242" s="43">
        <f>IFERROR(SUMPRODUCT(X238:X240*H238:H240),"0")</f>
        <v>0</v>
      </c>
      <c r="Y242" s="43">
        <f>IFERROR(SUMPRODUCT(Y238:Y240*H238:H240),"0")</f>
        <v>0</v>
      </c>
      <c r="Z242" s="42"/>
      <c r="AA242" s="67"/>
      <c r="AB242" s="67"/>
      <c r="AC242" s="67"/>
    </row>
    <row r="243" spans="1:68" ht="16.5" customHeight="1" x14ac:dyDescent="0.25">
      <c r="A243" s="423" t="s">
        <v>388</v>
      </c>
      <c r="B243" s="423"/>
      <c r="C243" s="423"/>
      <c r="D243" s="423"/>
      <c r="E243" s="423"/>
      <c r="F243" s="423"/>
      <c r="G243" s="423"/>
      <c r="H243" s="423"/>
      <c r="I243" s="423"/>
      <c r="J243" s="423"/>
      <c r="K243" s="423"/>
      <c r="L243" s="423"/>
      <c r="M243" s="423"/>
      <c r="N243" s="423"/>
      <c r="O243" s="423"/>
      <c r="P243" s="423"/>
      <c r="Q243" s="423"/>
      <c r="R243" s="423"/>
      <c r="S243" s="423"/>
      <c r="T243" s="423"/>
      <c r="U243" s="423"/>
      <c r="V243" s="423"/>
      <c r="W243" s="423"/>
      <c r="X243" s="423"/>
      <c r="Y243" s="423"/>
      <c r="Z243" s="423"/>
      <c r="AA243" s="65"/>
      <c r="AB243" s="65"/>
      <c r="AC243" s="82"/>
    </row>
    <row r="244" spans="1:68" ht="14.25" customHeight="1" x14ac:dyDescent="0.25">
      <c r="A244" s="424" t="s">
        <v>311</v>
      </c>
      <c r="B244" s="424"/>
      <c r="C244" s="424"/>
      <c r="D244" s="424"/>
      <c r="E244" s="424"/>
      <c r="F244" s="424"/>
      <c r="G244" s="424"/>
      <c r="H244" s="424"/>
      <c r="I244" s="424"/>
      <c r="J244" s="424"/>
      <c r="K244" s="424"/>
      <c r="L244" s="424"/>
      <c r="M244" s="424"/>
      <c r="N244" s="424"/>
      <c r="O244" s="424"/>
      <c r="P244" s="424"/>
      <c r="Q244" s="424"/>
      <c r="R244" s="424"/>
      <c r="S244" s="424"/>
      <c r="T244" s="424"/>
      <c r="U244" s="424"/>
      <c r="V244" s="424"/>
      <c r="W244" s="424"/>
      <c r="X244" s="424"/>
      <c r="Y244" s="424"/>
      <c r="Z244" s="424"/>
      <c r="AA244" s="66"/>
      <c r="AB244" s="66"/>
      <c r="AC244" s="83"/>
    </row>
    <row r="245" spans="1:68" ht="27" customHeight="1" x14ac:dyDescent="0.25">
      <c r="A245" s="63" t="s">
        <v>389</v>
      </c>
      <c r="B245" s="63" t="s">
        <v>390</v>
      </c>
      <c r="C245" s="36">
        <v>4301051320</v>
      </c>
      <c r="D245" s="425">
        <v>4680115881334</v>
      </c>
      <c r="E245" s="425"/>
      <c r="F245" s="62">
        <v>0.33</v>
      </c>
      <c r="G245" s="37">
        <v>6</v>
      </c>
      <c r="H245" s="62">
        <v>1.98</v>
      </c>
      <c r="I245" s="62">
        <v>2.25</v>
      </c>
      <c r="J245" s="37">
        <v>182</v>
      </c>
      <c r="K245" s="37" t="s">
        <v>95</v>
      </c>
      <c r="L245" s="37" t="s">
        <v>86</v>
      </c>
      <c r="M245" s="38" t="s">
        <v>317</v>
      </c>
      <c r="N245" s="38"/>
      <c r="O245" s="37">
        <v>365</v>
      </c>
      <c r="P245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427"/>
      <c r="R245" s="427"/>
      <c r="S245" s="427"/>
      <c r="T245" s="428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IFERROR(IF(X245="","",X245*0.00651),"")</f>
        <v>0</v>
      </c>
      <c r="AA245" s="68" t="s">
        <v>46</v>
      </c>
      <c r="AB245" s="69" t="s">
        <v>46</v>
      </c>
      <c r="AC245" s="273" t="s">
        <v>391</v>
      </c>
      <c r="AG245" s="81"/>
      <c r="AJ245" s="87" t="s">
        <v>87</v>
      </c>
      <c r="AK245" s="87">
        <v>1</v>
      </c>
      <c r="BB245" s="274" t="s">
        <v>316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32"/>
      <c r="B246" s="432"/>
      <c r="C246" s="432"/>
      <c r="D246" s="432"/>
      <c r="E246" s="432"/>
      <c r="F246" s="432"/>
      <c r="G246" s="432"/>
      <c r="H246" s="432"/>
      <c r="I246" s="432"/>
      <c r="J246" s="432"/>
      <c r="K246" s="432"/>
      <c r="L246" s="432"/>
      <c r="M246" s="432"/>
      <c r="N246" s="432"/>
      <c r="O246" s="433"/>
      <c r="P246" s="429" t="s">
        <v>40</v>
      </c>
      <c r="Q246" s="430"/>
      <c r="R246" s="430"/>
      <c r="S246" s="430"/>
      <c r="T246" s="430"/>
      <c r="U246" s="430"/>
      <c r="V246" s="431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32"/>
      <c r="B247" s="432"/>
      <c r="C247" s="432"/>
      <c r="D247" s="432"/>
      <c r="E247" s="432"/>
      <c r="F247" s="432"/>
      <c r="G247" s="432"/>
      <c r="H247" s="432"/>
      <c r="I247" s="432"/>
      <c r="J247" s="432"/>
      <c r="K247" s="432"/>
      <c r="L247" s="432"/>
      <c r="M247" s="432"/>
      <c r="N247" s="432"/>
      <c r="O247" s="433"/>
      <c r="P247" s="429" t="s">
        <v>40</v>
      </c>
      <c r="Q247" s="430"/>
      <c r="R247" s="430"/>
      <c r="S247" s="430"/>
      <c r="T247" s="430"/>
      <c r="U247" s="430"/>
      <c r="V247" s="431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16.5" customHeight="1" x14ac:dyDescent="0.25">
      <c r="A248" s="423" t="s">
        <v>392</v>
      </c>
      <c r="B248" s="423"/>
      <c r="C248" s="423"/>
      <c r="D248" s="423"/>
      <c r="E248" s="423"/>
      <c r="F248" s="423"/>
      <c r="G248" s="423"/>
      <c r="H248" s="423"/>
      <c r="I248" s="423"/>
      <c r="J248" s="423"/>
      <c r="K248" s="423"/>
      <c r="L248" s="423"/>
      <c r="M248" s="423"/>
      <c r="N248" s="423"/>
      <c r="O248" s="423"/>
      <c r="P248" s="423"/>
      <c r="Q248" s="423"/>
      <c r="R248" s="423"/>
      <c r="S248" s="423"/>
      <c r="T248" s="423"/>
      <c r="U248" s="423"/>
      <c r="V248" s="423"/>
      <c r="W248" s="423"/>
      <c r="X248" s="423"/>
      <c r="Y248" s="423"/>
      <c r="Z248" s="423"/>
      <c r="AA248" s="65"/>
      <c r="AB248" s="65"/>
      <c r="AC248" s="82"/>
    </row>
    <row r="249" spans="1:68" ht="14.25" customHeight="1" x14ac:dyDescent="0.25">
      <c r="A249" s="424" t="s">
        <v>80</v>
      </c>
      <c r="B249" s="424"/>
      <c r="C249" s="424"/>
      <c r="D249" s="424"/>
      <c r="E249" s="424"/>
      <c r="F249" s="424"/>
      <c r="G249" s="424"/>
      <c r="H249" s="424"/>
      <c r="I249" s="424"/>
      <c r="J249" s="424"/>
      <c r="K249" s="424"/>
      <c r="L249" s="424"/>
      <c r="M249" s="424"/>
      <c r="N249" s="424"/>
      <c r="O249" s="424"/>
      <c r="P249" s="424"/>
      <c r="Q249" s="424"/>
      <c r="R249" s="424"/>
      <c r="S249" s="424"/>
      <c r="T249" s="424"/>
      <c r="U249" s="424"/>
      <c r="V249" s="424"/>
      <c r="W249" s="424"/>
      <c r="X249" s="424"/>
      <c r="Y249" s="424"/>
      <c r="Z249" s="424"/>
      <c r="AA249" s="66"/>
      <c r="AB249" s="66"/>
      <c r="AC249" s="83"/>
    </row>
    <row r="250" spans="1:68" ht="16.5" customHeight="1" x14ac:dyDescent="0.25">
      <c r="A250" s="63" t="s">
        <v>393</v>
      </c>
      <c r="B250" s="63" t="s">
        <v>394</v>
      </c>
      <c r="C250" s="36">
        <v>4301071063</v>
      </c>
      <c r="D250" s="425">
        <v>4607111039019</v>
      </c>
      <c r="E250" s="425"/>
      <c r="F250" s="62">
        <v>0.43</v>
      </c>
      <c r="G250" s="37">
        <v>16</v>
      </c>
      <c r="H250" s="62">
        <v>6.88</v>
      </c>
      <c r="I250" s="62">
        <v>7.2060000000000004</v>
      </c>
      <c r="J250" s="37">
        <v>84</v>
      </c>
      <c r="K250" s="37" t="s">
        <v>85</v>
      </c>
      <c r="L250" s="37" t="s">
        <v>86</v>
      </c>
      <c r="M250" s="38" t="s">
        <v>84</v>
      </c>
      <c r="N250" s="38"/>
      <c r="O250" s="37">
        <v>180</v>
      </c>
      <c r="P250" s="52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427"/>
      <c r="R250" s="427"/>
      <c r="S250" s="427"/>
      <c r="T250" s="428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75" t="s">
        <v>395</v>
      </c>
      <c r="AG250" s="81"/>
      <c r="AJ250" s="87" t="s">
        <v>87</v>
      </c>
      <c r="AK250" s="87">
        <v>1</v>
      </c>
      <c r="BB250" s="276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16.5" customHeight="1" x14ac:dyDescent="0.25">
      <c r="A251" s="63" t="s">
        <v>396</v>
      </c>
      <c r="B251" s="63" t="s">
        <v>397</v>
      </c>
      <c r="C251" s="36">
        <v>4301071000</v>
      </c>
      <c r="D251" s="425">
        <v>4607111038708</v>
      </c>
      <c r="E251" s="425"/>
      <c r="F251" s="62">
        <v>0.8</v>
      </c>
      <c r="G251" s="37">
        <v>8</v>
      </c>
      <c r="H251" s="62">
        <v>6.4</v>
      </c>
      <c r="I251" s="62">
        <v>6.67</v>
      </c>
      <c r="J251" s="37">
        <v>84</v>
      </c>
      <c r="K251" s="37" t="s">
        <v>85</v>
      </c>
      <c r="L251" s="37" t="s">
        <v>86</v>
      </c>
      <c r="M251" s="38" t="s">
        <v>84</v>
      </c>
      <c r="N251" s="38"/>
      <c r="O251" s="37">
        <v>180</v>
      </c>
      <c r="P251" s="5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427"/>
      <c r="R251" s="427"/>
      <c r="S251" s="427"/>
      <c r="T251" s="428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7" t="s">
        <v>395</v>
      </c>
      <c r="AG251" s="81"/>
      <c r="AJ251" s="87" t="s">
        <v>87</v>
      </c>
      <c r="AK251" s="87">
        <v>1</v>
      </c>
      <c r="BB251" s="278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32"/>
      <c r="B252" s="432"/>
      <c r="C252" s="432"/>
      <c r="D252" s="432"/>
      <c r="E252" s="432"/>
      <c r="F252" s="432"/>
      <c r="G252" s="432"/>
      <c r="H252" s="432"/>
      <c r="I252" s="432"/>
      <c r="J252" s="432"/>
      <c r="K252" s="432"/>
      <c r="L252" s="432"/>
      <c r="M252" s="432"/>
      <c r="N252" s="432"/>
      <c r="O252" s="433"/>
      <c r="P252" s="429" t="s">
        <v>40</v>
      </c>
      <c r="Q252" s="430"/>
      <c r="R252" s="430"/>
      <c r="S252" s="430"/>
      <c r="T252" s="430"/>
      <c r="U252" s="430"/>
      <c r="V252" s="431"/>
      <c r="W252" s="42" t="s">
        <v>39</v>
      </c>
      <c r="X252" s="43">
        <f>IFERROR(SUM(X250:X251),"0")</f>
        <v>0</v>
      </c>
      <c r="Y252" s="43">
        <f>IFERROR(SUM(Y250:Y251),"0")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432"/>
      <c r="B253" s="432"/>
      <c r="C253" s="432"/>
      <c r="D253" s="432"/>
      <c r="E253" s="432"/>
      <c r="F253" s="432"/>
      <c r="G253" s="432"/>
      <c r="H253" s="432"/>
      <c r="I253" s="432"/>
      <c r="J253" s="432"/>
      <c r="K253" s="432"/>
      <c r="L253" s="432"/>
      <c r="M253" s="432"/>
      <c r="N253" s="432"/>
      <c r="O253" s="433"/>
      <c r="P253" s="429" t="s">
        <v>40</v>
      </c>
      <c r="Q253" s="430"/>
      <c r="R253" s="430"/>
      <c r="S253" s="430"/>
      <c r="T253" s="430"/>
      <c r="U253" s="430"/>
      <c r="V253" s="431"/>
      <c r="W253" s="42" t="s">
        <v>0</v>
      </c>
      <c r="X253" s="43">
        <f>IFERROR(SUMPRODUCT(X250:X251*H250:H251),"0")</f>
        <v>0</v>
      </c>
      <c r="Y253" s="43">
        <f>IFERROR(SUMPRODUCT(Y250:Y251*H250:H251),"0")</f>
        <v>0</v>
      </c>
      <c r="Z253" s="42"/>
      <c r="AA253" s="67"/>
      <c r="AB253" s="67"/>
      <c r="AC253" s="67"/>
    </row>
    <row r="254" spans="1:68" ht="27.75" customHeight="1" x14ac:dyDescent="0.2">
      <c r="A254" s="422" t="s">
        <v>398</v>
      </c>
      <c r="B254" s="422"/>
      <c r="C254" s="422"/>
      <c r="D254" s="422"/>
      <c r="E254" s="422"/>
      <c r="F254" s="422"/>
      <c r="G254" s="422"/>
      <c r="H254" s="422"/>
      <c r="I254" s="422"/>
      <c r="J254" s="422"/>
      <c r="K254" s="422"/>
      <c r="L254" s="422"/>
      <c r="M254" s="422"/>
      <c r="N254" s="422"/>
      <c r="O254" s="422"/>
      <c r="P254" s="422"/>
      <c r="Q254" s="422"/>
      <c r="R254" s="422"/>
      <c r="S254" s="422"/>
      <c r="T254" s="422"/>
      <c r="U254" s="422"/>
      <c r="V254" s="422"/>
      <c r="W254" s="422"/>
      <c r="X254" s="422"/>
      <c r="Y254" s="422"/>
      <c r="Z254" s="422"/>
      <c r="AA254" s="54"/>
      <c r="AB254" s="54"/>
      <c r="AC254" s="54"/>
    </row>
    <row r="255" spans="1:68" ht="16.5" customHeight="1" x14ac:dyDescent="0.25">
      <c r="A255" s="423" t="s">
        <v>399</v>
      </c>
      <c r="B255" s="423"/>
      <c r="C255" s="423"/>
      <c r="D255" s="423"/>
      <c r="E255" s="423"/>
      <c r="F255" s="423"/>
      <c r="G255" s="423"/>
      <c r="H255" s="423"/>
      <c r="I255" s="423"/>
      <c r="J255" s="423"/>
      <c r="K255" s="423"/>
      <c r="L255" s="423"/>
      <c r="M255" s="423"/>
      <c r="N255" s="423"/>
      <c r="O255" s="423"/>
      <c r="P255" s="423"/>
      <c r="Q255" s="423"/>
      <c r="R255" s="423"/>
      <c r="S255" s="423"/>
      <c r="T255" s="423"/>
      <c r="U255" s="423"/>
      <c r="V255" s="423"/>
      <c r="W255" s="423"/>
      <c r="X255" s="423"/>
      <c r="Y255" s="423"/>
      <c r="Z255" s="423"/>
      <c r="AA255" s="65"/>
      <c r="AB255" s="65"/>
      <c r="AC255" s="82"/>
    </row>
    <row r="256" spans="1:68" ht="14.25" customHeight="1" x14ac:dyDescent="0.25">
      <c r="A256" s="424" t="s">
        <v>80</v>
      </c>
      <c r="B256" s="424"/>
      <c r="C256" s="424"/>
      <c r="D256" s="424"/>
      <c r="E256" s="424"/>
      <c r="F256" s="424"/>
      <c r="G256" s="424"/>
      <c r="H256" s="424"/>
      <c r="I256" s="424"/>
      <c r="J256" s="424"/>
      <c r="K256" s="424"/>
      <c r="L256" s="424"/>
      <c r="M256" s="424"/>
      <c r="N256" s="424"/>
      <c r="O256" s="424"/>
      <c r="P256" s="424"/>
      <c r="Q256" s="424"/>
      <c r="R256" s="424"/>
      <c r="S256" s="424"/>
      <c r="T256" s="424"/>
      <c r="U256" s="424"/>
      <c r="V256" s="424"/>
      <c r="W256" s="424"/>
      <c r="X256" s="424"/>
      <c r="Y256" s="424"/>
      <c r="Z256" s="424"/>
      <c r="AA256" s="66"/>
      <c r="AB256" s="66"/>
      <c r="AC256" s="83"/>
    </row>
    <row r="257" spans="1:68" ht="27" customHeight="1" x14ac:dyDescent="0.25">
      <c r="A257" s="63" t="s">
        <v>400</v>
      </c>
      <c r="B257" s="63" t="s">
        <v>401</v>
      </c>
      <c r="C257" s="36">
        <v>4301071036</v>
      </c>
      <c r="D257" s="425">
        <v>4607111036162</v>
      </c>
      <c r="E257" s="425"/>
      <c r="F257" s="62">
        <v>0.8</v>
      </c>
      <c r="G257" s="37">
        <v>8</v>
      </c>
      <c r="H257" s="62">
        <v>6.4</v>
      </c>
      <c r="I257" s="62">
        <v>6.6811999999999996</v>
      </c>
      <c r="J257" s="37">
        <v>84</v>
      </c>
      <c r="K257" s="37" t="s">
        <v>85</v>
      </c>
      <c r="L257" s="37" t="s">
        <v>86</v>
      </c>
      <c r="M257" s="38" t="s">
        <v>84</v>
      </c>
      <c r="N257" s="38"/>
      <c r="O257" s="37">
        <v>90</v>
      </c>
      <c r="P257" s="52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427"/>
      <c r="R257" s="427"/>
      <c r="S257" s="427"/>
      <c r="T257" s="428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79" t="s">
        <v>402</v>
      </c>
      <c r="AG257" s="81"/>
      <c r="AJ257" s="87" t="s">
        <v>87</v>
      </c>
      <c r="AK257" s="87">
        <v>1</v>
      </c>
      <c r="BB257" s="280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32"/>
      <c r="B258" s="432"/>
      <c r="C258" s="432"/>
      <c r="D258" s="432"/>
      <c r="E258" s="432"/>
      <c r="F258" s="432"/>
      <c r="G258" s="432"/>
      <c r="H258" s="432"/>
      <c r="I258" s="432"/>
      <c r="J258" s="432"/>
      <c r="K258" s="432"/>
      <c r="L258" s="432"/>
      <c r="M258" s="432"/>
      <c r="N258" s="432"/>
      <c r="O258" s="433"/>
      <c r="P258" s="429" t="s">
        <v>40</v>
      </c>
      <c r="Q258" s="430"/>
      <c r="R258" s="430"/>
      <c r="S258" s="430"/>
      <c r="T258" s="430"/>
      <c r="U258" s="430"/>
      <c r="V258" s="431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432"/>
      <c r="B259" s="432"/>
      <c r="C259" s="432"/>
      <c r="D259" s="432"/>
      <c r="E259" s="432"/>
      <c r="F259" s="432"/>
      <c r="G259" s="432"/>
      <c r="H259" s="432"/>
      <c r="I259" s="432"/>
      <c r="J259" s="432"/>
      <c r="K259" s="432"/>
      <c r="L259" s="432"/>
      <c r="M259" s="432"/>
      <c r="N259" s="432"/>
      <c r="O259" s="433"/>
      <c r="P259" s="429" t="s">
        <v>40</v>
      </c>
      <c r="Q259" s="430"/>
      <c r="R259" s="430"/>
      <c r="S259" s="430"/>
      <c r="T259" s="430"/>
      <c r="U259" s="430"/>
      <c r="V259" s="431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27.75" customHeight="1" x14ac:dyDescent="0.2">
      <c r="A260" s="422" t="s">
        <v>403</v>
      </c>
      <c r="B260" s="422"/>
      <c r="C260" s="422"/>
      <c r="D260" s="422"/>
      <c r="E260" s="422"/>
      <c r="F260" s="422"/>
      <c r="G260" s="422"/>
      <c r="H260" s="422"/>
      <c r="I260" s="422"/>
      <c r="J260" s="422"/>
      <c r="K260" s="422"/>
      <c r="L260" s="422"/>
      <c r="M260" s="422"/>
      <c r="N260" s="422"/>
      <c r="O260" s="422"/>
      <c r="P260" s="422"/>
      <c r="Q260" s="422"/>
      <c r="R260" s="422"/>
      <c r="S260" s="422"/>
      <c r="T260" s="422"/>
      <c r="U260" s="422"/>
      <c r="V260" s="422"/>
      <c r="W260" s="422"/>
      <c r="X260" s="422"/>
      <c r="Y260" s="422"/>
      <c r="Z260" s="422"/>
      <c r="AA260" s="54"/>
      <c r="AB260" s="54"/>
      <c r="AC260" s="54"/>
    </row>
    <row r="261" spans="1:68" ht="16.5" customHeight="1" x14ac:dyDescent="0.25">
      <c r="A261" s="423" t="s">
        <v>404</v>
      </c>
      <c r="B261" s="423"/>
      <c r="C261" s="423"/>
      <c r="D261" s="423"/>
      <c r="E261" s="423"/>
      <c r="F261" s="423"/>
      <c r="G261" s="423"/>
      <c r="H261" s="423"/>
      <c r="I261" s="423"/>
      <c r="J261" s="423"/>
      <c r="K261" s="423"/>
      <c r="L261" s="423"/>
      <c r="M261" s="423"/>
      <c r="N261" s="423"/>
      <c r="O261" s="423"/>
      <c r="P261" s="423"/>
      <c r="Q261" s="423"/>
      <c r="R261" s="423"/>
      <c r="S261" s="423"/>
      <c r="T261" s="423"/>
      <c r="U261" s="423"/>
      <c r="V261" s="423"/>
      <c r="W261" s="423"/>
      <c r="X261" s="423"/>
      <c r="Y261" s="423"/>
      <c r="Z261" s="423"/>
      <c r="AA261" s="65"/>
      <c r="AB261" s="65"/>
      <c r="AC261" s="82"/>
    </row>
    <row r="262" spans="1:68" ht="14.25" customHeight="1" x14ac:dyDescent="0.25">
      <c r="A262" s="424" t="s">
        <v>80</v>
      </c>
      <c r="B262" s="424"/>
      <c r="C262" s="424"/>
      <c r="D262" s="424"/>
      <c r="E262" s="424"/>
      <c r="F262" s="424"/>
      <c r="G262" s="424"/>
      <c r="H262" s="424"/>
      <c r="I262" s="424"/>
      <c r="J262" s="424"/>
      <c r="K262" s="424"/>
      <c r="L262" s="424"/>
      <c r="M262" s="424"/>
      <c r="N262" s="424"/>
      <c r="O262" s="424"/>
      <c r="P262" s="424"/>
      <c r="Q262" s="424"/>
      <c r="R262" s="424"/>
      <c r="S262" s="424"/>
      <c r="T262" s="424"/>
      <c r="U262" s="424"/>
      <c r="V262" s="424"/>
      <c r="W262" s="424"/>
      <c r="X262" s="424"/>
      <c r="Y262" s="424"/>
      <c r="Z262" s="424"/>
      <c r="AA262" s="66"/>
      <c r="AB262" s="66"/>
      <c r="AC262" s="83"/>
    </row>
    <row r="263" spans="1:68" ht="27" customHeight="1" x14ac:dyDescent="0.25">
      <c r="A263" s="63" t="s">
        <v>405</v>
      </c>
      <c r="B263" s="63" t="s">
        <v>406</v>
      </c>
      <c r="C263" s="36">
        <v>4301071029</v>
      </c>
      <c r="D263" s="425">
        <v>4607111035899</v>
      </c>
      <c r="E263" s="425"/>
      <c r="F263" s="62">
        <v>1</v>
      </c>
      <c r="G263" s="37">
        <v>5</v>
      </c>
      <c r="H263" s="62">
        <v>5</v>
      </c>
      <c r="I263" s="62">
        <v>5.2619999999999996</v>
      </c>
      <c r="J263" s="37">
        <v>84</v>
      </c>
      <c r="K263" s="37" t="s">
        <v>85</v>
      </c>
      <c r="L263" s="37" t="s">
        <v>86</v>
      </c>
      <c r="M263" s="38" t="s">
        <v>84</v>
      </c>
      <c r="N263" s="38"/>
      <c r="O263" s="37">
        <v>180</v>
      </c>
      <c r="P263" s="52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427"/>
      <c r="R263" s="427"/>
      <c r="S263" s="427"/>
      <c r="T263" s="428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81" t="s">
        <v>290</v>
      </c>
      <c r="AG263" s="81"/>
      <c r="AJ263" s="87" t="s">
        <v>87</v>
      </c>
      <c r="AK263" s="87">
        <v>1</v>
      </c>
      <c r="BB263" s="282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407</v>
      </c>
      <c r="B264" s="63" t="s">
        <v>408</v>
      </c>
      <c r="C264" s="36">
        <v>4301070991</v>
      </c>
      <c r="D264" s="425">
        <v>4607111038180</v>
      </c>
      <c r="E264" s="425"/>
      <c r="F264" s="62">
        <v>0.4</v>
      </c>
      <c r="G264" s="37">
        <v>16</v>
      </c>
      <c r="H264" s="62">
        <v>6.4</v>
      </c>
      <c r="I264" s="62">
        <v>6.71</v>
      </c>
      <c r="J264" s="37">
        <v>84</v>
      </c>
      <c r="K264" s="37" t="s">
        <v>85</v>
      </c>
      <c r="L264" s="37" t="s">
        <v>86</v>
      </c>
      <c r="M264" s="38" t="s">
        <v>84</v>
      </c>
      <c r="N264" s="38"/>
      <c r="O264" s="37">
        <v>180</v>
      </c>
      <c r="P264" s="5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427"/>
      <c r="R264" s="427"/>
      <c r="S264" s="427"/>
      <c r="T264" s="428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83" t="s">
        <v>409</v>
      </c>
      <c r="AG264" s="81"/>
      <c r="AJ264" s="87" t="s">
        <v>87</v>
      </c>
      <c r="AK264" s="87">
        <v>1</v>
      </c>
      <c r="BB264" s="284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32"/>
      <c r="B265" s="432"/>
      <c r="C265" s="432"/>
      <c r="D265" s="432"/>
      <c r="E265" s="432"/>
      <c r="F265" s="432"/>
      <c r="G265" s="432"/>
      <c r="H265" s="432"/>
      <c r="I265" s="432"/>
      <c r="J265" s="432"/>
      <c r="K265" s="432"/>
      <c r="L265" s="432"/>
      <c r="M265" s="432"/>
      <c r="N265" s="432"/>
      <c r="O265" s="433"/>
      <c r="P265" s="429" t="s">
        <v>40</v>
      </c>
      <c r="Q265" s="430"/>
      <c r="R265" s="430"/>
      <c r="S265" s="430"/>
      <c r="T265" s="430"/>
      <c r="U265" s="430"/>
      <c r="V265" s="431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432"/>
      <c r="B266" s="432"/>
      <c r="C266" s="432"/>
      <c r="D266" s="432"/>
      <c r="E266" s="432"/>
      <c r="F266" s="432"/>
      <c r="G266" s="432"/>
      <c r="H266" s="432"/>
      <c r="I266" s="432"/>
      <c r="J266" s="432"/>
      <c r="K266" s="432"/>
      <c r="L266" s="432"/>
      <c r="M266" s="432"/>
      <c r="N266" s="432"/>
      <c r="O266" s="433"/>
      <c r="P266" s="429" t="s">
        <v>40</v>
      </c>
      <c r="Q266" s="430"/>
      <c r="R266" s="430"/>
      <c r="S266" s="430"/>
      <c r="T266" s="430"/>
      <c r="U266" s="430"/>
      <c r="V266" s="431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16.5" customHeight="1" x14ac:dyDescent="0.25">
      <c r="A267" s="423" t="s">
        <v>410</v>
      </c>
      <c r="B267" s="423"/>
      <c r="C267" s="423"/>
      <c r="D267" s="423"/>
      <c r="E267" s="423"/>
      <c r="F267" s="423"/>
      <c r="G267" s="423"/>
      <c r="H267" s="423"/>
      <c r="I267" s="423"/>
      <c r="J267" s="423"/>
      <c r="K267" s="423"/>
      <c r="L267" s="423"/>
      <c r="M267" s="423"/>
      <c r="N267" s="423"/>
      <c r="O267" s="423"/>
      <c r="P267" s="423"/>
      <c r="Q267" s="423"/>
      <c r="R267" s="423"/>
      <c r="S267" s="423"/>
      <c r="T267" s="423"/>
      <c r="U267" s="423"/>
      <c r="V267" s="423"/>
      <c r="W267" s="423"/>
      <c r="X267" s="423"/>
      <c r="Y267" s="423"/>
      <c r="Z267" s="423"/>
      <c r="AA267" s="65"/>
      <c r="AB267" s="65"/>
      <c r="AC267" s="82"/>
    </row>
    <row r="268" spans="1:68" ht="14.25" customHeight="1" x14ac:dyDescent="0.25">
      <c r="A268" s="424" t="s">
        <v>80</v>
      </c>
      <c r="B268" s="424"/>
      <c r="C268" s="424"/>
      <c r="D268" s="424"/>
      <c r="E268" s="424"/>
      <c r="F268" s="424"/>
      <c r="G268" s="424"/>
      <c r="H268" s="424"/>
      <c r="I268" s="424"/>
      <c r="J268" s="424"/>
      <c r="K268" s="424"/>
      <c r="L268" s="424"/>
      <c r="M268" s="424"/>
      <c r="N268" s="424"/>
      <c r="O268" s="424"/>
      <c r="P268" s="424"/>
      <c r="Q268" s="424"/>
      <c r="R268" s="424"/>
      <c r="S268" s="424"/>
      <c r="T268" s="424"/>
      <c r="U268" s="424"/>
      <c r="V268" s="424"/>
      <c r="W268" s="424"/>
      <c r="X268" s="424"/>
      <c r="Y268" s="424"/>
      <c r="Z268" s="424"/>
      <c r="AA268" s="66"/>
      <c r="AB268" s="66"/>
      <c r="AC268" s="83"/>
    </row>
    <row r="269" spans="1:68" ht="27" customHeight="1" x14ac:dyDescent="0.25">
      <c r="A269" s="63" t="s">
        <v>411</v>
      </c>
      <c r="B269" s="63" t="s">
        <v>412</v>
      </c>
      <c r="C269" s="36">
        <v>4301070870</v>
      </c>
      <c r="D269" s="425">
        <v>4607111036711</v>
      </c>
      <c r="E269" s="425"/>
      <c r="F269" s="62">
        <v>0.8</v>
      </c>
      <c r="G269" s="37">
        <v>8</v>
      </c>
      <c r="H269" s="62">
        <v>6.4</v>
      </c>
      <c r="I269" s="62">
        <v>6.67</v>
      </c>
      <c r="J269" s="37">
        <v>84</v>
      </c>
      <c r="K269" s="37" t="s">
        <v>85</v>
      </c>
      <c r="L269" s="37" t="s">
        <v>86</v>
      </c>
      <c r="M269" s="38" t="s">
        <v>84</v>
      </c>
      <c r="N269" s="38"/>
      <c r="O269" s="37">
        <v>90</v>
      </c>
      <c r="P269" s="53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69" s="427"/>
      <c r="R269" s="427"/>
      <c r="S269" s="427"/>
      <c r="T269" s="428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IFERROR(IF(X269="","",X269*0.0155),"")</f>
        <v>0</v>
      </c>
      <c r="AA269" s="68" t="s">
        <v>46</v>
      </c>
      <c r="AB269" s="69" t="s">
        <v>46</v>
      </c>
      <c r="AC269" s="285" t="s">
        <v>376</v>
      </c>
      <c r="AG269" s="81"/>
      <c r="AJ269" s="87" t="s">
        <v>87</v>
      </c>
      <c r="AK269" s="87">
        <v>1</v>
      </c>
      <c r="BB269" s="286" t="s">
        <v>70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32"/>
      <c r="B270" s="432"/>
      <c r="C270" s="432"/>
      <c r="D270" s="432"/>
      <c r="E270" s="432"/>
      <c r="F270" s="432"/>
      <c r="G270" s="432"/>
      <c r="H270" s="432"/>
      <c r="I270" s="432"/>
      <c r="J270" s="432"/>
      <c r="K270" s="432"/>
      <c r="L270" s="432"/>
      <c r="M270" s="432"/>
      <c r="N270" s="432"/>
      <c r="O270" s="433"/>
      <c r="P270" s="429" t="s">
        <v>40</v>
      </c>
      <c r="Q270" s="430"/>
      <c r="R270" s="430"/>
      <c r="S270" s="430"/>
      <c r="T270" s="430"/>
      <c r="U270" s="430"/>
      <c r="V270" s="431"/>
      <c r="W270" s="42" t="s">
        <v>39</v>
      </c>
      <c r="X270" s="43">
        <f>IFERROR(SUM(X269:X269),"0")</f>
        <v>0</v>
      </c>
      <c r="Y270" s="43">
        <f>IFERROR(SUM(Y269:Y269),"0")</f>
        <v>0</v>
      </c>
      <c r="Z270" s="43">
        <f>IFERROR(IF(Z269="",0,Z269),"0")</f>
        <v>0</v>
      </c>
      <c r="AA270" s="67"/>
      <c r="AB270" s="67"/>
      <c r="AC270" s="67"/>
    </row>
    <row r="271" spans="1:68" x14ac:dyDescent="0.2">
      <c r="A271" s="432"/>
      <c r="B271" s="432"/>
      <c r="C271" s="432"/>
      <c r="D271" s="432"/>
      <c r="E271" s="432"/>
      <c r="F271" s="432"/>
      <c r="G271" s="432"/>
      <c r="H271" s="432"/>
      <c r="I271" s="432"/>
      <c r="J271" s="432"/>
      <c r="K271" s="432"/>
      <c r="L271" s="432"/>
      <c r="M271" s="432"/>
      <c r="N271" s="432"/>
      <c r="O271" s="433"/>
      <c r="P271" s="429" t="s">
        <v>40</v>
      </c>
      <c r="Q271" s="430"/>
      <c r="R271" s="430"/>
      <c r="S271" s="430"/>
      <c r="T271" s="430"/>
      <c r="U271" s="430"/>
      <c r="V271" s="431"/>
      <c r="W271" s="42" t="s">
        <v>0</v>
      </c>
      <c r="X271" s="43">
        <f>IFERROR(SUMPRODUCT(X269:X269*H269:H269),"0")</f>
        <v>0</v>
      </c>
      <c r="Y271" s="43">
        <f>IFERROR(SUMPRODUCT(Y269:Y269*H269:H269),"0")</f>
        <v>0</v>
      </c>
      <c r="Z271" s="42"/>
      <c r="AA271" s="67"/>
      <c r="AB271" s="67"/>
      <c r="AC271" s="67"/>
    </row>
    <row r="272" spans="1:68" ht="27.75" customHeight="1" x14ac:dyDescent="0.2">
      <c r="A272" s="422" t="s">
        <v>413</v>
      </c>
      <c r="B272" s="422"/>
      <c r="C272" s="422"/>
      <c r="D272" s="422"/>
      <c r="E272" s="422"/>
      <c r="F272" s="422"/>
      <c r="G272" s="422"/>
      <c r="H272" s="422"/>
      <c r="I272" s="422"/>
      <c r="J272" s="422"/>
      <c r="K272" s="422"/>
      <c r="L272" s="422"/>
      <c r="M272" s="422"/>
      <c r="N272" s="422"/>
      <c r="O272" s="422"/>
      <c r="P272" s="422"/>
      <c r="Q272" s="422"/>
      <c r="R272" s="422"/>
      <c r="S272" s="422"/>
      <c r="T272" s="422"/>
      <c r="U272" s="422"/>
      <c r="V272" s="422"/>
      <c r="W272" s="422"/>
      <c r="X272" s="422"/>
      <c r="Y272" s="422"/>
      <c r="Z272" s="422"/>
      <c r="AA272" s="54"/>
      <c r="AB272" s="54"/>
      <c r="AC272" s="54"/>
    </row>
    <row r="273" spans="1:68" ht="16.5" customHeight="1" x14ac:dyDescent="0.25">
      <c r="A273" s="423" t="s">
        <v>414</v>
      </c>
      <c r="B273" s="423"/>
      <c r="C273" s="423"/>
      <c r="D273" s="423"/>
      <c r="E273" s="423"/>
      <c r="F273" s="423"/>
      <c r="G273" s="423"/>
      <c r="H273" s="423"/>
      <c r="I273" s="423"/>
      <c r="J273" s="423"/>
      <c r="K273" s="423"/>
      <c r="L273" s="423"/>
      <c r="M273" s="423"/>
      <c r="N273" s="423"/>
      <c r="O273" s="423"/>
      <c r="P273" s="423"/>
      <c r="Q273" s="423"/>
      <c r="R273" s="423"/>
      <c r="S273" s="423"/>
      <c r="T273" s="423"/>
      <c r="U273" s="423"/>
      <c r="V273" s="423"/>
      <c r="W273" s="423"/>
      <c r="X273" s="423"/>
      <c r="Y273" s="423"/>
      <c r="Z273" s="423"/>
      <c r="AA273" s="65"/>
      <c r="AB273" s="65"/>
      <c r="AC273" s="82"/>
    </row>
    <row r="274" spans="1:68" ht="14.25" customHeight="1" x14ac:dyDescent="0.25">
      <c r="A274" s="424" t="s">
        <v>319</v>
      </c>
      <c r="B274" s="424"/>
      <c r="C274" s="424"/>
      <c r="D274" s="424"/>
      <c r="E274" s="424"/>
      <c r="F274" s="424"/>
      <c r="G274" s="424"/>
      <c r="H274" s="424"/>
      <c r="I274" s="424"/>
      <c r="J274" s="424"/>
      <c r="K274" s="424"/>
      <c r="L274" s="424"/>
      <c r="M274" s="424"/>
      <c r="N274" s="424"/>
      <c r="O274" s="424"/>
      <c r="P274" s="424"/>
      <c r="Q274" s="424"/>
      <c r="R274" s="424"/>
      <c r="S274" s="424"/>
      <c r="T274" s="424"/>
      <c r="U274" s="424"/>
      <c r="V274" s="424"/>
      <c r="W274" s="424"/>
      <c r="X274" s="424"/>
      <c r="Y274" s="424"/>
      <c r="Z274" s="424"/>
      <c r="AA274" s="66"/>
      <c r="AB274" s="66"/>
      <c r="AC274" s="83"/>
    </row>
    <row r="275" spans="1:68" ht="27" customHeight="1" x14ac:dyDescent="0.25">
      <c r="A275" s="63" t="s">
        <v>415</v>
      </c>
      <c r="B275" s="63" t="s">
        <v>416</v>
      </c>
      <c r="C275" s="36">
        <v>4301133004</v>
      </c>
      <c r="D275" s="425">
        <v>4607111039774</v>
      </c>
      <c r="E275" s="425"/>
      <c r="F275" s="62">
        <v>0.25</v>
      </c>
      <c r="G275" s="37">
        <v>12</v>
      </c>
      <c r="H275" s="62">
        <v>3</v>
      </c>
      <c r="I275" s="62">
        <v>3.22</v>
      </c>
      <c r="J275" s="37">
        <v>70</v>
      </c>
      <c r="K275" s="37" t="s">
        <v>95</v>
      </c>
      <c r="L275" s="37" t="s">
        <v>86</v>
      </c>
      <c r="M275" s="38" t="s">
        <v>84</v>
      </c>
      <c r="N275" s="38"/>
      <c r="O275" s="37">
        <v>180</v>
      </c>
      <c r="P275" s="532" t="s">
        <v>417</v>
      </c>
      <c r="Q275" s="427"/>
      <c r="R275" s="427"/>
      <c r="S275" s="427"/>
      <c r="T275" s="428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7" t="s">
        <v>418</v>
      </c>
      <c r="AG275" s="81"/>
      <c r="AJ275" s="87" t="s">
        <v>87</v>
      </c>
      <c r="AK275" s="87">
        <v>1</v>
      </c>
      <c r="BB275" s="288" t="s">
        <v>94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32"/>
      <c r="B276" s="432"/>
      <c r="C276" s="432"/>
      <c r="D276" s="432"/>
      <c r="E276" s="432"/>
      <c r="F276" s="432"/>
      <c r="G276" s="432"/>
      <c r="H276" s="432"/>
      <c r="I276" s="432"/>
      <c r="J276" s="432"/>
      <c r="K276" s="432"/>
      <c r="L276" s="432"/>
      <c r="M276" s="432"/>
      <c r="N276" s="432"/>
      <c r="O276" s="433"/>
      <c r="P276" s="429" t="s">
        <v>40</v>
      </c>
      <c r="Q276" s="430"/>
      <c r="R276" s="430"/>
      <c r="S276" s="430"/>
      <c r="T276" s="430"/>
      <c r="U276" s="430"/>
      <c r="V276" s="431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432"/>
      <c r="B277" s="432"/>
      <c r="C277" s="432"/>
      <c r="D277" s="432"/>
      <c r="E277" s="432"/>
      <c r="F277" s="432"/>
      <c r="G277" s="432"/>
      <c r="H277" s="432"/>
      <c r="I277" s="432"/>
      <c r="J277" s="432"/>
      <c r="K277" s="432"/>
      <c r="L277" s="432"/>
      <c r="M277" s="432"/>
      <c r="N277" s="432"/>
      <c r="O277" s="433"/>
      <c r="P277" s="429" t="s">
        <v>40</v>
      </c>
      <c r="Q277" s="430"/>
      <c r="R277" s="430"/>
      <c r="S277" s="430"/>
      <c r="T277" s="430"/>
      <c r="U277" s="430"/>
      <c r="V277" s="431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14.25" customHeight="1" x14ac:dyDescent="0.25">
      <c r="A278" s="424" t="s">
        <v>160</v>
      </c>
      <c r="B278" s="424"/>
      <c r="C278" s="424"/>
      <c r="D278" s="424"/>
      <c r="E278" s="424"/>
      <c r="F278" s="424"/>
      <c r="G278" s="424"/>
      <c r="H278" s="424"/>
      <c r="I278" s="424"/>
      <c r="J278" s="424"/>
      <c r="K278" s="424"/>
      <c r="L278" s="424"/>
      <c r="M278" s="424"/>
      <c r="N278" s="424"/>
      <c r="O278" s="424"/>
      <c r="P278" s="424"/>
      <c r="Q278" s="424"/>
      <c r="R278" s="424"/>
      <c r="S278" s="424"/>
      <c r="T278" s="424"/>
      <c r="U278" s="424"/>
      <c r="V278" s="424"/>
      <c r="W278" s="424"/>
      <c r="X278" s="424"/>
      <c r="Y278" s="424"/>
      <c r="Z278" s="424"/>
      <c r="AA278" s="66"/>
      <c r="AB278" s="66"/>
      <c r="AC278" s="83"/>
    </row>
    <row r="279" spans="1:68" ht="37.5" customHeight="1" x14ac:dyDescent="0.25">
      <c r="A279" s="63" t="s">
        <v>419</v>
      </c>
      <c r="B279" s="63" t="s">
        <v>420</v>
      </c>
      <c r="C279" s="36">
        <v>4301135400</v>
      </c>
      <c r="D279" s="425">
        <v>4607111039361</v>
      </c>
      <c r="E279" s="425"/>
      <c r="F279" s="62">
        <v>0.25</v>
      </c>
      <c r="G279" s="37">
        <v>12</v>
      </c>
      <c r="H279" s="62">
        <v>3</v>
      </c>
      <c r="I279" s="62">
        <v>3.7035999999999998</v>
      </c>
      <c r="J279" s="37">
        <v>70</v>
      </c>
      <c r="K279" s="37" t="s">
        <v>95</v>
      </c>
      <c r="L279" s="37" t="s">
        <v>86</v>
      </c>
      <c r="M279" s="38" t="s">
        <v>84</v>
      </c>
      <c r="N279" s="38"/>
      <c r="O279" s="37">
        <v>180</v>
      </c>
      <c r="P279" s="5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9" s="427"/>
      <c r="R279" s="427"/>
      <c r="S279" s="427"/>
      <c r="T279" s="428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IFERROR(IF(X279="","",X279*0.01788),"")</f>
        <v>0</v>
      </c>
      <c r="AA279" s="68" t="s">
        <v>46</v>
      </c>
      <c r="AB279" s="69" t="s">
        <v>46</v>
      </c>
      <c r="AC279" s="289" t="s">
        <v>418</v>
      </c>
      <c r="AG279" s="81"/>
      <c r="AJ279" s="87" t="s">
        <v>87</v>
      </c>
      <c r="AK279" s="87">
        <v>1</v>
      </c>
      <c r="BB279" s="290" t="s">
        <v>94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32"/>
      <c r="B280" s="432"/>
      <c r="C280" s="432"/>
      <c r="D280" s="432"/>
      <c r="E280" s="432"/>
      <c r="F280" s="432"/>
      <c r="G280" s="432"/>
      <c r="H280" s="432"/>
      <c r="I280" s="432"/>
      <c r="J280" s="432"/>
      <c r="K280" s="432"/>
      <c r="L280" s="432"/>
      <c r="M280" s="432"/>
      <c r="N280" s="432"/>
      <c r="O280" s="433"/>
      <c r="P280" s="429" t="s">
        <v>40</v>
      </c>
      <c r="Q280" s="430"/>
      <c r="R280" s="430"/>
      <c r="S280" s="430"/>
      <c r="T280" s="430"/>
      <c r="U280" s="430"/>
      <c r="V280" s="431"/>
      <c r="W280" s="42" t="s">
        <v>39</v>
      </c>
      <c r="X280" s="43">
        <f>IFERROR(SUM(X279:X279),"0")</f>
        <v>0</v>
      </c>
      <c r="Y280" s="43">
        <f>IFERROR(SUM(Y279:Y279),"0")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432"/>
      <c r="B281" s="432"/>
      <c r="C281" s="432"/>
      <c r="D281" s="432"/>
      <c r="E281" s="432"/>
      <c r="F281" s="432"/>
      <c r="G281" s="432"/>
      <c r="H281" s="432"/>
      <c r="I281" s="432"/>
      <c r="J281" s="432"/>
      <c r="K281" s="432"/>
      <c r="L281" s="432"/>
      <c r="M281" s="432"/>
      <c r="N281" s="432"/>
      <c r="O281" s="433"/>
      <c r="P281" s="429" t="s">
        <v>40</v>
      </c>
      <c r="Q281" s="430"/>
      <c r="R281" s="430"/>
      <c r="S281" s="430"/>
      <c r="T281" s="430"/>
      <c r="U281" s="430"/>
      <c r="V281" s="431"/>
      <c r="W281" s="42" t="s">
        <v>0</v>
      </c>
      <c r="X281" s="43">
        <f>IFERROR(SUMPRODUCT(X279:X279*H279:H279),"0")</f>
        <v>0</v>
      </c>
      <c r="Y281" s="43">
        <f>IFERROR(SUMPRODUCT(Y279:Y279*H279:H279),"0")</f>
        <v>0</v>
      </c>
      <c r="Z281" s="42"/>
      <c r="AA281" s="67"/>
      <c r="AB281" s="67"/>
      <c r="AC281" s="67"/>
    </row>
    <row r="282" spans="1:68" ht="27.75" customHeight="1" x14ac:dyDescent="0.2">
      <c r="A282" s="422" t="s">
        <v>275</v>
      </c>
      <c r="B282" s="422"/>
      <c r="C282" s="422"/>
      <c r="D282" s="422"/>
      <c r="E282" s="422"/>
      <c r="F282" s="422"/>
      <c r="G282" s="422"/>
      <c r="H282" s="422"/>
      <c r="I282" s="422"/>
      <c r="J282" s="422"/>
      <c r="K282" s="422"/>
      <c r="L282" s="422"/>
      <c r="M282" s="422"/>
      <c r="N282" s="422"/>
      <c r="O282" s="422"/>
      <c r="P282" s="422"/>
      <c r="Q282" s="422"/>
      <c r="R282" s="422"/>
      <c r="S282" s="422"/>
      <c r="T282" s="422"/>
      <c r="U282" s="422"/>
      <c r="V282" s="422"/>
      <c r="W282" s="422"/>
      <c r="X282" s="422"/>
      <c r="Y282" s="422"/>
      <c r="Z282" s="422"/>
      <c r="AA282" s="54"/>
      <c r="AB282" s="54"/>
      <c r="AC282" s="54"/>
    </row>
    <row r="283" spans="1:68" ht="16.5" customHeight="1" x14ac:dyDescent="0.25">
      <c r="A283" s="423" t="s">
        <v>275</v>
      </c>
      <c r="B283" s="423"/>
      <c r="C283" s="423"/>
      <c r="D283" s="423"/>
      <c r="E283" s="423"/>
      <c r="F283" s="423"/>
      <c r="G283" s="423"/>
      <c r="H283" s="423"/>
      <c r="I283" s="423"/>
      <c r="J283" s="423"/>
      <c r="K283" s="423"/>
      <c r="L283" s="423"/>
      <c r="M283" s="423"/>
      <c r="N283" s="423"/>
      <c r="O283" s="423"/>
      <c r="P283" s="423"/>
      <c r="Q283" s="423"/>
      <c r="R283" s="423"/>
      <c r="S283" s="423"/>
      <c r="T283" s="423"/>
      <c r="U283" s="423"/>
      <c r="V283" s="423"/>
      <c r="W283" s="423"/>
      <c r="X283" s="423"/>
      <c r="Y283" s="423"/>
      <c r="Z283" s="423"/>
      <c r="AA283" s="65"/>
      <c r="AB283" s="65"/>
      <c r="AC283" s="82"/>
    </row>
    <row r="284" spans="1:68" ht="14.25" customHeight="1" x14ac:dyDescent="0.25">
      <c r="A284" s="424" t="s">
        <v>80</v>
      </c>
      <c r="B284" s="424"/>
      <c r="C284" s="424"/>
      <c r="D284" s="424"/>
      <c r="E284" s="424"/>
      <c r="F284" s="424"/>
      <c r="G284" s="424"/>
      <c r="H284" s="424"/>
      <c r="I284" s="424"/>
      <c r="J284" s="424"/>
      <c r="K284" s="424"/>
      <c r="L284" s="424"/>
      <c r="M284" s="424"/>
      <c r="N284" s="424"/>
      <c r="O284" s="424"/>
      <c r="P284" s="424"/>
      <c r="Q284" s="424"/>
      <c r="R284" s="424"/>
      <c r="S284" s="424"/>
      <c r="T284" s="424"/>
      <c r="U284" s="424"/>
      <c r="V284" s="424"/>
      <c r="W284" s="424"/>
      <c r="X284" s="424"/>
      <c r="Y284" s="424"/>
      <c r="Z284" s="424"/>
      <c r="AA284" s="66"/>
      <c r="AB284" s="66"/>
      <c r="AC284" s="83"/>
    </row>
    <row r="285" spans="1:68" ht="27" customHeight="1" x14ac:dyDescent="0.25">
      <c r="A285" s="63" t="s">
        <v>421</v>
      </c>
      <c r="B285" s="63" t="s">
        <v>422</v>
      </c>
      <c r="C285" s="36">
        <v>4301071014</v>
      </c>
      <c r="D285" s="425">
        <v>4640242181264</v>
      </c>
      <c r="E285" s="425"/>
      <c r="F285" s="62">
        <v>0.7</v>
      </c>
      <c r="G285" s="37">
        <v>10</v>
      </c>
      <c r="H285" s="62">
        <v>7</v>
      </c>
      <c r="I285" s="62">
        <v>7.28</v>
      </c>
      <c r="J285" s="37">
        <v>84</v>
      </c>
      <c r="K285" s="37" t="s">
        <v>85</v>
      </c>
      <c r="L285" s="37" t="s">
        <v>86</v>
      </c>
      <c r="M285" s="38" t="s">
        <v>84</v>
      </c>
      <c r="N285" s="38"/>
      <c r="O285" s="37">
        <v>180</v>
      </c>
      <c r="P285" s="534" t="s">
        <v>423</v>
      </c>
      <c r="Q285" s="427"/>
      <c r="R285" s="427"/>
      <c r="S285" s="427"/>
      <c r="T285" s="428"/>
      <c r="U285" s="39" t="s">
        <v>46</v>
      </c>
      <c r="V285" s="39" t="s">
        <v>46</v>
      </c>
      <c r="W285" s="40" t="s">
        <v>39</v>
      </c>
      <c r="X285" s="58">
        <v>0</v>
      </c>
      <c r="Y285" s="55">
        <f>IFERROR(IF(X285="","",X285),"")</f>
        <v>0</v>
      </c>
      <c r="Z285" s="41">
        <f>IFERROR(IF(X285="","",X285*0.0155),"")</f>
        <v>0</v>
      </c>
      <c r="AA285" s="68" t="s">
        <v>46</v>
      </c>
      <c r="AB285" s="69" t="s">
        <v>46</v>
      </c>
      <c r="AC285" s="291" t="s">
        <v>424</v>
      </c>
      <c r="AG285" s="81"/>
      <c r="AJ285" s="87" t="s">
        <v>87</v>
      </c>
      <c r="AK285" s="87">
        <v>1</v>
      </c>
      <c r="BB285" s="292" t="s">
        <v>70</v>
      </c>
      <c r="BM285" s="81">
        <f>IFERROR(X285*I285,"0")</f>
        <v>0</v>
      </c>
      <c r="BN285" s="81">
        <f>IFERROR(Y285*I285,"0")</f>
        <v>0</v>
      </c>
      <c r="BO285" s="81">
        <f>IFERROR(X285/J285,"0")</f>
        <v>0</v>
      </c>
      <c r="BP285" s="81">
        <f>IFERROR(Y285/J285,"0")</f>
        <v>0</v>
      </c>
    </row>
    <row r="286" spans="1:68" ht="27" customHeight="1" x14ac:dyDescent="0.25">
      <c r="A286" s="63" t="s">
        <v>425</v>
      </c>
      <c r="B286" s="63" t="s">
        <v>426</v>
      </c>
      <c r="C286" s="36">
        <v>4301071021</v>
      </c>
      <c r="D286" s="425">
        <v>4640242181325</v>
      </c>
      <c r="E286" s="425"/>
      <c r="F286" s="62">
        <v>0.7</v>
      </c>
      <c r="G286" s="37">
        <v>10</v>
      </c>
      <c r="H286" s="62">
        <v>7</v>
      </c>
      <c r="I286" s="62">
        <v>7.28</v>
      </c>
      <c r="J286" s="37">
        <v>84</v>
      </c>
      <c r="K286" s="37" t="s">
        <v>85</v>
      </c>
      <c r="L286" s="37" t="s">
        <v>86</v>
      </c>
      <c r="M286" s="38" t="s">
        <v>84</v>
      </c>
      <c r="N286" s="38"/>
      <c r="O286" s="37">
        <v>180</v>
      </c>
      <c r="P286" s="535" t="s">
        <v>427</v>
      </c>
      <c r="Q286" s="427"/>
      <c r="R286" s="427"/>
      <c r="S286" s="427"/>
      <c r="T286" s="428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IFERROR(IF(X286="","",X286*0.0155),"")</f>
        <v>0</v>
      </c>
      <c r="AA286" s="68" t="s">
        <v>46</v>
      </c>
      <c r="AB286" s="69" t="s">
        <v>46</v>
      </c>
      <c r="AC286" s="293" t="s">
        <v>424</v>
      </c>
      <c r="AG286" s="81"/>
      <c r="AJ286" s="87" t="s">
        <v>87</v>
      </c>
      <c r="AK286" s="87">
        <v>1</v>
      </c>
      <c r="BB286" s="294" t="s">
        <v>70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ht="27" customHeight="1" x14ac:dyDescent="0.25">
      <c r="A287" s="63" t="s">
        <v>428</v>
      </c>
      <c r="B287" s="63" t="s">
        <v>429</v>
      </c>
      <c r="C287" s="36">
        <v>4301070993</v>
      </c>
      <c r="D287" s="425">
        <v>4640242180670</v>
      </c>
      <c r="E287" s="425"/>
      <c r="F287" s="62">
        <v>1</v>
      </c>
      <c r="G287" s="37">
        <v>6</v>
      </c>
      <c r="H287" s="62">
        <v>6</v>
      </c>
      <c r="I287" s="62">
        <v>6.23</v>
      </c>
      <c r="J287" s="37">
        <v>84</v>
      </c>
      <c r="K287" s="37" t="s">
        <v>85</v>
      </c>
      <c r="L287" s="37" t="s">
        <v>86</v>
      </c>
      <c r="M287" s="38" t="s">
        <v>84</v>
      </c>
      <c r="N287" s="38"/>
      <c r="O287" s="37">
        <v>180</v>
      </c>
      <c r="P287" s="536" t="s">
        <v>430</v>
      </c>
      <c r="Q287" s="427"/>
      <c r="R287" s="427"/>
      <c r="S287" s="427"/>
      <c r="T287" s="428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95" t="s">
        <v>431</v>
      </c>
      <c r="AG287" s="81"/>
      <c r="AJ287" s="87" t="s">
        <v>87</v>
      </c>
      <c r="AK287" s="87">
        <v>1</v>
      </c>
      <c r="BB287" s="296" t="s">
        <v>70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32"/>
      <c r="B288" s="432"/>
      <c r="C288" s="432"/>
      <c r="D288" s="432"/>
      <c r="E288" s="432"/>
      <c r="F288" s="432"/>
      <c r="G288" s="432"/>
      <c r="H288" s="432"/>
      <c r="I288" s="432"/>
      <c r="J288" s="432"/>
      <c r="K288" s="432"/>
      <c r="L288" s="432"/>
      <c r="M288" s="432"/>
      <c r="N288" s="432"/>
      <c r="O288" s="433"/>
      <c r="P288" s="429" t="s">
        <v>40</v>
      </c>
      <c r="Q288" s="430"/>
      <c r="R288" s="430"/>
      <c r="S288" s="430"/>
      <c r="T288" s="430"/>
      <c r="U288" s="430"/>
      <c r="V288" s="431"/>
      <c r="W288" s="42" t="s">
        <v>39</v>
      </c>
      <c r="X288" s="43">
        <f>IFERROR(SUM(X285:X287),"0")</f>
        <v>0</v>
      </c>
      <c r="Y288" s="43">
        <f>IFERROR(SUM(Y285:Y287),"0")</f>
        <v>0</v>
      </c>
      <c r="Z288" s="43">
        <f>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432"/>
      <c r="B289" s="432"/>
      <c r="C289" s="432"/>
      <c r="D289" s="432"/>
      <c r="E289" s="432"/>
      <c r="F289" s="432"/>
      <c r="G289" s="432"/>
      <c r="H289" s="432"/>
      <c r="I289" s="432"/>
      <c r="J289" s="432"/>
      <c r="K289" s="432"/>
      <c r="L289" s="432"/>
      <c r="M289" s="432"/>
      <c r="N289" s="432"/>
      <c r="O289" s="433"/>
      <c r="P289" s="429" t="s">
        <v>40</v>
      </c>
      <c r="Q289" s="430"/>
      <c r="R289" s="430"/>
      <c r="S289" s="430"/>
      <c r="T289" s="430"/>
      <c r="U289" s="430"/>
      <c r="V289" s="431"/>
      <c r="W289" s="42" t="s">
        <v>0</v>
      </c>
      <c r="X289" s="43">
        <f>IFERROR(SUMPRODUCT(X285:X287*H285:H287),"0")</f>
        <v>0</v>
      </c>
      <c r="Y289" s="43">
        <f>IFERROR(SUMPRODUCT(Y285:Y287*H285:H287),"0")</f>
        <v>0</v>
      </c>
      <c r="Z289" s="42"/>
      <c r="AA289" s="67"/>
      <c r="AB289" s="67"/>
      <c r="AC289" s="67"/>
    </row>
    <row r="290" spans="1:68" ht="14.25" customHeight="1" x14ac:dyDescent="0.25">
      <c r="A290" s="424" t="s">
        <v>190</v>
      </c>
      <c r="B290" s="424"/>
      <c r="C290" s="424"/>
      <c r="D290" s="424"/>
      <c r="E290" s="424"/>
      <c r="F290" s="424"/>
      <c r="G290" s="424"/>
      <c r="H290" s="424"/>
      <c r="I290" s="424"/>
      <c r="J290" s="424"/>
      <c r="K290" s="424"/>
      <c r="L290" s="424"/>
      <c r="M290" s="424"/>
      <c r="N290" s="424"/>
      <c r="O290" s="424"/>
      <c r="P290" s="424"/>
      <c r="Q290" s="424"/>
      <c r="R290" s="424"/>
      <c r="S290" s="424"/>
      <c r="T290" s="424"/>
      <c r="U290" s="424"/>
      <c r="V290" s="424"/>
      <c r="W290" s="424"/>
      <c r="X290" s="424"/>
      <c r="Y290" s="424"/>
      <c r="Z290" s="424"/>
      <c r="AA290" s="66"/>
      <c r="AB290" s="66"/>
      <c r="AC290" s="83"/>
    </row>
    <row r="291" spans="1:68" ht="27" customHeight="1" x14ac:dyDescent="0.25">
      <c r="A291" s="63" t="s">
        <v>432</v>
      </c>
      <c r="B291" s="63" t="s">
        <v>433</v>
      </c>
      <c r="C291" s="36">
        <v>4301131019</v>
      </c>
      <c r="D291" s="425">
        <v>4640242180427</v>
      </c>
      <c r="E291" s="425"/>
      <c r="F291" s="62">
        <v>1.8</v>
      </c>
      <c r="G291" s="37">
        <v>1</v>
      </c>
      <c r="H291" s="62">
        <v>1.8</v>
      </c>
      <c r="I291" s="62">
        <v>1.915</v>
      </c>
      <c r="J291" s="37">
        <v>234</v>
      </c>
      <c r="K291" s="37" t="s">
        <v>181</v>
      </c>
      <c r="L291" s="37" t="s">
        <v>86</v>
      </c>
      <c r="M291" s="38" t="s">
        <v>84</v>
      </c>
      <c r="N291" s="38"/>
      <c r="O291" s="37">
        <v>180</v>
      </c>
      <c r="P291" s="537" t="s">
        <v>434</v>
      </c>
      <c r="Q291" s="427"/>
      <c r="R291" s="427"/>
      <c r="S291" s="427"/>
      <c r="T291" s="428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7" t="s">
        <v>435</v>
      </c>
      <c r="AG291" s="81"/>
      <c r="AJ291" s="87" t="s">
        <v>87</v>
      </c>
      <c r="AK291" s="87">
        <v>1</v>
      </c>
      <c r="BB291" s="298" t="s">
        <v>94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x14ac:dyDescent="0.2">
      <c r="A292" s="432"/>
      <c r="B292" s="432"/>
      <c r="C292" s="432"/>
      <c r="D292" s="432"/>
      <c r="E292" s="432"/>
      <c r="F292" s="432"/>
      <c r="G292" s="432"/>
      <c r="H292" s="432"/>
      <c r="I292" s="432"/>
      <c r="J292" s="432"/>
      <c r="K292" s="432"/>
      <c r="L292" s="432"/>
      <c r="M292" s="432"/>
      <c r="N292" s="432"/>
      <c r="O292" s="433"/>
      <c r="P292" s="429" t="s">
        <v>40</v>
      </c>
      <c r="Q292" s="430"/>
      <c r="R292" s="430"/>
      <c r="S292" s="430"/>
      <c r="T292" s="430"/>
      <c r="U292" s="430"/>
      <c r="V292" s="431"/>
      <c r="W292" s="42" t="s">
        <v>39</v>
      </c>
      <c r="X292" s="43">
        <f>IFERROR(SUM(X291:X291),"0")</f>
        <v>0</v>
      </c>
      <c r="Y292" s="43">
        <f>IFERROR(SUM(Y291:Y291),"0")</f>
        <v>0</v>
      </c>
      <c r="Z292" s="43">
        <f>IFERROR(IF(Z291="",0,Z291),"0")</f>
        <v>0</v>
      </c>
      <c r="AA292" s="67"/>
      <c r="AB292" s="67"/>
      <c r="AC292" s="67"/>
    </row>
    <row r="293" spans="1:68" x14ac:dyDescent="0.2">
      <c r="A293" s="432"/>
      <c r="B293" s="432"/>
      <c r="C293" s="432"/>
      <c r="D293" s="432"/>
      <c r="E293" s="432"/>
      <c r="F293" s="432"/>
      <c r="G293" s="432"/>
      <c r="H293" s="432"/>
      <c r="I293" s="432"/>
      <c r="J293" s="432"/>
      <c r="K293" s="432"/>
      <c r="L293" s="432"/>
      <c r="M293" s="432"/>
      <c r="N293" s="432"/>
      <c r="O293" s="433"/>
      <c r="P293" s="429" t="s">
        <v>40</v>
      </c>
      <c r="Q293" s="430"/>
      <c r="R293" s="430"/>
      <c r="S293" s="430"/>
      <c r="T293" s="430"/>
      <c r="U293" s="430"/>
      <c r="V293" s="431"/>
      <c r="W293" s="42" t="s">
        <v>0</v>
      </c>
      <c r="X293" s="43">
        <f>IFERROR(SUMPRODUCT(X291:X291*H291:H291),"0")</f>
        <v>0</v>
      </c>
      <c r="Y293" s="43">
        <f>IFERROR(SUMPRODUCT(Y291:Y291*H291:H291),"0")</f>
        <v>0</v>
      </c>
      <c r="Z293" s="42"/>
      <c r="AA293" s="67"/>
      <c r="AB293" s="67"/>
      <c r="AC293" s="67"/>
    </row>
    <row r="294" spans="1:68" ht="14.25" customHeight="1" x14ac:dyDescent="0.25">
      <c r="A294" s="424" t="s">
        <v>89</v>
      </c>
      <c r="B294" s="424"/>
      <c r="C294" s="424"/>
      <c r="D294" s="424"/>
      <c r="E294" s="424"/>
      <c r="F294" s="424"/>
      <c r="G294" s="424"/>
      <c r="H294" s="424"/>
      <c r="I294" s="424"/>
      <c r="J294" s="424"/>
      <c r="K294" s="424"/>
      <c r="L294" s="424"/>
      <c r="M294" s="424"/>
      <c r="N294" s="424"/>
      <c r="O294" s="424"/>
      <c r="P294" s="424"/>
      <c r="Q294" s="424"/>
      <c r="R294" s="424"/>
      <c r="S294" s="424"/>
      <c r="T294" s="424"/>
      <c r="U294" s="424"/>
      <c r="V294" s="424"/>
      <c r="W294" s="424"/>
      <c r="X294" s="424"/>
      <c r="Y294" s="424"/>
      <c r="Z294" s="424"/>
      <c r="AA294" s="66"/>
      <c r="AB294" s="66"/>
      <c r="AC294" s="83"/>
    </row>
    <row r="295" spans="1:68" ht="27" customHeight="1" x14ac:dyDescent="0.25">
      <c r="A295" s="63" t="s">
        <v>436</v>
      </c>
      <c r="B295" s="63" t="s">
        <v>437</v>
      </c>
      <c r="C295" s="36">
        <v>4301132080</v>
      </c>
      <c r="D295" s="425">
        <v>4640242180397</v>
      </c>
      <c r="E295" s="425"/>
      <c r="F295" s="62">
        <v>1</v>
      </c>
      <c r="G295" s="37">
        <v>6</v>
      </c>
      <c r="H295" s="62">
        <v>6</v>
      </c>
      <c r="I295" s="62">
        <v>6.26</v>
      </c>
      <c r="J295" s="37">
        <v>84</v>
      </c>
      <c r="K295" s="37" t="s">
        <v>85</v>
      </c>
      <c r="L295" s="37" t="s">
        <v>86</v>
      </c>
      <c r="M295" s="38" t="s">
        <v>84</v>
      </c>
      <c r="N295" s="38"/>
      <c r="O295" s="37">
        <v>180</v>
      </c>
      <c r="P295" s="538" t="s">
        <v>438</v>
      </c>
      <c r="Q295" s="427"/>
      <c r="R295" s="427"/>
      <c r="S295" s="427"/>
      <c r="T295" s="428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IFERROR(IF(X295="","",X295*0.0155),"")</f>
        <v>0</v>
      </c>
      <c r="AA295" s="68" t="s">
        <v>46</v>
      </c>
      <c r="AB295" s="69" t="s">
        <v>46</v>
      </c>
      <c r="AC295" s="299" t="s">
        <v>439</v>
      </c>
      <c r="AG295" s="81"/>
      <c r="AJ295" s="87" t="s">
        <v>87</v>
      </c>
      <c r="AK295" s="87">
        <v>1</v>
      </c>
      <c r="BB295" s="300" t="s">
        <v>94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t="27" customHeight="1" x14ac:dyDescent="0.25">
      <c r="A296" s="63" t="s">
        <v>440</v>
      </c>
      <c r="B296" s="63" t="s">
        <v>441</v>
      </c>
      <c r="C296" s="36">
        <v>4301132104</v>
      </c>
      <c r="D296" s="425">
        <v>4640242181219</v>
      </c>
      <c r="E296" s="425"/>
      <c r="F296" s="62">
        <v>0.3</v>
      </c>
      <c r="G296" s="37">
        <v>9</v>
      </c>
      <c r="H296" s="62">
        <v>2.7</v>
      </c>
      <c r="I296" s="62">
        <v>2.8450000000000002</v>
      </c>
      <c r="J296" s="37">
        <v>234</v>
      </c>
      <c r="K296" s="37" t="s">
        <v>181</v>
      </c>
      <c r="L296" s="37" t="s">
        <v>86</v>
      </c>
      <c r="M296" s="38" t="s">
        <v>84</v>
      </c>
      <c r="N296" s="38"/>
      <c r="O296" s="37">
        <v>180</v>
      </c>
      <c r="P296" s="539" t="s">
        <v>442</v>
      </c>
      <c r="Q296" s="427"/>
      <c r="R296" s="427"/>
      <c r="S296" s="427"/>
      <c r="T296" s="428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IFERROR(IF(X296="","",X296*0.00502),"")</f>
        <v>0</v>
      </c>
      <c r="AA296" s="68" t="s">
        <v>46</v>
      </c>
      <c r="AB296" s="69" t="s">
        <v>46</v>
      </c>
      <c r="AC296" s="301" t="s">
        <v>439</v>
      </c>
      <c r="AG296" s="81"/>
      <c r="AJ296" s="87" t="s">
        <v>87</v>
      </c>
      <c r="AK296" s="87">
        <v>1</v>
      </c>
      <c r="BB296" s="302" t="s">
        <v>94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x14ac:dyDescent="0.2">
      <c r="A297" s="432"/>
      <c r="B297" s="432"/>
      <c r="C297" s="432"/>
      <c r="D297" s="432"/>
      <c r="E297" s="432"/>
      <c r="F297" s="432"/>
      <c r="G297" s="432"/>
      <c r="H297" s="432"/>
      <c r="I297" s="432"/>
      <c r="J297" s="432"/>
      <c r="K297" s="432"/>
      <c r="L297" s="432"/>
      <c r="M297" s="432"/>
      <c r="N297" s="432"/>
      <c r="O297" s="433"/>
      <c r="P297" s="429" t="s">
        <v>40</v>
      </c>
      <c r="Q297" s="430"/>
      <c r="R297" s="430"/>
      <c r="S297" s="430"/>
      <c r="T297" s="430"/>
      <c r="U297" s="430"/>
      <c r="V297" s="431"/>
      <c r="W297" s="42" t="s">
        <v>39</v>
      </c>
      <c r="X297" s="43">
        <f>IFERROR(SUM(X295:X296),"0")</f>
        <v>0</v>
      </c>
      <c r="Y297" s="43">
        <f>IFERROR(SUM(Y295:Y296),"0")</f>
        <v>0</v>
      </c>
      <c r="Z297" s="43">
        <f>IFERROR(IF(Z295="",0,Z295),"0")+IFERROR(IF(Z296="",0,Z296),"0")</f>
        <v>0</v>
      </c>
      <c r="AA297" s="67"/>
      <c r="AB297" s="67"/>
      <c r="AC297" s="67"/>
    </row>
    <row r="298" spans="1:68" x14ac:dyDescent="0.2">
      <c r="A298" s="432"/>
      <c r="B298" s="432"/>
      <c r="C298" s="432"/>
      <c r="D298" s="432"/>
      <c r="E298" s="432"/>
      <c r="F298" s="432"/>
      <c r="G298" s="432"/>
      <c r="H298" s="432"/>
      <c r="I298" s="432"/>
      <c r="J298" s="432"/>
      <c r="K298" s="432"/>
      <c r="L298" s="432"/>
      <c r="M298" s="432"/>
      <c r="N298" s="432"/>
      <c r="O298" s="433"/>
      <c r="P298" s="429" t="s">
        <v>40</v>
      </c>
      <c r="Q298" s="430"/>
      <c r="R298" s="430"/>
      <c r="S298" s="430"/>
      <c r="T298" s="430"/>
      <c r="U298" s="430"/>
      <c r="V298" s="431"/>
      <c r="W298" s="42" t="s">
        <v>0</v>
      </c>
      <c r="X298" s="43">
        <f>IFERROR(SUMPRODUCT(X295:X296*H295:H296),"0")</f>
        <v>0</v>
      </c>
      <c r="Y298" s="43">
        <f>IFERROR(SUMPRODUCT(Y295:Y296*H295:H296),"0")</f>
        <v>0</v>
      </c>
      <c r="Z298" s="42"/>
      <c r="AA298" s="67"/>
      <c r="AB298" s="67"/>
      <c r="AC298" s="67"/>
    </row>
    <row r="299" spans="1:68" ht="14.25" customHeight="1" x14ac:dyDescent="0.25">
      <c r="A299" s="424" t="s">
        <v>154</v>
      </c>
      <c r="B299" s="424"/>
      <c r="C299" s="424"/>
      <c r="D299" s="424"/>
      <c r="E299" s="424"/>
      <c r="F299" s="424"/>
      <c r="G299" s="424"/>
      <c r="H299" s="424"/>
      <c r="I299" s="424"/>
      <c r="J299" s="424"/>
      <c r="K299" s="424"/>
      <c r="L299" s="424"/>
      <c r="M299" s="424"/>
      <c r="N299" s="424"/>
      <c r="O299" s="424"/>
      <c r="P299" s="424"/>
      <c r="Q299" s="424"/>
      <c r="R299" s="424"/>
      <c r="S299" s="424"/>
      <c r="T299" s="424"/>
      <c r="U299" s="424"/>
      <c r="V299" s="424"/>
      <c r="W299" s="424"/>
      <c r="X299" s="424"/>
      <c r="Y299" s="424"/>
      <c r="Z299" s="424"/>
      <c r="AA299" s="66"/>
      <c r="AB299" s="66"/>
      <c r="AC299" s="83"/>
    </row>
    <row r="300" spans="1:68" ht="27" customHeight="1" x14ac:dyDescent="0.25">
      <c r="A300" s="63" t="s">
        <v>443</v>
      </c>
      <c r="B300" s="63" t="s">
        <v>444</v>
      </c>
      <c r="C300" s="36">
        <v>4301136028</v>
      </c>
      <c r="D300" s="425">
        <v>4640242180304</v>
      </c>
      <c r="E300" s="425"/>
      <c r="F300" s="62">
        <v>2.7</v>
      </c>
      <c r="G300" s="37">
        <v>1</v>
      </c>
      <c r="H300" s="62">
        <v>2.7</v>
      </c>
      <c r="I300" s="62">
        <v>2.8906000000000001</v>
      </c>
      <c r="J300" s="37">
        <v>126</v>
      </c>
      <c r="K300" s="37" t="s">
        <v>95</v>
      </c>
      <c r="L300" s="37" t="s">
        <v>86</v>
      </c>
      <c r="M300" s="38" t="s">
        <v>84</v>
      </c>
      <c r="N300" s="38"/>
      <c r="O300" s="37">
        <v>180</v>
      </c>
      <c r="P300" s="540" t="s">
        <v>445</v>
      </c>
      <c r="Q300" s="427"/>
      <c r="R300" s="427"/>
      <c r="S300" s="427"/>
      <c r="T300" s="428"/>
      <c r="U300" s="39" t="s">
        <v>46</v>
      </c>
      <c r="V300" s="39" t="s">
        <v>46</v>
      </c>
      <c r="W300" s="40" t="s">
        <v>39</v>
      </c>
      <c r="X300" s="58">
        <v>0</v>
      </c>
      <c r="Y300" s="55">
        <f>IFERROR(IF(X300="","",X300),"")</f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303" t="s">
        <v>446</v>
      </c>
      <c r="AG300" s="81"/>
      <c r="AJ300" s="87" t="s">
        <v>87</v>
      </c>
      <c r="AK300" s="87">
        <v>1</v>
      </c>
      <c r="BB300" s="304" t="s">
        <v>94</v>
      </c>
      <c r="BM300" s="81">
        <f>IFERROR(X300*I300,"0")</f>
        <v>0</v>
      </c>
      <c r="BN300" s="81">
        <f>IFERROR(Y300*I300,"0")</f>
        <v>0</v>
      </c>
      <c r="BO300" s="81">
        <f>IFERROR(X300/J300,"0")</f>
        <v>0</v>
      </c>
      <c r="BP300" s="81">
        <f>IFERROR(Y300/J300,"0")</f>
        <v>0</v>
      </c>
    </row>
    <row r="301" spans="1:68" ht="27" customHeight="1" x14ac:dyDescent="0.25">
      <c r="A301" s="63" t="s">
        <v>447</v>
      </c>
      <c r="B301" s="63" t="s">
        <v>448</v>
      </c>
      <c r="C301" s="36">
        <v>4301136026</v>
      </c>
      <c r="D301" s="425">
        <v>4640242180236</v>
      </c>
      <c r="E301" s="425"/>
      <c r="F301" s="62">
        <v>5</v>
      </c>
      <c r="G301" s="37">
        <v>1</v>
      </c>
      <c r="H301" s="62">
        <v>5</v>
      </c>
      <c r="I301" s="62">
        <v>5.2350000000000003</v>
      </c>
      <c r="J301" s="37">
        <v>84</v>
      </c>
      <c r="K301" s="37" t="s">
        <v>85</v>
      </c>
      <c r="L301" s="37" t="s">
        <v>86</v>
      </c>
      <c r="M301" s="38" t="s">
        <v>84</v>
      </c>
      <c r="N301" s="38"/>
      <c r="O301" s="37">
        <v>180</v>
      </c>
      <c r="P301" s="541" t="s">
        <v>449</v>
      </c>
      <c r="Q301" s="427"/>
      <c r="R301" s="427"/>
      <c r="S301" s="427"/>
      <c r="T301" s="428"/>
      <c r="U301" s="39" t="s">
        <v>46</v>
      </c>
      <c r="V301" s="39" t="s">
        <v>46</v>
      </c>
      <c r="W301" s="40" t="s">
        <v>39</v>
      </c>
      <c r="X301" s="58">
        <v>0</v>
      </c>
      <c r="Y301" s="55">
        <f>IFERROR(IF(X301="","",X301),"")</f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305" t="s">
        <v>446</v>
      </c>
      <c r="AG301" s="81"/>
      <c r="AJ301" s="87" t="s">
        <v>87</v>
      </c>
      <c r="AK301" s="87">
        <v>1</v>
      </c>
      <c r="BB301" s="306" t="s">
        <v>94</v>
      </c>
      <c r="BM301" s="81">
        <f>IFERROR(X301*I301,"0")</f>
        <v>0</v>
      </c>
      <c r="BN301" s="81">
        <f>IFERROR(Y301*I301,"0")</f>
        <v>0</v>
      </c>
      <c r="BO301" s="81">
        <f>IFERROR(X301/J301,"0")</f>
        <v>0</v>
      </c>
      <c r="BP301" s="81">
        <f>IFERROR(Y301/J301,"0")</f>
        <v>0</v>
      </c>
    </row>
    <row r="302" spans="1:68" ht="27" customHeight="1" x14ac:dyDescent="0.25">
      <c r="A302" s="63" t="s">
        <v>450</v>
      </c>
      <c r="B302" s="63" t="s">
        <v>451</v>
      </c>
      <c r="C302" s="36">
        <v>4301136029</v>
      </c>
      <c r="D302" s="425">
        <v>4640242180410</v>
      </c>
      <c r="E302" s="425"/>
      <c r="F302" s="62">
        <v>2.2400000000000002</v>
      </c>
      <c r="G302" s="37">
        <v>1</v>
      </c>
      <c r="H302" s="62">
        <v>2.2400000000000002</v>
      </c>
      <c r="I302" s="62">
        <v>2.4319999999999999</v>
      </c>
      <c r="J302" s="37">
        <v>126</v>
      </c>
      <c r="K302" s="37" t="s">
        <v>95</v>
      </c>
      <c r="L302" s="37" t="s">
        <v>86</v>
      </c>
      <c r="M302" s="38" t="s">
        <v>84</v>
      </c>
      <c r="N302" s="38"/>
      <c r="O302" s="37">
        <v>180</v>
      </c>
      <c r="P302" s="54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2" s="427"/>
      <c r="R302" s="427"/>
      <c r="S302" s="427"/>
      <c r="T302" s="428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7" t="s">
        <v>446</v>
      </c>
      <c r="AG302" s="81"/>
      <c r="AJ302" s="87" t="s">
        <v>87</v>
      </c>
      <c r="AK302" s="87">
        <v>1</v>
      </c>
      <c r="BB302" s="308" t="s">
        <v>94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x14ac:dyDescent="0.2">
      <c r="A303" s="432"/>
      <c r="B303" s="432"/>
      <c r="C303" s="432"/>
      <c r="D303" s="432"/>
      <c r="E303" s="432"/>
      <c r="F303" s="432"/>
      <c r="G303" s="432"/>
      <c r="H303" s="432"/>
      <c r="I303" s="432"/>
      <c r="J303" s="432"/>
      <c r="K303" s="432"/>
      <c r="L303" s="432"/>
      <c r="M303" s="432"/>
      <c r="N303" s="432"/>
      <c r="O303" s="433"/>
      <c r="P303" s="429" t="s">
        <v>40</v>
      </c>
      <c r="Q303" s="430"/>
      <c r="R303" s="430"/>
      <c r="S303" s="430"/>
      <c r="T303" s="430"/>
      <c r="U303" s="430"/>
      <c r="V303" s="431"/>
      <c r="W303" s="42" t="s">
        <v>39</v>
      </c>
      <c r="X303" s="43">
        <f>IFERROR(SUM(X300:X302),"0")</f>
        <v>0</v>
      </c>
      <c r="Y303" s="43">
        <f>IFERROR(SUM(Y300:Y302),"0")</f>
        <v>0</v>
      </c>
      <c r="Z303" s="43">
        <f>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432"/>
      <c r="B304" s="432"/>
      <c r="C304" s="432"/>
      <c r="D304" s="432"/>
      <c r="E304" s="432"/>
      <c r="F304" s="432"/>
      <c r="G304" s="432"/>
      <c r="H304" s="432"/>
      <c r="I304" s="432"/>
      <c r="J304" s="432"/>
      <c r="K304" s="432"/>
      <c r="L304" s="432"/>
      <c r="M304" s="432"/>
      <c r="N304" s="432"/>
      <c r="O304" s="433"/>
      <c r="P304" s="429" t="s">
        <v>40</v>
      </c>
      <c r="Q304" s="430"/>
      <c r="R304" s="430"/>
      <c r="S304" s="430"/>
      <c r="T304" s="430"/>
      <c r="U304" s="430"/>
      <c r="V304" s="431"/>
      <c r="W304" s="42" t="s">
        <v>0</v>
      </c>
      <c r="X304" s="43">
        <f>IFERROR(SUMPRODUCT(X300:X302*H300:H302),"0")</f>
        <v>0</v>
      </c>
      <c r="Y304" s="43">
        <f>IFERROR(SUMPRODUCT(Y300:Y302*H300:H302),"0")</f>
        <v>0</v>
      </c>
      <c r="Z304" s="42"/>
      <c r="AA304" s="67"/>
      <c r="AB304" s="67"/>
      <c r="AC304" s="67"/>
    </row>
    <row r="305" spans="1:68" ht="14.25" customHeight="1" x14ac:dyDescent="0.25">
      <c r="A305" s="424" t="s">
        <v>160</v>
      </c>
      <c r="B305" s="424"/>
      <c r="C305" s="424"/>
      <c r="D305" s="424"/>
      <c r="E305" s="424"/>
      <c r="F305" s="424"/>
      <c r="G305" s="424"/>
      <c r="H305" s="424"/>
      <c r="I305" s="424"/>
      <c r="J305" s="424"/>
      <c r="K305" s="424"/>
      <c r="L305" s="424"/>
      <c r="M305" s="424"/>
      <c r="N305" s="424"/>
      <c r="O305" s="424"/>
      <c r="P305" s="424"/>
      <c r="Q305" s="424"/>
      <c r="R305" s="424"/>
      <c r="S305" s="424"/>
      <c r="T305" s="424"/>
      <c r="U305" s="424"/>
      <c r="V305" s="424"/>
      <c r="W305" s="424"/>
      <c r="X305" s="424"/>
      <c r="Y305" s="424"/>
      <c r="Z305" s="424"/>
      <c r="AA305" s="66"/>
      <c r="AB305" s="66"/>
      <c r="AC305" s="83"/>
    </row>
    <row r="306" spans="1:68" ht="37.5" customHeight="1" x14ac:dyDescent="0.25">
      <c r="A306" s="63" t="s">
        <v>452</v>
      </c>
      <c r="B306" s="63" t="s">
        <v>453</v>
      </c>
      <c r="C306" s="36">
        <v>4301135504</v>
      </c>
      <c r="D306" s="425">
        <v>4640242181554</v>
      </c>
      <c r="E306" s="425"/>
      <c r="F306" s="62">
        <v>3</v>
      </c>
      <c r="G306" s="37">
        <v>1</v>
      </c>
      <c r="H306" s="62">
        <v>3</v>
      </c>
      <c r="I306" s="62">
        <v>3.1920000000000002</v>
      </c>
      <c r="J306" s="37">
        <v>126</v>
      </c>
      <c r="K306" s="37" t="s">
        <v>95</v>
      </c>
      <c r="L306" s="37" t="s">
        <v>86</v>
      </c>
      <c r="M306" s="38" t="s">
        <v>84</v>
      </c>
      <c r="N306" s="38"/>
      <c r="O306" s="37">
        <v>180</v>
      </c>
      <c r="P306" s="543" t="s">
        <v>454</v>
      </c>
      <c r="Q306" s="427"/>
      <c r="R306" s="427"/>
      <c r="S306" s="427"/>
      <c r="T306" s="428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ref="Y306:Y326" si="23">IFERROR(IF(X306="","",X306),"")</f>
        <v>0</v>
      </c>
      <c r="Z306" s="41">
        <f>IFERROR(IF(X306="","",X306*0.00936),"")</f>
        <v>0</v>
      </c>
      <c r="AA306" s="68" t="s">
        <v>46</v>
      </c>
      <c r="AB306" s="69" t="s">
        <v>46</v>
      </c>
      <c r="AC306" s="309" t="s">
        <v>455</v>
      </c>
      <c r="AG306" s="81"/>
      <c r="AJ306" s="87" t="s">
        <v>87</v>
      </c>
      <c r="AK306" s="87">
        <v>1</v>
      </c>
      <c r="BB306" s="310" t="s">
        <v>94</v>
      </c>
      <c r="BM306" s="81">
        <f t="shared" ref="BM306:BM326" si="24">IFERROR(X306*I306,"0")</f>
        <v>0</v>
      </c>
      <c r="BN306" s="81">
        <f t="shared" ref="BN306:BN326" si="25">IFERROR(Y306*I306,"0")</f>
        <v>0</v>
      </c>
      <c r="BO306" s="81">
        <f t="shared" ref="BO306:BO326" si="26">IFERROR(X306/J306,"0")</f>
        <v>0</v>
      </c>
      <c r="BP306" s="81">
        <f t="shared" ref="BP306:BP326" si="27">IFERROR(Y306/J306,"0")</f>
        <v>0</v>
      </c>
    </row>
    <row r="307" spans="1:68" ht="27" customHeight="1" x14ac:dyDescent="0.25">
      <c r="A307" s="63" t="s">
        <v>456</v>
      </c>
      <c r="B307" s="63" t="s">
        <v>457</v>
      </c>
      <c r="C307" s="36">
        <v>4301135394</v>
      </c>
      <c r="D307" s="425">
        <v>4640242181561</v>
      </c>
      <c r="E307" s="425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95</v>
      </c>
      <c r="L307" s="37" t="s">
        <v>86</v>
      </c>
      <c r="M307" s="38" t="s">
        <v>84</v>
      </c>
      <c r="N307" s="38"/>
      <c r="O307" s="37">
        <v>180</v>
      </c>
      <c r="P307" s="544" t="s">
        <v>458</v>
      </c>
      <c r="Q307" s="427"/>
      <c r="R307" s="427"/>
      <c r="S307" s="427"/>
      <c r="T307" s="428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3"/>
        <v>0</v>
      </c>
      <c r="Z307" s="41">
        <f>IFERROR(IF(X307="","",X307*0.00936),"")</f>
        <v>0</v>
      </c>
      <c r="AA307" s="68" t="s">
        <v>46</v>
      </c>
      <c r="AB307" s="69" t="s">
        <v>46</v>
      </c>
      <c r="AC307" s="311" t="s">
        <v>459</v>
      </c>
      <c r="AG307" s="81"/>
      <c r="AJ307" s="87" t="s">
        <v>87</v>
      </c>
      <c r="AK307" s="87">
        <v>1</v>
      </c>
      <c r="BB307" s="312" t="s">
        <v>94</v>
      </c>
      <c r="BM307" s="81">
        <f t="shared" si="24"/>
        <v>0</v>
      </c>
      <c r="BN307" s="81">
        <f t="shared" si="25"/>
        <v>0</v>
      </c>
      <c r="BO307" s="81">
        <f t="shared" si="26"/>
        <v>0</v>
      </c>
      <c r="BP307" s="81">
        <f t="shared" si="27"/>
        <v>0</v>
      </c>
    </row>
    <row r="308" spans="1:68" ht="27" customHeight="1" x14ac:dyDescent="0.25">
      <c r="A308" s="63" t="s">
        <v>460</v>
      </c>
      <c r="B308" s="63" t="s">
        <v>461</v>
      </c>
      <c r="C308" s="36">
        <v>4301135374</v>
      </c>
      <c r="D308" s="425">
        <v>4640242181424</v>
      </c>
      <c r="E308" s="425"/>
      <c r="F308" s="62">
        <v>5.5</v>
      </c>
      <c r="G308" s="37">
        <v>1</v>
      </c>
      <c r="H308" s="62">
        <v>5.5</v>
      </c>
      <c r="I308" s="62">
        <v>5.7350000000000003</v>
      </c>
      <c r="J308" s="37">
        <v>84</v>
      </c>
      <c r="K308" s="37" t="s">
        <v>85</v>
      </c>
      <c r="L308" s="37" t="s">
        <v>86</v>
      </c>
      <c r="M308" s="38" t="s">
        <v>84</v>
      </c>
      <c r="N308" s="38"/>
      <c r="O308" s="37">
        <v>180</v>
      </c>
      <c r="P308" s="545" t="s">
        <v>462</v>
      </c>
      <c r="Q308" s="427"/>
      <c r="R308" s="427"/>
      <c r="S308" s="427"/>
      <c r="T308" s="428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3"/>
        <v>0</v>
      </c>
      <c r="Z308" s="41">
        <f>IFERROR(IF(X308="","",X308*0.0155),"")</f>
        <v>0</v>
      </c>
      <c r="AA308" s="68" t="s">
        <v>46</v>
      </c>
      <c r="AB308" s="69" t="s">
        <v>46</v>
      </c>
      <c r="AC308" s="313" t="s">
        <v>455</v>
      </c>
      <c r="AG308" s="81"/>
      <c r="AJ308" s="87" t="s">
        <v>87</v>
      </c>
      <c r="AK308" s="87">
        <v>1</v>
      </c>
      <c r="BB308" s="314" t="s">
        <v>94</v>
      </c>
      <c r="BM308" s="81">
        <f t="shared" si="24"/>
        <v>0</v>
      </c>
      <c r="BN308" s="81">
        <f t="shared" si="25"/>
        <v>0</v>
      </c>
      <c r="BO308" s="81">
        <f t="shared" si="26"/>
        <v>0</v>
      </c>
      <c r="BP308" s="81">
        <f t="shared" si="27"/>
        <v>0</v>
      </c>
    </row>
    <row r="309" spans="1:68" ht="27" customHeight="1" x14ac:dyDescent="0.25">
      <c r="A309" s="63" t="s">
        <v>463</v>
      </c>
      <c r="B309" s="63" t="s">
        <v>464</v>
      </c>
      <c r="C309" s="36">
        <v>4301135320</v>
      </c>
      <c r="D309" s="425">
        <v>4640242181592</v>
      </c>
      <c r="E309" s="425"/>
      <c r="F309" s="62">
        <v>3.5</v>
      </c>
      <c r="G309" s="37">
        <v>1</v>
      </c>
      <c r="H309" s="62">
        <v>3.5</v>
      </c>
      <c r="I309" s="62">
        <v>3.6850000000000001</v>
      </c>
      <c r="J309" s="37">
        <v>126</v>
      </c>
      <c r="K309" s="37" t="s">
        <v>95</v>
      </c>
      <c r="L309" s="37" t="s">
        <v>86</v>
      </c>
      <c r="M309" s="38" t="s">
        <v>84</v>
      </c>
      <c r="N309" s="38"/>
      <c r="O309" s="37">
        <v>180</v>
      </c>
      <c r="P309" s="546" t="s">
        <v>465</v>
      </c>
      <c r="Q309" s="427"/>
      <c r="R309" s="427"/>
      <c r="S309" s="427"/>
      <c r="T309" s="428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3"/>
        <v>0</v>
      </c>
      <c r="Z309" s="41">
        <f t="shared" ref="Z309:Z317" si="28">IFERROR(IF(X309="","",X309*0.00936),"")</f>
        <v>0</v>
      </c>
      <c r="AA309" s="68" t="s">
        <v>46</v>
      </c>
      <c r="AB309" s="69" t="s">
        <v>46</v>
      </c>
      <c r="AC309" s="315" t="s">
        <v>466</v>
      </c>
      <c r="AG309" s="81"/>
      <c r="AJ309" s="87" t="s">
        <v>87</v>
      </c>
      <c r="AK309" s="87">
        <v>1</v>
      </c>
      <c r="BB309" s="316" t="s">
        <v>94</v>
      </c>
      <c r="BM309" s="81">
        <f t="shared" si="24"/>
        <v>0</v>
      </c>
      <c r="BN309" s="81">
        <f t="shared" si="25"/>
        <v>0</v>
      </c>
      <c r="BO309" s="81">
        <f t="shared" si="26"/>
        <v>0</v>
      </c>
      <c r="BP309" s="81">
        <f t="shared" si="27"/>
        <v>0</v>
      </c>
    </row>
    <row r="310" spans="1:68" ht="37.5" customHeight="1" x14ac:dyDescent="0.25">
      <c r="A310" s="63" t="s">
        <v>467</v>
      </c>
      <c r="B310" s="63" t="s">
        <v>468</v>
      </c>
      <c r="C310" s="36">
        <v>4301135552</v>
      </c>
      <c r="D310" s="425">
        <v>4640242181431</v>
      </c>
      <c r="E310" s="425"/>
      <c r="F310" s="62">
        <v>3.5</v>
      </c>
      <c r="G310" s="37">
        <v>1</v>
      </c>
      <c r="H310" s="62">
        <v>3.5</v>
      </c>
      <c r="I310" s="62">
        <v>3.6920000000000002</v>
      </c>
      <c r="J310" s="37">
        <v>126</v>
      </c>
      <c r="K310" s="37" t="s">
        <v>95</v>
      </c>
      <c r="L310" s="37" t="s">
        <v>86</v>
      </c>
      <c r="M310" s="38" t="s">
        <v>84</v>
      </c>
      <c r="N310" s="38"/>
      <c r="O310" s="37">
        <v>180</v>
      </c>
      <c r="P310" s="547" t="s">
        <v>469</v>
      </c>
      <c r="Q310" s="427"/>
      <c r="R310" s="427"/>
      <c r="S310" s="427"/>
      <c r="T310" s="428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3"/>
        <v>0</v>
      </c>
      <c r="Z310" s="41">
        <f t="shared" si="28"/>
        <v>0</v>
      </c>
      <c r="AA310" s="68" t="s">
        <v>46</v>
      </c>
      <c r="AB310" s="69" t="s">
        <v>46</v>
      </c>
      <c r="AC310" s="317" t="s">
        <v>470</v>
      </c>
      <c r="AG310" s="81"/>
      <c r="AJ310" s="87" t="s">
        <v>87</v>
      </c>
      <c r="AK310" s="87">
        <v>1</v>
      </c>
      <c r="BB310" s="318" t="s">
        <v>94</v>
      </c>
      <c r="BM310" s="81">
        <f t="shared" si="24"/>
        <v>0</v>
      </c>
      <c r="BN310" s="81">
        <f t="shared" si="25"/>
        <v>0</v>
      </c>
      <c r="BO310" s="81">
        <f t="shared" si="26"/>
        <v>0</v>
      </c>
      <c r="BP310" s="81">
        <f t="shared" si="27"/>
        <v>0</v>
      </c>
    </row>
    <row r="311" spans="1:68" ht="27" customHeight="1" x14ac:dyDescent="0.25">
      <c r="A311" s="63" t="s">
        <v>471</v>
      </c>
      <c r="B311" s="63" t="s">
        <v>472</v>
      </c>
      <c r="C311" s="36">
        <v>4301135405</v>
      </c>
      <c r="D311" s="425">
        <v>4640242181523</v>
      </c>
      <c r="E311" s="425"/>
      <c r="F311" s="62">
        <v>3</v>
      </c>
      <c r="G311" s="37">
        <v>1</v>
      </c>
      <c r="H311" s="62">
        <v>3</v>
      </c>
      <c r="I311" s="62">
        <v>3.1920000000000002</v>
      </c>
      <c r="J311" s="37">
        <v>126</v>
      </c>
      <c r="K311" s="37" t="s">
        <v>95</v>
      </c>
      <c r="L311" s="37" t="s">
        <v>86</v>
      </c>
      <c r="M311" s="38" t="s">
        <v>84</v>
      </c>
      <c r="N311" s="38"/>
      <c r="O311" s="37">
        <v>180</v>
      </c>
      <c r="P311" s="548" t="s">
        <v>473</v>
      </c>
      <c r="Q311" s="427"/>
      <c r="R311" s="427"/>
      <c r="S311" s="427"/>
      <c r="T311" s="428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3"/>
        <v>0</v>
      </c>
      <c r="Z311" s="41">
        <f t="shared" si="28"/>
        <v>0</v>
      </c>
      <c r="AA311" s="68" t="s">
        <v>46</v>
      </c>
      <c r="AB311" s="69" t="s">
        <v>46</v>
      </c>
      <c r="AC311" s="319" t="s">
        <v>459</v>
      </c>
      <c r="AG311" s="81"/>
      <c r="AJ311" s="87" t="s">
        <v>87</v>
      </c>
      <c r="AK311" s="87">
        <v>1</v>
      </c>
      <c r="BB311" s="320" t="s">
        <v>94</v>
      </c>
      <c r="BM311" s="81">
        <f t="shared" si="24"/>
        <v>0</v>
      </c>
      <c r="BN311" s="81">
        <f t="shared" si="25"/>
        <v>0</v>
      </c>
      <c r="BO311" s="81">
        <f t="shared" si="26"/>
        <v>0</v>
      </c>
      <c r="BP311" s="81">
        <f t="shared" si="27"/>
        <v>0</v>
      </c>
    </row>
    <row r="312" spans="1:68" ht="37.5" customHeight="1" x14ac:dyDescent="0.25">
      <c r="A312" s="63" t="s">
        <v>474</v>
      </c>
      <c r="B312" s="63" t="s">
        <v>475</v>
      </c>
      <c r="C312" s="36">
        <v>4301135404</v>
      </c>
      <c r="D312" s="425">
        <v>4640242181516</v>
      </c>
      <c r="E312" s="425"/>
      <c r="F312" s="62">
        <v>3.7</v>
      </c>
      <c r="G312" s="37">
        <v>1</v>
      </c>
      <c r="H312" s="62">
        <v>3.7</v>
      </c>
      <c r="I312" s="62">
        <v>3.8919999999999999</v>
      </c>
      <c r="J312" s="37">
        <v>126</v>
      </c>
      <c r="K312" s="37" t="s">
        <v>95</v>
      </c>
      <c r="L312" s="37" t="s">
        <v>86</v>
      </c>
      <c r="M312" s="38" t="s">
        <v>84</v>
      </c>
      <c r="N312" s="38"/>
      <c r="O312" s="37">
        <v>180</v>
      </c>
      <c r="P312" s="549" t="s">
        <v>476</v>
      </c>
      <c r="Q312" s="427"/>
      <c r="R312" s="427"/>
      <c r="S312" s="427"/>
      <c r="T312" s="428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3"/>
        <v>0</v>
      </c>
      <c r="Z312" s="41">
        <f t="shared" si="28"/>
        <v>0</v>
      </c>
      <c r="AA312" s="68" t="s">
        <v>46</v>
      </c>
      <c r="AB312" s="69" t="s">
        <v>46</v>
      </c>
      <c r="AC312" s="321" t="s">
        <v>470</v>
      </c>
      <c r="AG312" s="81"/>
      <c r="AJ312" s="87" t="s">
        <v>87</v>
      </c>
      <c r="AK312" s="87">
        <v>1</v>
      </c>
      <c r="BB312" s="322" t="s">
        <v>94</v>
      </c>
      <c r="BM312" s="81">
        <f t="shared" si="24"/>
        <v>0</v>
      </c>
      <c r="BN312" s="81">
        <f t="shared" si="25"/>
        <v>0</v>
      </c>
      <c r="BO312" s="81">
        <f t="shared" si="26"/>
        <v>0</v>
      </c>
      <c r="BP312" s="81">
        <f t="shared" si="27"/>
        <v>0</v>
      </c>
    </row>
    <row r="313" spans="1:68" ht="27" customHeight="1" x14ac:dyDescent="0.25">
      <c r="A313" s="63" t="s">
        <v>477</v>
      </c>
      <c r="B313" s="63" t="s">
        <v>478</v>
      </c>
      <c r="C313" s="36">
        <v>4301135375</v>
      </c>
      <c r="D313" s="425">
        <v>4640242181486</v>
      </c>
      <c r="E313" s="425"/>
      <c r="F313" s="62">
        <v>3.7</v>
      </c>
      <c r="G313" s="37">
        <v>1</v>
      </c>
      <c r="H313" s="62">
        <v>3.7</v>
      </c>
      <c r="I313" s="62">
        <v>3.8919999999999999</v>
      </c>
      <c r="J313" s="37">
        <v>126</v>
      </c>
      <c r="K313" s="37" t="s">
        <v>95</v>
      </c>
      <c r="L313" s="37" t="s">
        <v>86</v>
      </c>
      <c r="M313" s="38" t="s">
        <v>84</v>
      </c>
      <c r="N313" s="38"/>
      <c r="O313" s="37">
        <v>180</v>
      </c>
      <c r="P313" s="550" t="s">
        <v>479</v>
      </c>
      <c r="Q313" s="427"/>
      <c r="R313" s="427"/>
      <c r="S313" s="427"/>
      <c r="T313" s="428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3"/>
        <v>0</v>
      </c>
      <c r="Z313" s="41">
        <f t="shared" si="28"/>
        <v>0</v>
      </c>
      <c r="AA313" s="68" t="s">
        <v>46</v>
      </c>
      <c r="AB313" s="69" t="s">
        <v>46</v>
      </c>
      <c r="AC313" s="323" t="s">
        <v>455</v>
      </c>
      <c r="AG313" s="81"/>
      <c r="AJ313" s="87" t="s">
        <v>87</v>
      </c>
      <c r="AK313" s="87">
        <v>1</v>
      </c>
      <c r="BB313" s="324" t="s">
        <v>94</v>
      </c>
      <c r="BM313" s="81">
        <f t="shared" si="24"/>
        <v>0</v>
      </c>
      <c r="BN313" s="81">
        <f t="shared" si="25"/>
        <v>0</v>
      </c>
      <c r="BO313" s="81">
        <f t="shared" si="26"/>
        <v>0</v>
      </c>
      <c r="BP313" s="81">
        <f t="shared" si="27"/>
        <v>0</v>
      </c>
    </row>
    <row r="314" spans="1:68" ht="37.5" customHeight="1" x14ac:dyDescent="0.25">
      <c r="A314" s="63" t="s">
        <v>480</v>
      </c>
      <c r="B314" s="63" t="s">
        <v>481</v>
      </c>
      <c r="C314" s="36">
        <v>4301135402</v>
      </c>
      <c r="D314" s="425">
        <v>4640242181493</v>
      </c>
      <c r="E314" s="425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95</v>
      </c>
      <c r="L314" s="37" t="s">
        <v>86</v>
      </c>
      <c r="M314" s="38" t="s">
        <v>84</v>
      </c>
      <c r="N314" s="38"/>
      <c r="O314" s="37">
        <v>180</v>
      </c>
      <c r="P314" s="551" t="s">
        <v>482</v>
      </c>
      <c r="Q314" s="427"/>
      <c r="R314" s="427"/>
      <c r="S314" s="427"/>
      <c r="T314" s="428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3"/>
        <v>0</v>
      </c>
      <c r="Z314" s="41">
        <f t="shared" si="28"/>
        <v>0</v>
      </c>
      <c r="AA314" s="68" t="s">
        <v>46</v>
      </c>
      <c r="AB314" s="69" t="s">
        <v>46</v>
      </c>
      <c r="AC314" s="325" t="s">
        <v>455</v>
      </c>
      <c r="AG314" s="81"/>
      <c r="AJ314" s="87" t="s">
        <v>87</v>
      </c>
      <c r="AK314" s="87">
        <v>1</v>
      </c>
      <c r="BB314" s="326" t="s">
        <v>94</v>
      </c>
      <c r="BM314" s="81">
        <f t="shared" si="24"/>
        <v>0</v>
      </c>
      <c r="BN314" s="81">
        <f t="shared" si="25"/>
        <v>0</v>
      </c>
      <c r="BO314" s="81">
        <f t="shared" si="26"/>
        <v>0</v>
      </c>
      <c r="BP314" s="81">
        <f t="shared" si="27"/>
        <v>0</v>
      </c>
    </row>
    <row r="315" spans="1:68" ht="37.5" customHeight="1" x14ac:dyDescent="0.25">
      <c r="A315" s="63" t="s">
        <v>483</v>
      </c>
      <c r="B315" s="63" t="s">
        <v>484</v>
      </c>
      <c r="C315" s="36">
        <v>4301135403</v>
      </c>
      <c r="D315" s="425">
        <v>4640242181509</v>
      </c>
      <c r="E315" s="425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95</v>
      </c>
      <c r="L315" s="37" t="s">
        <v>86</v>
      </c>
      <c r="M315" s="38" t="s">
        <v>84</v>
      </c>
      <c r="N315" s="38"/>
      <c r="O315" s="37">
        <v>180</v>
      </c>
      <c r="P315" s="552" t="s">
        <v>485</v>
      </c>
      <c r="Q315" s="427"/>
      <c r="R315" s="427"/>
      <c r="S315" s="427"/>
      <c r="T315" s="428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3"/>
        <v>0</v>
      </c>
      <c r="Z315" s="41">
        <f t="shared" si="28"/>
        <v>0</v>
      </c>
      <c r="AA315" s="68" t="s">
        <v>46</v>
      </c>
      <c r="AB315" s="69" t="s">
        <v>46</v>
      </c>
      <c r="AC315" s="327" t="s">
        <v>455</v>
      </c>
      <c r="AG315" s="81"/>
      <c r="AJ315" s="87" t="s">
        <v>87</v>
      </c>
      <c r="AK315" s="87">
        <v>1</v>
      </c>
      <c r="BB315" s="328" t="s">
        <v>94</v>
      </c>
      <c r="BM315" s="81">
        <f t="shared" si="24"/>
        <v>0</v>
      </c>
      <c r="BN315" s="81">
        <f t="shared" si="25"/>
        <v>0</v>
      </c>
      <c r="BO315" s="81">
        <f t="shared" si="26"/>
        <v>0</v>
      </c>
      <c r="BP315" s="81">
        <f t="shared" si="27"/>
        <v>0</v>
      </c>
    </row>
    <row r="316" spans="1:68" ht="27" customHeight="1" x14ac:dyDescent="0.25">
      <c r="A316" s="63" t="s">
        <v>486</v>
      </c>
      <c r="B316" s="63" t="s">
        <v>487</v>
      </c>
      <c r="C316" s="36">
        <v>4301135304</v>
      </c>
      <c r="D316" s="425">
        <v>4640242181240</v>
      </c>
      <c r="E316" s="425"/>
      <c r="F316" s="62">
        <v>0.3</v>
      </c>
      <c r="G316" s="37">
        <v>9</v>
      </c>
      <c r="H316" s="62">
        <v>2.7</v>
      </c>
      <c r="I316" s="62">
        <v>2.88</v>
      </c>
      <c r="J316" s="37">
        <v>126</v>
      </c>
      <c r="K316" s="37" t="s">
        <v>95</v>
      </c>
      <c r="L316" s="37" t="s">
        <v>86</v>
      </c>
      <c r="M316" s="38" t="s">
        <v>84</v>
      </c>
      <c r="N316" s="38"/>
      <c r="O316" s="37">
        <v>180</v>
      </c>
      <c r="P316" s="553" t="s">
        <v>488</v>
      </c>
      <c r="Q316" s="427"/>
      <c r="R316" s="427"/>
      <c r="S316" s="427"/>
      <c r="T316" s="428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3"/>
        <v>0</v>
      </c>
      <c r="Z316" s="41">
        <f t="shared" si="28"/>
        <v>0</v>
      </c>
      <c r="AA316" s="68" t="s">
        <v>46</v>
      </c>
      <c r="AB316" s="69" t="s">
        <v>46</v>
      </c>
      <c r="AC316" s="329" t="s">
        <v>455</v>
      </c>
      <c r="AG316" s="81"/>
      <c r="AJ316" s="87" t="s">
        <v>87</v>
      </c>
      <c r="AK316" s="87">
        <v>1</v>
      </c>
      <c r="BB316" s="330" t="s">
        <v>94</v>
      </c>
      <c r="BM316" s="81">
        <f t="shared" si="24"/>
        <v>0</v>
      </c>
      <c r="BN316" s="81">
        <f t="shared" si="25"/>
        <v>0</v>
      </c>
      <c r="BO316" s="81">
        <f t="shared" si="26"/>
        <v>0</v>
      </c>
      <c r="BP316" s="81">
        <f t="shared" si="27"/>
        <v>0</v>
      </c>
    </row>
    <row r="317" spans="1:68" ht="27" customHeight="1" x14ac:dyDescent="0.25">
      <c r="A317" s="63" t="s">
        <v>489</v>
      </c>
      <c r="B317" s="63" t="s">
        <v>490</v>
      </c>
      <c r="C317" s="36">
        <v>4301135310</v>
      </c>
      <c r="D317" s="425">
        <v>4640242181318</v>
      </c>
      <c r="E317" s="425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95</v>
      </c>
      <c r="L317" s="37" t="s">
        <v>86</v>
      </c>
      <c r="M317" s="38" t="s">
        <v>84</v>
      </c>
      <c r="N317" s="38"/>
      <c r="O317" s="37">
        <v>180</v>
      </c>
      <c r="P317" s="554" t="s">
        <v>491</v>
      </c>
      <c r="Q317" s="427"/>
      <c r="R317" s="427"/>
      <c r="S317" s="427"/>
      <c r="T317" s="428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3"/>
        <v>0</v>
      </c>
      <c r="Z317" s="41">
        <f t="shared" si="28"/>
        <v>0</v>
      </c>
      <c r="AA317" s="68" t="s">
        <v>46</v>
      </c>
      <c r="AB317" s="69" t="s">
        <v>46</v>
      </c>
      <c r="AC317" s="331" t="s">
        <v>459</v>
      </c>
      <c r="AG317" s="81"/>
      <c r="AJ317" s="87" t="s">
        <v>87</v>
      </c>
      <c r="AK317" s="87">
        <v>1</v>
      </c>
      <c r="BB317" s="332" t="s">
        <v>94</v>
      </c>
      <c r="BM317" s="81">
        <f t="shared" si="24"/>
        <v>0</v>
      </c>
      <c r="BN317" s="81">
        <f t="shared" si="25"/>
        <v>0</v>
      </c>
      <c r="BO317" s="81">
        <f t="shared" si="26"/>
        <v>0</v>
      </c>
      <c r="BP317" s="81">
        <f t="shared" si="27"/>
        <v>0</v>
      </c>
    </row>
    <row r="318" spans="1:68" ht="27" customHeight="1" x14ac:dyDescent="0.25">
      <c r="A318" s="63" t="s">
        <v>492</v>
      </c>
      <c r="B318" s="63" t="s">
        <v>493</v>
      </c>
      <c r="C318" s="36">
        <v>4301135306</v>
      </c>
      <c r="D318" s="425">
        <v>4640242181578</v>
      </c>
      <c r="E318" s="425"/>
      <c r="F318" s="62">
        <v>0.3</v>
      </c>
      <c r="G318" s="37">
        <v>9</v>
      </c>
      <c r="H318" s="62">
        <v>2.7</v>
      </c>
      <c r="I318" s="62">
        <v>2.8450000000000002</v>
      </c>
      <c r="J318" s="37">
        <v>234</v>
      </c>
      <c r="K318" s="37" t="s">
        <v>181</v>
      </c>
      <c r="L318" s="37" t="s">
        <v>86</v>
      </c>
      <c r="M318" s="38" t="s">
        <v>84</v>
      </c>
      <c r="N318" s="38"/>
      <c r="O318" s="37">
        <v>180</v>
      </c>
      <c r="P318" s="555" t="s">
        <v>494</v>
      </c>
      <c r="Q318" s="427"/>
      <c r="R318" s="427"/>
      <c r="S318" s="427"/>
      <c r="T318" s="428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3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455</v>
      </c>
      <c r="AG318" s="81"/>
      <c r="AJ318" s="87" t="s">
        <v>87</v>
      </c>
      <c r="AK318" s="87">
        <v>1</v>
      </c>
      <c r="BB318" s="334" t="s">
        <v>94</v>
      </c>
      <c r="BM318" s="81">
        <f t="shared" si="24"/>
        <v>0</v>
      </c>
      <c r="BN318" s="81">
        <f t="shared" si="25"/>
        <v>0</v>
      </c>
      <c r="BO318" s="81">
        <f t="shared" si="26"/>
        <v>0</v>
      </c>
      <c r="BP318" s="81">
        <f t="shared" si="27"/>
        <v>0</v>
      </c>
    </row>
    <row r="319" spans="1:68" ht="27" customHeight="1" x14ac:dyDescent="0.25">
      <c r="A319" s="63" t="s">
        <v>495</v>
      </c>
      <c r="B319" s="63" t="s">
        <v>496</v>
      </c>
      <c r="C319" s="36">
        <v>4301135305</v>
      </c>
      <c r="D319" s="425">
        <v>4640242181394</v>
      </c>
      <c r="E319" s="425"/>
      <c r="F319" s="62">
        <v>0.3</v>
      </c>
      <c r="G319" s="37">
        <v>9</v>
      </c>
      <c r="H319" s="62">
        <v>2.7</v>
      </c>
      <c r="I319" s="62">
        <v>2.8450000000000002</v>
      </c>
      <c r="J319" s="37">
        <v>234</v>
      </c>
      <c r="K319" s="37" t="s">
        <v>181</v>
      </c>
      <c r="L319" s="37" t="s">
        <v>86</v>
      </c>
      <c r="M319" s="38" t="s">
        <v>84</v>
      </c>
      <c r="N319" s="38"/>
      <c r="O319" s="37">
        <v>180</v>
      </c>
      <c r="P319" s="556" t="s">
        <v>497</v>
      </c>
      <c r="Q319" s="427"/>
      <c r="R319" s="427"/>
      <c r="S319" s="427"/>
      <c r="T319" s="428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3"/>
        <v>0</v>
      </c>
      <c r="Z319" s="41">
        <f>IFERROR(IF(X319="","",X319*0.00502),"")</f>
        <v>0</v>
      </c>
      <c r="AA319" s="68" t="s">
        <v>46</v>
      </c>
      <c r="AB319" s="69" t="s">
        <v>46</v>
      </c>
      <c r="AC319" s="335" t="s">
        <v>455</v>
      </c>
      <c r="AG319" s="81"/>
      <c r="AJ319" s="87" t="s">
        <v>87</v>
      </c>
      <c r="AK319" s="87">
        <v>1</v>
      </c>
      <c r="BB319" s="336" t="s">
        <v>94</v>
      </c>
      <c r="BM319" s="81">
        <f t="shared" si="24"/>
        <v>0</v>
      </c>
      <c r="BN319" s="81">
        <f t="shared" si="25"/>
        <v>0</v>
      </c>
      <c r="BO319" s="81">
        <f t="shared" si="26"/>
        <v>0</v>
      </c>
      <c r="BP319" s="81">
        <f t="shared" si="27"/>
        <v>0</v>
      </c>
    </row>
    <row r="320" spans="1:68" ht="27" customHeight="1" x14ac:dyDescent="0.25">
      <c r="A320" s="63" t="s">
        <v>498</v>
      </c>
      <c r="B320" s="63" t="s">
        <v>499</v>
      </c>
      <c r="C320" s="36">
        <v>4301135309</v>
      </c>
      <c r="D320" s="425">
        <v>4640242181332</v>
      </c>
      <c r="E320" s="425"/>
      <c r="F320" s="62">
        <v>0.3</v>
      </c>
      <c r="G320" s="37">
        <v>9</v>
      </c>
      <c r="H320" s="62">
        <v>2.7</v>
      </c>
      <c r="I320" s="62">
        <v>2.9079999999999999</v>
      </c>
      <c r="J320" s="37">
        <v>234</v>
      </c>
      <c r="K320" s="37" t="s">
        <v>181</v>
      </c>
      <c r="L320" s="37" t="s">
        <v>86</v>
      </c>
      <c r="M320" s="38" t="s">
        <v>84</v>
      </c>
      <c r="N320" s="38"/>
      <c r="O320" s="37">
        <v>180</v>
      </c>
      <c r="P320" s="557" t="s">
        <v>500</v>
      </c>
      <c r="Q320" s="427"/>
      <c r="R320" s="427"/>
      <c r="S320" s="427"/>
      <c r="T320" s="428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3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37" t="s">
        <v>455</v>
      </c>
      <c r="AG320" s="81"/>
      <c r="AJ320" s="87" t="s">
        <v>87</v>
      </c>
      <c r="AK320" s="87">
        <v>1</v>
      </c>
      <c r="BB320" s="338" t="s">
        <v>94</v>
      </c>
      <c r="BM320" s="81">
        <f t="shared" si="24"/>
        <v>0</v>
      </c>
      <c r="BN320" s="81">
        <f t="shared" si="25"/>
        <v>0</v>
      </c>
      <c r="BO320" s="81">
        <f t="shared" si="26"/>
        <v>0</v>
      </c>
      <c r="BP320" s="81">
        <f t="shared" si="27"/>
        <v>0</v>
      </c>
    </row>
    <row r="321" spans="1:68" ht="27" customHeight="1" x14ac:dyDescent="0.25">
      <c r="A321" s="63" t="s">
        <v>501</v>
      </c>
      <c r="B321" s="63" t="s">
        <v>502</v>
      </c>
      <c r="C321" s="36">
        <v>4301135308</v>
      </c>
      <c r="D321" s="425">
        <v>4640242181349</v>
      </c>
      <c r="E321" s="425"/>
      <c r="F321" s="62">
        <v>0.3</v>
      </c>
      <c r="G321" s="37">
        <v>9</v>
      </c>
      <c r="H321" s="62">
        <v>2.7</v>
      </c>
      <c r="I321" s="62">
        <v>2.9079999999999999</v>
      </c>
      <c r="J321" s="37">
        <v>234</v>
      </c>
      <c r="K321" s="37" t="s">
        <v>181</v>
      </c>
      <c r="L321" s="37" t="s">
        <v>86</v>
      </c>
      <c r="M321" s="38" t="s">
        <v>84</v>
      </c>
      <c r="N321" s="38"/>
      <c r="O321" s="37">
        <v>180</v>
      </c>
      <c r="P321" s="558" t="s">
        <v>503</v>
      </c>
      <c r="Q321" s="427"/>
      <c r="R321" s="427"/>
      <c r="S321" s="427"/>
      <c r="T321" s="428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3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39" t="s">
        <v>455</v>
      </c>
      <c r="AG321" s="81"/>
      <c r="AJ321" s="87" t="s">
        <v>87</v>
      </c>
      <c r="AK321" s="87">
        <v>1</v>
      </c>
      <c r="BB321" s="340" t="s">
        <v>94</v>
      </c>
      <c r="BM321" s="81">
        <f t="shared" si="24"/>
        <v>0</v>
      </c>
      <c r="BN321" s="81">
        <f t="shared" si="25"/>
        <v>0</v>
      </c>
      <c r="BO321" s="81">
        <f t="shared" si="26"/>
        <v>0</v>
      </c>
      <c r="BP321" s="81">
        <f t="shared" si="27"/>
        <v>0</v>
      </c>
    </row>
    <row r="322" spans="1:68" ht="27" customHeight="1" x14ac:dyDescent="0.25">
      <c r="A322" s="63" t="s">
        <v>504</v>
      </c>
      <c r="B322" s="63" t="s">
        <v>505</v>
      </c>
      <c r="C322" s="36">
        <v>4301135307</v>
      </c>
      <c r="D322" s="425">
        <v>4640242181370</v>
      </c>
      <c r="E322" s="425"/>
      <c r="F322" s="62">
        <v>0.3</v>
      </c>
      <c r="G322" s="37">
        <v>9</v>
      </c>
      <c r="H322" s="62">
        <v>2.7</v>
      </c>
      <c r="I322" s="62">
        <v>2.9079999999999999</v>
      </c>
      <c r="J322" s="37">
        <v>234</v>
      </c>
      <c r="K322" s="37" t="s">
        <v>181</v>
      </c>
      <c r="L322" s="37" t="s">
        <v>86</v>
      </c>
      <c r="M322" s="38" t="s">
        <v>84</v>
      </c>
      <c r="N322" s="38"/>
      <c r="O322" s="37">
        <v>180</v>
      </c>
      <c r="P322" s="559" t="s">
        <v>506</v>
      </c>
      <c r="Q322" s="427"/>
      <c r="R322" s="427"/>
      <c r="S322" s="427"/>
      <c r="T322" s="428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23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41" t="s">
        <v>507</v>
      </c>
      <c r="AG322" s="81"/>
      <c r="AJ322" s="87" t="s">
        <v>87</v>
      </c>
      <c r="AK322" s="87">
        <v>1</v>
      </c>
      <c r="BB322" s="342" t="s">
        <v>94</v>
      </c>
      <c r="BM322" s="81">
        <f t="shared" si="24"/>
        <v>0</v>
      </c>
      <c r="BN322" s="81">
        <f t="shared" si="25"/>
        <v>0</v>
      </c>
      <c r="BO322" s="81">
        <f t="shared" si="26"/>
        <v>0</v>
      </c>
      <c r="BP322" s="81">
        <f t="shared" si="27"/>
        <v>0</v>
      </c>
    </row>
    <row r="323" spans="1:68" ht="27" customHeight="1" x14ac:dyDescent="0.25">
      <c r="A323" s="63" t="s">
        <v>508</v>
      </c>
      <c r="B323" s="63" t="s">
        <v>509</v>
      </c>
      <c r="C323" s="36">
        <v>4301135318</v>
      </c>
      <c r="D323" s="425">
        <v>4607111037480</v>
      </c>
      <c r="E323" s="425"/>
      <c r="F323" s="62">
        <v>1</v>
      </c>
      <c r="G323" s="37">
        <v>4</v>
      </c>
      <c r="H323" s="62">
        <v>4</v>
      </c>
      <c r="I323" s="62">
        <v>4.2724000000000002</v>
      </c>
      <c r="J323" s="37">
        <v>84</v>
      </c>
      <c r="K323" s="37" t="s">
        <v>85</v>
      </c>
      <c r="L323" s="37" t="s">
        <v>86</v>
      </c>
      <c r="M323" s="38" t="s">
        <v>84</v>
      </c>
      <c r="N323" s="38"/>
      <c r="O323" s="37">
        <v>180</v>
      </c>
      <c r="P323" s="560" t="s">
        <v>510</v>
      </c>
      <c r="Q323" s="427"/>
      <c r="R323" s="427"/>
      <c r="S323" s="427"/>
      <c r="T323" s="428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23"/>
        <v>0</v>
      </c>
      <c r="Z323" s="41">
        <f>IFERROR(IF(X323="","",X323*0.0155),"")</f>
        <v>0</v>
      </c>
      <c r="AA323" s="68" t="s">
        <v>46</v>
      </c>
      <c r="AB323" s="69" t="s">
        <v>46</v>
      </c>
      <c r="AC323" s="343" t="s">
        <v>511</v>
      </c>
      <c r="AG323" s="81"/>
      <c r="AJ323" s="87" t="s">
        <v>87</v>
      </c>
      <c r="AK323" s="87">
        <v>1</v>
      </c>
      <c r="BB323" s="344" t="s">
        <v>94</v>
      </c>
      <c r="BM323" s="81">
        <f t="shared" si="24"/>
        <v>0</v>
      </c>
      <c r="BN323" s="81">
        <f t="shared" si="25"/>
        <v>0</v>
      </c>
      <c r="BO323" s="81">
        <f t="shared" si="26"/>
        <v>0</v>
      </c>
      <c r="BP323" s="81">
        <f t="shared" si="27"/>
        <v>0</v>
      </c>
    </row>
    <row r="324" spans="1:68" ht="27" customHeight="1" x14ac:dyDescent="0.25">
      <c r="A324" s="63" t="s">
        <v>512</v>
      </c>
      <c r="B324" s="63" t="s">
        <v>513</v>
      </c>
      <c r="C324" s="36">
        <v>4301135319</v>
      </c>
      <c r="D324" s="425">
        <v>4607111037473</v>
      </c>
      <c r="E324" s="425"/>
      <c r="F324" s="62">
        <v>1</v>
      </c>
      <c r="G324" s="37">
        <v>4</v>
      </c>
      <c r="H324" s="62">
        <v>4</v>
      </c>
      <c r="I324" s="62">
        <v>4.2300000000000004</v>
      </c>
      <c r="J324" s="37">
        <v>84</v>
      </c>
      <c r="K324" s="37" t="s">
        <v>85</v>
      </c>
      <c r="L324" s="37" t="s">
        <v>86</v>
      </c>
      <c r="M324" s="38" t="s">
        <v>84</v>
      </c>
      <c r="N324" s="38"/>
      <c r="O324" s="37">
        <v>180</v>
      </c>
      <c r="P324" s="561" t="s">
        <v>514</v>
      </c>
      <c r="Q324" s="427"/>
      <c r="R324" s="427"/>
      <c r="S324" s="427"/>
      <c r="T324" s="428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23"/>
        <v>0</v>
      </c>
      <c r="Z324" s="41">
        <f>IFERROR(IF(X324="","",X324*0.0155),"")</f>
        <v>0</v>
      </c>
      <c r="AA324" s="68" t="s">
        <v>46</v>
      </c>
      <c r="AB324" s="69" t="s">
        <v>46</v>
      </c>
      <c r="AC324" s="345" t="s">
        <v>515</v>
      </c>
      <c r="AG324" s="81"/>
      <c r="AJ324" s="87" t="s">
        <v>87</v>
      </c>
      <c r="AK324" s="87">
        <v>1</v>
      </c>
      <c r="BB324" s="346" t="s">
        <v>94</v>
      </c>
      <c r="BM324" s="81">
        <f t="shared" si="24"/>
        <v>0</v>
      </c>
      <c r="BN324" s="81">
        <f t="shared" si="25"/>
        <v>0</v>
      </c>
      <c r="BO324" s="81">
        <f t="shared" si="26"/>
        <v>0</v>
      </c>
      <c r="BP324" s="81">
        <f t="shared" si="27"/>
        <v>0</v>
      </c>
    </row>
    <row r="325" spans="1:68" ht="27" customHeight="1" x14ac:dyDescent="0.25">
      <c r="A325" s="63" t="s">
        <v>516</v>
      </c>
      <c r="B325" s="63" t="s">
        <v>517</v>
      </c>
      <c r="C325" s="36">
        <v>4301135198</v>
      </c>
      <c r="D325" s="425">
        <v>4640242180663</v>
      </c>
      <c r="E325" s="425"/>
      <c r="F325" s="62">
        <v>0.9</v>
      </c>
      <c r="G325" s="37">
        <v>4</v>
      </c>
      <c r="H325" s="62">
        <v>3.6</v>
      </c>
      <c r="I325" s="62">
        <v>3.83</v>
      </c>
      <c r="J325" s="37">
        <v>84</v>
      </c>
      <c r="K325" s="37" t="s">
        <v>85</v>
      </c>
      <c r="L325" s="37" t="s">
        <v>86</v>
      </c>
      <c r="M325" s="38" t="s">
        <v>84</v>
      </c>
      <c r="N325" s="38"/>
      <c r="O325" s="37">
        <v>180</v>
      </c>
      <c r="P325" s="562" t="s">
        <v>518</v>
      </c>
      <c r="Q325" s="427"/>
      <c r="R325" s="427"/>
      <c r="S325" s="427"/>
      <c r="T325" s="428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23"/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47" t="s">
        <v>519</v>
      </c>
      <c r="AG325" s="81"/>
      <c r="AJ325" s="87" t="s">
        <v>87</v>
      </c>
      <c r="AK325" s="87">
        <v>1</v>
      </c>
      <c r="BB325" s="348" t="s">
        <v>94</v>
      </c>
      <c r="BM325" s="81">
        <f t="shared" si="24"/>
        <v>0</v>
      </c>
      <c r="BN325" s="81">
        <f t="shared" si="25"/>
        <v>0</v>
      </c>
      <c r="BO325" s="81">
        <f t="shared" si="26"/>
        <v>0</v>
      </c>
      <c r="BP325" s="81">
        <f t="shared" si="27"/>
        <v>0</v>
      </c>
    </row>
    <row r="326" spans="1:68" ht="27" customHeight="1" x14ac:dyDescent="0.25">
      <c r="A326" s="63" t="s">
        <v>520</v>
      </c>
      <c r="B326" s="63" t="s">
        <v>521</v>
      </c>
      <c r="C326" s="36">
        <v>4301135723</v>
      </c>
      <c r="D326" s="425">
        <v>4640242181783</v>
      </c>
      <c r="E326" s="425"/>
      <c r="F326" s="62">
        <v>0.3</v>
      </c>
      <c r="G326" s="37">
        <v>9</v>
      </c>
      <c r="H326" s="62">
        <v>2.7</v>
      </c>
      <c r="I326" s="62">
        <v>2.988</v>
      </c>
      <c r="J326" s="37">
        <v>126</v>
      </c>
      <c r="K326" s="37" t="s">
        <v>95</v>
      </c>
      <c r="L326" s="37" t="s">
        <v>86</v>
      </c>
      <c r="M326" s="38" t="s">
        <v>84</v>
      </c>
      <c r="N326" s="38"/>
      <c r="O326" s="37">
        <v>180</v>
      </c>
      <c r="P326" s="563" t="s">
        <v>522</v>
      </c>
      <c r="Q326" s="427"/>
      <c r="R326" s="427"/>
      <c r="S326" s="427"/>
      <c r="T326" s="428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23"/>
        <v>0</v>
      </c>
      <c r="Z326" s="41">
        <f>IFERROR(IF(X326="","",X326*0.00936),"")</f>
        <v>0</v>
      </c>
      <c r="AA326" s="68" t="s">
        <v>46</v>
      </c>
      <c r="AB326" s="69" t="s">
        <v>46</v>
      </c>
      <c r="AC326" s="349" t="s">
        <v>523</v>
      </c>
      <c r="AG326" s="81"/>
      <c r="AJ326" s="87" t="s">
        <v>87</v>
      </c>
      <c r="AK326" s="87">
        <v>1</v>
      </c>
      <c r="BB326" s="350" t="s">
        <v>94</v>
      </c>
      <c r="BM326" s="81">
        <f t="shared" si="24"/>
        <v>0</v>
      </c>
      <c r="BN326" s="81">
        <f t="shared" si="25"/>
        <v>0</v>
      </c>
      <c r="BO326" s="81">
        <f t="shared" si="26"/>
        <v>0</v>
      </c>
      <c r="BP326" s="81">
        <f t="shared" si="27"/>
        <v>0</v>
      </c>
    </row>
    <row r="327" spans="1:68" x14ac:dyDescent="0.2">
      <c r="A327" s="432"/>
      <c r="B327" s="432"/>
      <c r="C327" s="432"/>
      <c r="D327" s="432"/>
      <c r="E327" s="432"/>
      <c r="F327" s="432"/>
      <c r="G327" s="432"/>
      <c r="H327" s="432"/>
      <c r="I327" s="432"/>
      <c r="J327" s="432"/>
      <c r="K327" s="432"/>
      <c r="L327" s="432"/>
      <c r="M327" s="432"/>
      <c r="N327" s="432"/>
      <c r="O327" s="433"/>
      <c r="P327" s="429" t="s">
        <v>40</v>
      </c>
      <c r="Q327" s="430"/>
      <c r="R327" s="430"/>
      <c r="S327" s="430"/>
      <c r="T327" s="430"/>
      <c r="U327" s="430"/>
      <c r="V327" s="431"/>
      <c r="W327" s="42" t="s">
        <v>39</v>
      </c>
      <c r="X327" s="43">
        <f>IFERROR(SUM(X306:X326),"0")</f>
        <v>0</v>
      </c>
      <c r="Y327" s="43">
        <f>IFERROR(SUM(Y306:Y326),"0")</f>
        <v>0</v>
      </c>
      <c r="Z327" s="43">
        <f>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 x14ac:dyDescent="0.2">
      <c r="A328" s="432"/>
      <c r="B328" s="432"/>
      <c r="C328" s="432"/>
      <c r="D328" s="432"/>
      <c r="E328" s="432"/>
      <c r="F328" s="432"/>
      <c r="G328" s="432"/>
      <c r="H328" s="432"/>
      <c r="I328" s="432"/>
      <c r="J328" s="432"/>
      <c r="K328" s="432"/>
      <c r="L328" s="432"/>
      <c r="M328" s="432"/>
      <c r="N328" s="432"/>
      <c r="O328" s="433"/>
      <c r="P328" s="429" t="s">
        <v>40</v>
      </c>
      <c r="Q328" s="430"/>
      <c r="R328" s="430"/>
      <c r="S328" s="430"/>
      <c r="T328" s="430"/>
      <c r="U328" s="430"/>
      <c r="V328" s="431"/>
      <c r="W328" s="42" t="s">
        <v>0</v>
      </c>
      <c r="X328" s="43">
        <f>IFERROR(SUMPRODUCT(X306:X326*H306:H326),"0")</f>
        <v>0</v>
      </c>
      <c r="Y328" s="43">
        <f>IFERROR(SUMPRODUCT(Y306:Y326*H306:H326),"0")</f>
        <v>0</v>
      </c>
      <c r="Z328" s="42"/>
      <c r="AA328" s="67"/>
      <c r="AB328" s="67"/>
      <c r="AC328" s="67"/>
    </row>
    <row r="329" spans="1:68" ht="16.5" customHeight="1" x14ac:dyDescent="0.25">
      <c r="A329" s="423" t="s">
        <v>524</v>
      </c>
      <c r="B329" s="423"/>
      <c r="C329" s="423"/>
      <c r="D329" s="423"/>
      <c r="E329" s="423"/>
      <c r="F329" s="423"/>
      <c r="G329" s="423"/>
      <c r="H329" s="423"/>
      <c r="I329" s="423"/>
      <c r="J329" s="423"/>
      <c r="K329" s="423"/>
      <c r="L329" s="423"/>
      <c r="M329" s="423"/>
      <c r="N329" s="423"/>
      <c r="O329" s="423"/>
      <c r="P329" s="423"/>
      <c r="Q329" s="423"/>
      <c r="R329" s="423"/>
      <c r="S329" s="423"/>
      <c r="T329" s="423"/>
      <c r="U329" s="423"/>
      <c r="V329" s="423"/>
      <c r="W329" s="423"/>
      <c r="X329" s="423"/>
      <c r="Y329" s="423"/>
      <c r="Z329" s="423"/>
      <c r="AA329" s="65"/>
      <c r="AB329" s="65"/>
      <c r="AC329" s="82"/>
    </row>
    <row r="330" spans="1:68" ht="14.25" customHeight="1" x14ac:dyDescent="0.25">
      <c r="A330" s="424" t="s">
        <v>160</v>
      </c>
      <c r="B330" s="424"/>
      <c r="C330" s="424"/>
      <c r="D330" s="424"/>
      <c r="E330" s="424"/>
      <c r="F330" s="424"/>
      <c r="G330" s="424"/>
      <c r="H330" s="424"/>
      <c r="I330" s="424"/>
      <c r="J330" s="424"/>
      <c r="K330" s="424"/>
      <c r="L330" s="424"/>
      <c r="M330" s="424"/>
      <c r="N330" s="424"/>
      <c r="O330" s="424"/>
      <c r="P330" s="424"/>
      <c r="Q330" s="424"/>
      <c r="R330" s="424"/>
      <c r="S330" s="424"/>
      <c r="T330" s="424"/>
      <c r="U330" s="424"/>
      <c r="V330" s="424"/>
      <c r="W330" s="424"/>
      <c r="X330" s="424"/>
      <c r="Y330" s="424"/>
      <c r="Z330" s="424"/>
      <c r="AA330" s="66"/>
      <c r="AB330" s="66"/>
      <c r="AC330" s="83"/>
    </row>
    <row r="331" spans="1:68" ht="27" customHeight="1" x14ac:dyDescent="0.25">
      <c r="A331" s="63" t="s">
        <v>525</v>
      </c>
      <c r="B331" s="63" t="s">
        <v>526</v>
      </c>
      <c r="C331" s="36">
        <v>4301135268</v>
      </c>
      <c r="D331" s="425">
        <v>4640242181134</v>
      </c>
      <c r="E331" s="425"/>
      <c r="F331" s="62">
        <v>0.8</v>
      </c>
      <c r="G331" s="37">
        <v>5</v>
      </c>
      <c r="H331" s="62">
        <v>4</v>
      </c>
      <c r="I331" s="62">
        <v>4.2830000000000004</v>
      </c>
      <c r="J331" s="37">
        <v>84</v>
      </c>
      <c r="K331" s="37" t="s">
        <v>85</v>
      </c>
      <c r="L331" s="37" t="s">
        <v>86</v>
      </c>
      <c r="M331" s="38" t="s">
        <v>84</v>
      </c>
      <c r="N331" s="38"/>
      <c r="O331" s="37">
        <v>180</v>
      </c>
      <c r="P331" s="564" t="s">
        <v>527</v>
      </c>
      <c r="Q331" s="427"/>
      <c r="R331" s="427"/>
      <c r="S331" s="427"/>
      <c r="T331" s="428"/>
      <c r="U331" s="39" t="s">
        <v>46</v>
      </c>
      <c r="V331" s="39" t="s">
        <v>46</v>
      </c>
      <c r="W331" s="40" t="s">
        <v>39</v>
      </c>
      <c r="X331" s="58">
        <v>0</v>
      </c>
      <c r="Y331" s="55">
        <f>IFERROR(IF(X331="","",X331),"")</f>
        <v>0</v>
      </c>
      <c r="Z331" s="41">
        <f>IFERROR(IF(X331="","",X331*0.0155),"")</f>
        <v>0</v>
      </c>
      <c r="AA331" s="68" t="s">
        <v>46</v>
      </c>
      <c r="AB331" s="69" t="s">
        <v>46</v>
      </c>
      <c r="AC331" s="351" t="s">
        <v>528</v>
      </c>
      <c r="AG331" s="81"/>
      <c r="AJ331" s="87" t="s">
        <v>87</v>
      </c>
      <c r="AK331" s="87">
        <v>1</v>
      </c>
      <c r="BB331" s="352" t="s">
        <v>94</v>
      </c>
      <c r="BM331" s="81">
        <f>IFERROR(X331*I331,"0")</f>
        <v>0</v>
      </c>
      <c r="BN331" s="81">
        <f>IFERROR(Y331*I331,"0")</f>
        <v>0</v>
      </c>
      <c r="BO331" s="81">
        <f>IFERROR(X331/J331,"0")</f>
        <v>0</v>
      </c>
      <c r="BP331" s="81">
        <f>IFERROR(Y331/J331,"0")</f>
        <v>0</v>
      </c>
    </row>
    <row r="332" spans="1:68" x14ac:dyDescent="0.2">
      <c r="A332" s="432"/>
      <c r="B332" s="432"/>
      <c r="C332" s="432"/>
      <c r="D332" s="432"/>
      <c r="E332" s="432"/>
      <c r="F332" s="432"/>
      <c r="G332" s="432"/>
      <c r="H332" s="432"/>
      <c r="I332" s="432"/>
      <c r="J332" s="432"/>
      <c r="K332" s="432"/>
      <c r="L332" s="432"/>
      <c r="M332" s="432"/>
      <c r="N332" s="432"/>
      <c r="O332" s="433"/>
      <c r="P332" s="429" t="s">
        <v>40</v>
      </c>
      <c r="Q332" s="430"/>
      <c r="R332" s="430"/>
      <c r="S332" s="430"/>
      <c r="T332" s="430"/>
      <c r="U332" s="430"/>
      <c r="V332" s="431"/>
      <c r="W332" s="42" t="s">
        <v>39</v>
      </c>
      <c r="X332" s="43">
        <f>IFERROR(SUM(X331:X331),"0")</f>
        <v>0</v>
      </c>
      <c r="Y332" s="43">
        <f>IFERROR(SUM(Y331:Y331),"0")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432"/>
      <c r="B333" s="432"/>
      <c r="C333" s="432"/>
      <c r="D333" s="432"/>
      <c r="E333" s="432"/>
      <c r="F333" s="432"/>
      <c r="G333" s="432"/>
      <c r="H333" s="432"/>
      <c r="I333" s="432"/>
      <c r="J333" s="432"/>
      <c r="K333" s="432"/>
      <c r="L333" s="432"/>
      <c r="M333" s="432"/>
      <c r="N333" s="432"/>
      <c r="O333" s="433"/>
      <c r="P333" s="429" t="s">
        <v>40</v>
      </c>
      <c r="Q333" s="430"/>
      <c r="R333" s="430"/>
      <c r="S333" s="430"/>
      <c r="T333" s="430"/>
      <c r="U333" s="430"/>
      <c r="V333" s="431"/>
      <c r="W333" s="42" t="s">
        <v>0</v>
      </c>
      <c r="X333" s="43">
        <f>IFERROR(SUMPRODUCT(X331:X331*H331:H331),"0")</f>
        <v>0</v>
      </c>
      <c r="Y333" s="43">
        <f>IFERROR(SUMPRODUCT(Y331:Y331*H331:H331),"0")</f>
        <v>0</v>
      </c>
      <c r="Z333" s="42"/>
      <c r="AA333" s="67"/>
      <c r="AB333" s="67"/>
      <c r="AC333" s="67"/>
    </row>
    <row r="334" spans="1:68" ht="15" customHeight="1" x14ac:dyDescent="0.2">
      <c r="A334" s="432"/>
      <c r="B334" s="432"/>
      <c r="C334" s="432"/>
      <c r="D334" s="432"/>
      <c r="E334" s="432"/>
      <c r="F334" s="432"/>
      <c r="G334" s="432"/>
      <c r="H334" s="432"/>
      <c r="I334" s="432"/>
      <c r="J334" s="432"/>
      <c r="K334" s="432"/>
      <c r="L334" s="432"/>
      <c r="M334" s="432"/>
      <c r="N334" s="432"/>
      <c r="O334" s="568"/>
      <c r="P334" s="565" t="s">
        <v>33</v>
      </c>
      <c r="Q334" s="566"/>
      <c r="R334" s="566"/>
      <c r="S334" s="566"/>
      <c r="T334" s="566"/>
      <c r="U334" s="566"/>
      <c r="V334" s="567"/>
      <c r="W334" s="42" t="s">
        <v>0</v>
      </c>
      <c r="X334" s="43">
        <f>IFERROR(X24+X33+X40+X53+X59+X64+X69+X78+X84+X89+X95+X105+X112+X121+X127+X133+X139+X144+X149+X155+X160+X166+X174+X179+X187+X191+X196+X205+X212+X222+X230+X235+X242+X247+X253+X259+X266+X271+X277+X281+X289+X293+X298+X304+X328+X333,"0")</f>
        <v>0</v>
      </c>
      <c r="Y334" s="43">
        <f>IFERROR(Y24+Y33+Y40+Y53+Y59+Y64+Y69+Y78+Y84+Y89+Y95+Y105+Y112+Y121+Y127+Y133+Y139+Y144+Y149+Y155+Y160+Y166+Y174+Y179+Y187+Y191+Y196+Y205+Y212+Y222+Y230+Y235+Y242+Y247+Y253+Y259+Y266+Y271+Y277+Y281+Y289+Y293+Y298+Y304+Y328+Y333,"0")</f>
        <v>0</v>
      </c>
      <c r="Z334" s="42"/>
      <c r="AA334" s="67"/>
      <c r="AB334" s="67"/>
      <c r="AC334" s="67"/>
    </row>
    <row r="335" spans="1:68" x14ac:dyDescent="0.2">
      <c r="A335" s="432"/>
      <c r="B335" s="432"/>
      <c r="C335" s="432"/>
      <c r="D335" s="432"/>
      <c r="E335" s="432"/>
      <c r="F335" s="432"/>
      <c r="G335" s="432"/>
      <c r="H335" s="432"/>
      <c r="I335" s="432"/>
      <c r="J335" s="432"/>
      <c r="K335" s="432"/>
      <c r="L335" s="432"/>
      <c r="M335" s="432"/>
      <c r="N335" s="432"/>
      <c r="O335" s="568"/>
      <c r="P335" s="565" t="s">
        <v>34</v>
      </c>
      <c r="Q335" s="566"/>
      <c r="R335" s="566"/>
      <c r="S335" s="566"/>
      <c r="T335" s="566"/>
      <c r="U335" s="566"/>
      <c r="V335" s="567"/>
      <c r="W335" s="42" t="s">
        <v>0</v>
      </c>
      <c r="X335" s="43">
        <f>IFERROR(SUM(BM22:BM331),"0")</f>
        <v>0</v>
      </c>
      <c r="Y335" s="43">
        <f>IFERROR(SUM(BN22:BN331),"0")</f>
        <v>0</v>
      </c>
      <c r="Z335" s="42"/>
      <c r="AA335" s="67"/>
      <c r="AB335" s="67"/>
      <c r="AC335" s="67"/>
    </row>
    <row r="336" spans="1:68" x14ac:dyDescent="0.2">
      <c r="A336" s="432"/>
      <c r="B336" s="432"/>
      <c r="C336" s="432"/>
      <c r="D336" s="432"/>
      <c r="E336" s="432"/>
      <c r="F336" s="432"/>
      <c r="G336" s="432"/>
      <c r="H336" s="432"/>
      <c r="I336" s="432"/>
      <c r="J336" s="432"/>
      <c r="K336" s="432"/>
      <c r="L336" s="432"/>
      <c r="M336" s="432"/>
      <c r="N336" s="432"/>
      <c r="O336" s="568"/>
      <c r="P336" s="565" t="s">
        <v>35</v>
      </c>
      <c r="Q336" s="566"/>
      <c r="R336" s="566"/>
      <c r="S336" s="566"/>
      <c r="T336" s="566"/>
      <c r="U336" s="566"/>
      <c r="V336" s="567"/>
      <c r="W336" s="42" t="s">
        <v>20</v>
      </c>
      <c r="X336" s="44">
        <f>ROUNDUP(SUM(BO22:BO331),0)</f>
        <v>0</v>
      </c>
      <c r="Y336" s="44">
        <f>ROUNDUP(SUM(BP22:BP331),0)</f>
        <v>0</v>
      </c>
      <c r="Z336" s="42"/>
      <c r="AA336" s="67"/>
      <c r="AB336" s="67"/>
      <c r="AC336" s="67"/>
    </row>
    <row r="337" spans="1:38" x14ac:dyDescent="0.2">
      <c r="A337" s="432"/>
      <c r="B337" s="432"/>
      <c r="C337" s="432"/>
      <c r="D337" s="432"/>
      <c r="E337" s="432"/>
      <c r="F337" s="432"/>
      <c r="G337" s="432"/>
      <c r="H337" s="432"/>
      <c r="I337" s="432"/>
      <c r="J337" s="432"/>
      <c r="K337" s="432"/>
      <c r="L337" s="432"/>
      <c r="M337" s="432"/>
      <c r="N337" s="432"/>
      <c r="O337" s="568"/>
      <c r="P337" s="565" t="s">
        <v>36</v>
      </c>
      <c r="Q337" s="566"/>
      <c r="R337" s="566"/>
      <c r="S337" s="566"/>
      <c r="T337" s="566"/>
      <c r="U337" s="566"/>
      <c r="V337" s="567"/>
      <c r="W337" s="42" t="s">
        <v>0</v>
      </c>
      <c r="X337" s="43">
        <f>GrossWeightTotal+PalletQtyTotal*25</f>
        <v>0</v>
      </c>
      <c r="Y337" s="43">
        <f>GrossWeightTotalR+PalletQtyTotalR*25</f>
        <v>0</v>
      </c>
      <c r="Z337" s="42"/>
      <c r="AA337" s="67"/>
      <c r="AB337" s="67"/>
      <c r="AC337" s="67"/>
    </row>
    <row r="338" spans="1:38" x14ac:dyDescent="0.2">
      <c r="A338" s="432"/>
      <c r="B338" s="432"/>
      <c r="C338" s="432"/>
      <c r="D338" s="432"/>
      <c r="E338" s="432"/>
      <c r="F338" s="432"/>
      <c r="G338" s="432"/>
      <c r="H338" s="432"/>
      <c r="I338" s="432"/>
      <c r="J338" s="432"/>
      <c r="K338" s="432"/>
      <c r="L338" s="432"/>
      <c r="M338" s="432"/>
      <c r="N338" s="432"/>
      <c r="O338" s="568"/>
      <c r="P338" s="565" t="s">
        <v>37</v>
      </c>
      <c r="Q338" s="566"/>
      <c r="R338" s="566"/>
      <c r="S338" s="566"/>
      <c r="T338" s="566"/>
      <c r="U338" s="566"/>
      <c r="V338" s="567"/>
      <c r="W338" s="42" t="s">
        <v>20</v>
      </c>
      <c r="X338" s="43">
        <f>IFERROR(X23+X32+X39+X52+X58+X63+X68+X77+X83+X88+X94+X104+X111+X120+X126+X132+X138+X143+X148+X154+X159+X165+X173+X178+X186+X190+X195+X204+X211+X221+X229+X234+X241+X246+X252+X258+X265+X270+X276+X280+X288+X292+X297+X303+X327+X332,"0")</f>
        <v>0</v>
      </c>
      <c r="Y338" s="43">
        <f>IFERROR(Y23+Y32+Y39+Y52+Y58+Y63+Y68+Y77+Y83+Y88+Y94+Y104+Y111+Y120+Y126+Y132+Y138+Y143+Y148+Y154+Y159+Y165+Y173+Y178+Y186+Y190+Y195+Y204+Y211+Y221+Y229+Y234+Y241+Y246+Y252+Y258+Y265+Y270+Y276+Y280+Y288+Y292+Y297+Y303+Y327+Y332,"0")</f>
        <v>0</v>
      </c>
      <c r="Z338" s="42"/>
      <c r="AA338" s="67"/>
      <c r="AB338" s="67"/>
      <c r="AC338" s="67"/>
    </row>
    <row r="339" spans="1:38" ht="14.25" x14ac:dyDescent="0.2">
      <c r="A339" s="432"/>
      <c r="B339" s="432"/>
      <c r="C339" s="432"/>
      <c r="D339" s="432"/>
      <c r="E339" s="432"/>
      <c r="F339" s="432"/>
      <c r="G339" s="432"/>
      <c r="H339" s="432"/>
      <c r="I339" s="432"/>
      <c r="J339" s="432"/>
      <c r="K339" s="432"/>
      <c r="L339" s="432"/>
      <c r="M339" s="432"/>
      <c r="N339" s="432"/>
      <c r="O339" s="568"/>
      <c r="P339" s="565" t="s">
        <v>38</v>
      </c>
      <c r="Q339" s="566"/>
      <c r="R339" s="566"/>
      <c r="S339" s="566"/>
      <c r="T339" s="566"/>
      <c r="U339" s="566"/>
      <c r="V339" s="567"/>
      <c r="W339" s="45" t="s">
        <v>52</v>
      </c>
      <c r="X339" s="42"/>
      <c r="Y339" s="42"/>
      <c r="Z339" s="42">
        <f>IFERROR(Z23+Z32+Z39+Z52+Z58+Z63+Z68+Z77+Z83+Z88+Z94+Z104+Z111+Z120+Z126+Z132+Z138+Z143+Z148+Z154+Z159+Z165+Z173+Z178+Z186+Z190+Z195+Z204+Z211+Z221+Z229+Z234+Z241+Z246+Z252+Z258+Z265+Z270+Z276+Z280+Z288+Z292+Z297+Z303+Z327+Z332,"0")</f>
        <v>0</v>
      </c>
      <c r="AA339" s="67"/>
      <c r="AB339" s="67"/>
      <c r="AC339" s="67"/>
    </row>
    <row r="340" spans="1:38" ht="13.5" thickBot="1" x14ac:dyDescent="0.25"/>
    <row r="341" spans="1:38" ht="27" thickTop="1" thickBot="1" x14ac:dyDescent="0.25">
      <c r="A341" s="46" t="s">
        <v>9</v>
      </c>
      <c r="B341" s="88" t="s">
        <v>79</v>
      </c>
      <c r="C341" s="569" t="s">
        <v>45</v>
      </c>
      <c r="D341" s="569" t="s">
        <v>45</v>
      </c>
      <c r="E341" s="569" t="s">
        <v>45</v>
      </c>
      <c r="F341" s="569" t="s">
        <v>45</v>
      </c>
      <c r="G341" s="569" t="s">
        <v>45</v>
      </c>
      <c r="H341" s="569" t="s">
        <v>45</v>
      </c>
      <c r="I341" s="569" t="s">
        <v>45</v>
      </c>
      <c r="J341" s="569" t="s">
        <v>45</v>
      </c>
      <c r="K341" s="569" t="s">
        <v>45</v>
      </c>
      <c r="L341" s="569" t="s">
        <v>45</v>
      </c>
      <c r="M341" s="569" t="s">
        <v>45</v>
      </c>
      <c r="N341" s="570"/>
      <c r="O341" s="569" t="s">
        <v>45</v>
      </c>
      <c r="P341" s="569" t="s">
        <v>45</v>
      </c>
      <c r="Q341" s="569" t="s">
        <v>45</v>
      </c>
      <c r="R341" s="569" t="s">
        <v>45</v>
      </c>
      <c r="S341" s="569" t="s">
        <v>45</v>
      </c>
      <c r="T341" s="569" t="s">
        <v>45</v>
      </c>
      <c r="U341" s="569" t="s">
        <v>274</v>
      </c>
      <c r="V341" s="569" t="s">
        <v>274</v>
      </c>
      <c r="W341" s="569" t="s">
        <v>300</v>
      </c>
      <c r="X341" s="569" t="s">
        <v>300</v>
      </c>
      <c r="Y341" s="569" t="s">
        <v>323</v>
      </c>
      <c r="Z341" s="569" t="s">
        <v>323</v>
      </c>
      <c r="AA341" s="569" t="s">
        <v>323</v>
      </c>
      <c r="AB341" s="569" t="s">
        <v>323</v>
      </c>
      <c r="AC341" s="569" t="s">
        <v>323</v>
      </c>
      <c r="AD341" s="569" t="s">
        <v>323</v>
      </c>
      <c r="AE341" s="569" t="s">
        <v>323</v>
      </c>
      <c r="AF341" s="569" t="s">
        <v>323</v>
      </c>
      <c r="AG341" s="88" t="s">
        <v>398</v>
      </c>
      <c r="AH341" s="569" t="s">
        <v>403</v>
      </c>
      <c r="AI341" s="569" t="s">
        <v>403</v>
      </c>
      <c r="AJ341" s="88" t="s">
        <v>413</v>
      </c>
      <c r="AK341" s="569" t="s">
        <v>275</v>
      </c>
      <c r="AL341" s="569" t="s">
        <v>275</v>
      </c>
    </row>
    <row r="342" spans="1:38" ht="14.25" customHeight="1" thickTop="1" x14ac:dyDescent="0.2">
      <c r="A342" s="571" t="s">
        <v>10</v>
      </c>
      <c r="B342" s="569" t="s">
        <v>79</v>
      </c>
      <c r="C342" s="569" t="s">
        <v>88</v>
      </c>
      <c r="D342" s="569" t="s">
        <v>105</v>
      </c>
      <c r="E342" s="569" t="s">
        <v>118</v>
      </c>
      <c r="F342" s="569" t="s">
        <v>139</v>
      </c>
      <c r="G342" s="569" t="s">
        <v>177</v>
      </c>
      <c r="H342" s="569" t="s">
        <v>184</v>
      </c>
      <c r="I342" s="569" t="s">
        <v>189</v>
      </c>
      <c r="J342" s="569" t="s">
        <v>197</v>
      </c>
      <c r="K342" s="569" t="s">
        <v>214</v>
      </c>
      <c r="L342" s="569" t="s">
        <v>224</v>
      </c>
      <c r="M342" s="569" t="s">
        <v>235</v>
      </c>
      <c r="N342" s="1"/>
      <c r="O342" s="569" t="s">
        <v>241</v>
      </c>
      <c r="P342" s="569" t="s">
        <v>248</v>
      </c>
      <c r="Q342" s="569" t="s">
        <v>254</v>
      </c>
      <c r="R342" s="569" t="s">
        <v>259</v>
      </c>
      <c r="S342" s="569" t="s">
        <v>262</v>
      </c>
      <c r="T342" s="569" t="s">
        <v>270</v>
      </c>
      <c r="U342" s="569" t="s">
        <v>275</v>
      </c>
      <c r="V342" s="569" t="s">
        <v>279</v>
      </c>
      <c r="W342" s="569" t="s">
        <v>301</v>
      </c>
      <c r="X342" s="569" t="s">
        <v>319</v>
      </c>
      <c r="Y342" s="569" t="s">
        <v>324</v>
      </c>
      <c r="Z342" s="569" t="s">
        <v>337</v>
      </c>
      <c r="AA342" s="569" t="s">
        <v>347</v>
      </c>
      <c r="AB342" s="569" t="s">
        <v>362</v>
      </c>
      <c r="AC342" s="569" t="s">
        <v>373</v>
      </c>
      <c r="AD342" s="569" t="s">
        <v>377</v>
      </c>
      <c r="AE342" s="569" t="s">
        <v>388</v>
      </c>
      <c r="AF342" s="569" t="s">
        <v>392</v>
      </c>
      <c r="AG342" s="569" t="s">
        <v>399</v>
      </c>
      <c r="AH342" s="569" t="s">
        <v>404</v>
      </c>
      <c r="AI342" s="569" t="s">
        <v>410</v>
      </c>
      <c r="AJ342" s="569" t="s">
        <v>414</v>
      </c>
      <c r="AK342" s="569" t="s">
        <v>275</v>
      </c>
      <c r="AL342" s="569" t="s">
        <v>524</v>
      </c>
    </row>
    <row r="343" spans="1:38" ht="13.5" thickBot="1" x14ac:dyDescent="0.25">
      <c r="A343" s="572"/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1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69"/>
      <c r="AB343" s="569"/>
      <c r="AC343" s="569"/>
      <c r="AD343" s="569"/>
      <c r="AE343" s="569"/>
      <c r="AF343" s="569"/>
      <c r="AG343" s="569"/>
      <c r="AH343" s="569"/>
      <c r="AI343" s="569"/>
      <c r="AJ343" s="569"/>
      <c r="AK343" s="569"/>
      <c r="AL343" s="569"/>
    </row>
    <row r="344" spans="1:38" ht="18" thickTop="1" thickBot="1" x14ac:dyDescent="0.25">
      <c r="A344" s="46" t="s">
        <v>13</v>
      </c>
      <c r="B344" s="52">
        <f>IFERROR(X22*H22,"0")</f>
        <v>0</v>
      </c>
      <c r="C344" s="52">
        <f>IFERROR(X28*H28,"0")+IFERROR(X29*H29,"0")+IFERROR(X30*H30,"0")+IFERROR(X31*H31,"0")</f>
        <v>0</v>
      </c>
      <c r="D344" s="52">
        <f>IFERROR(X36*H36,"0")+IFERROR(X37*H37,"0")+IFERROR(X38*H38,"0")</f>
        <v>0</v>
      </c>
      <c r="E344" s="52">
        <f>IFERROR(X43*H43,"0")+IFERROR(X44*H44,"0")+IFERROR(X45*H45,"0")+IFERROR(X46*H46,"0")+IFERROR(X47*H47,"0")+IFERROR(X48*H48,"0")+IFERROR(X49*H49,"0")+IFERROR(X50*H50,"0")+IFERROR(X51*H51,"0")</f>
        <v>0</v>
      </c>
      <c r="F344" s="52">
        <f>IFERROR(X56*H56,"0")+IFERROR(X57*H57,"0")+IFERROR(X61*H61,"0")+IFERROR(X62*H62,"0")+IFERROR(X66*H66,"0")+IFERROR(X67*H67,"0")+IFERROR(X71*H71,"0")+IFERROR(X72*H72,"0")+IFERROR(X73*H73,"0")+IFERROR(X74*H74,"0")+IFERROR(X75*H75,"0")+IFERROR(X76*H76,"0")</f>
        <v>0</v>
      </c>
      <c r="G344" s="52">
        <f>IFERROR(X81*H81,"0")+IFERROR(X82*H82,"0")</f>
        <v>0</v>
      </c>
      <c r="H344" s="52">
        <f>IFERROR(X87*H87,"0")</f>
        <v>0</v>
      </c>
      <c r="I344" s="52">
        <f>IFERROR(X92*H92,"0")+IFERROR(X93*H93,"0")</f>
        <v>0</v>
      </c>
      <c r="J344" s="52">
        <f>IFERROR(X98*H98,"0")+IFERROR(X99*H99,"0")+IFERROR(X100*H100,"0")+IFERROR(X101*H101,"0")+IFERROR(X102*H102,"0")+IFERROR(X103*H103,"0")</f>
        <v>0</v>
      </c>
      <c r="K344" s="52">
        <f>IFERROR(X108*H108,"0")+IFERROR(X109*H109,"0")+IFERROR(X110*H110,"0")</f>
        <v>0</v>
      </c>
      <c r="L344" s="52">
        <f>IFERROR(X115*H115,"0")+IFERROR(X116*H116,"0")+IFERROR(X117*H117,"0")+IFERROR(X118*H118,"0")+IFERROR(X119*H119,"0")</f>
        <v>0</v>
      </c>
      <c r="M344" s="52">
        <f>IFERROR(X124*H124,"0")+IFERROR(X125*H125,"0")</f>
        <v>0</v>
      </c>
      <c r="N344" s="1"/>
      <c r="O344" s="52">
        <f>IFERROR(X130*H130,"0")+IFERROR(X131*H131,"0")</f>
        <v>0</v>
      </c>
      <c r="P344" s="52">
        <f>IFERROR(X136*H136,"0")+IFERROR(X137*H137,"0")</f>
        <v>0</v>
      </c>
      <c r="Q344" s="52">
        <f>IFERROR(X142*H142,"0")</f>
        <v>0</v>
      </c>
      <c r="R344" s="52">
        <f>IFERROR(X147*H147,"0")</f>
        <v>0</v>
      </c>
      <c r="S344" s="52">
        <f>IFERROR(X152*H152,"0")+IFERROR(X153*H153,"0")</f>
        <v>0</v>
      </c>
      <c r="T344" s="52">
        <f>IFERROR(X158*H158,"0")</f>
        <v>0</v>
      </c>
      <c r="U344" s="52">
        <f>IFERROR(X164*H164,"0")</f>
        <v>0</v>
      </c>
      <c r="V344" s="52">
        <f>IFERROR(X169*H169,"0")+IFERROR(X170*H170,"0")+IFERROR(X171*H171,"0")+IFERROR(X172*H172,"0")+IFERROR(X176*H176,"0")+IFERROR(X177*H177,"0")</f>
        <v>0</v>
      </c>
      <c r="W344" s="52">
        <f>IFERROR(X183*H183,"0")+IFERROR(X184*H184,"0")+IFERROR(X185*H185,"0")+IFERROR(X189*H189,"0")</f>
        <v>0</v>
      </c>
      <c r="X344" s="52">
        <f>IFERROR(X194*H194,"0")</f>
        <v>0</v>
      </c>
      <c r="Y344" s="52">
        <f>IFERROR(X200*H200,"0")+IFERROR(X201*H201,"0")+IFERROR(X202*H202,"0")+IFERROR(X203*H203,"0")</f>
        <v>0</v>
      </c>
      <c r="Z344" s="52">
        <f>IFERROR(X208*H208,"0")+IFERROR(X209*H209,"0")+IFERROR(X210*H210,"0")</f>
        <v>0</v>
      </c>
      <c r="AA344" s="52">
        <f>IFERROR(X215*H215,"0")+IFERROR(X216*H216,"0")+IFERROR(X217*H217,"0")+IFERROR(X218*H218,"0")+IFERROR(X219*H219,"0")+IFERROR(X220*H220,"0")</f>
        <v>0</v>
      </c>
      <c r="AB344" s="52">
        <f>IFERROR(X225*H225,"0")+IFERROR(X226*H226,"0")+IFERROR(X227*H227,"0")+IFERROR(X228*H228,"0")</f>
        <v>0</v>
      </c>
      <c r="AC344" s="52">
        <f>IFERROR(X233*H233,"0")</f>
        <v>0</v>
      </c>
      <c r="AD344" s="52">
        <f>IFERROR(X238*H238,"0")+IFERROR(X239*H239,"0")+IFERROR(X240*H240,"0")</f>
        <v>0</v>
      </c>
      <c r="AE344" s="52">
        <f>IFERROR(X245*H245,"0")</f>
        <v>0</v>
      </c>
      <c r="AF344" s="52">
        <f>IFERROR(X250*H250,"0")+IFERROR(X251*H251,"0")</f>
        <v>0</v>
      </c>
      <c r="AG344" s="52">
        <f>IFERROR(X257*H257,"0")</f>
        <v>0</v>
      </c>
      <c r="AH344" s="52">
        <f>IFERROR(X263*H263,"0")+IFERROR(X264*H264,"0")</f>
        <v>0</v>
      </c>
      <c r="AI344" s="52">
        <f>IFERROR(X269*H269,"0")</f>
        <v>0</v>
      </c>
      <c r="AJ344" s="52">
        <f>IFERROR(X275*H275,"0")+IFERROR(X279*H279,"0")</f>
        <v>0</v>
      </c>
      <c r="AK344" s="52">
        <f>IFERROR(X285*H285,"0")+IFERROR(X286*H286,"0")+IFERROR(X287*H287,"0")+IFERROR(X291*H291,"0")+IFERROR(X295*H295,"0")+IFERROR(X296*H296,"0")+IFERROR(X300*H300,"0")+IFERROR(X301*H301,"0")+IFERROR(X302*H302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0</v>
      </c>
      <c r="AL344" s="52">
        <f>IFERROR(X331*H331,"0")</f>
        <v>0</v>
      </c>
    </row>
    <row r="345" spans="1:38" ht="13.5" thickTop="1" x14ac:dyDescent="0.2">
      <c r="C345" s="1"/>
    </row>
    <row r="346" spans="1:38" ht="19.5" customHeight="1" x14ac:dyDescent="0.2">
      <c r="A346" s="70" t="s">
        <v>62</v>
      </c>
      <c r="B346" s="70" t="s">
        <v>63</v>
      </c>
      <c r="C346" s="70" t="s">
        <v>65</v>
      </c>
    </row>
    <row r="347" spans="1:38" x14ac:dyDescent="0.2">
      <c r="A347" s="71">
        <f>SUMPRODUCT(--(BB:BB="ЗПФ"),--(W:W="кор"),H:H,Y:Y)+SUMPRODUCT(--(BB:BB="ЗПФ"),--(W:W="кг"),Y:Y)</f>
        <v>0</v>
      </c>
      <c r="B347" s="72">
        <f>SUMPRODUCT(--(BB:BB="ПГП"),--(W:W="кор"),H:H,Y:Y)+SUMPRODUCT(--(BB:BB="ПГП"),--(W:W="кг"),Y:Y)</f>
        <v>0</v>
      </c>
      <c r="C347" s="72">
        <f>SUMPRODUCT(--(BB:BB="КИЗ"),--(W:W="кор"),H:H,Y:Y)+SUMPRODUCT(--(BB:BB="КИЗ"),--(W:W="кг"),Y:Y)</f>
        <v>0</v>
      </c>
    </row>
  </sheetData>
  <sheetProtection algorithmName="SHA-512" hashValue="AfFAhiqHeVgIAIzUAVj5qtkVVFkhkiS2r+w/NV3kPNXaZIUcicg3wKOoZgqLOd442MV8ipkClBsf6fAwfhN5ug==" saltValue="ktJHUD7O9munVO0wg2aas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09">
    <mergeCell ref="AL342:AL343"/>
    <mergeCell ref="AC342:AC343"/>
    <mergeCell ref="AD342:AD343"/>
    <mergeCell ref="AE342:AE343"/>
    <mergeCell ref="AF342:AF343"/>
    <mergeCell ref="AG342:AG343"/>
    <mergeCell ref="AH342:AH343"/>
    <mergeCell ref="AI342:AI343"/>
    <mergeCell ref="AJ342:AJ343"/>
    <mergeCell ref="AK342:AK343"/>
    <mergeCell ref="T342:T343"/>
    <mergeCell ref="U342:U343"/>
    <mergeCell ref="V342:V343"/>
    <mergeCell ref="W342:W343"/>
    <mergeCell ref="X342:X343"/>
    <mergeCell ref="Y342:Y343"/>
    <mergeCell ref="Z342:Z343"/>
    <mergeCell ref="AA342:AA343"/>
    <mergeCell ref="AB342:AB343"/>
    <mergeCell ref="C341:T341"/>
    <mergeCell ref="U341:V341"/>
    <mergeCell ref="W341:X341"/>
    <mergeCell ref="Y341:AF341"/>
    <mergeCell ref="AH341:AI341"/>
    <mergeCell ref="AK341:AL341"/>
    <mergeCell ref="A342:A343"/>
    <mergeCell ref="B342:B343"/>
    <mergeCell ref="C342:C343"/>
    <mergeCell ref="D342:D343"/>
    <mergeCell ref="E342:E343"/>
    <mergeCell ref="F342:F343"/>
    <mergeCell ref="G342:G343"/>
    <mergeCell ref="H342:H343"/>
    <mergeCell ref="I342:I343"/>
    <mergeCell ref="J342:J343"/>
    <mergeCell ref="K342:K343"/>
    <mergeCell ref="L342:L343"/>
    <mergeCell ref="M342:M343"/>
    <mergeCell ref="O342:O343"/>
    <mergeCell ref="P342:P343"/>
    <mergeCell ref="Q342:Q343"/>
    <mergeCell ref="R342:R343"/>
    <mergeCell ref="S342:S343"/>
    <mergeCell ref="D331:E331"/>
    <mergeCell ref="P331:T331"/>
    <mergeCell ref="P332:V332"/>
    <mergeCell ref="A332:O333"/>
    <mergeCell ref="P333:V333"/>
    <mergeCell ref="P334:V334"/>
    <mergeCell ref="A334:O339"/>
    <mergeCell ref="P335:V335"/>
    <mergeCell ref="P336:V336"/>
    <mergeCell ref="P337:V337"/>
    <mergeCell ref="P338:V338"/>
    <mergeCell ref="P339:V339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A330:Z330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294:Z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P288:V288"/>
    <mergeCell ref="A288:O289"/>
    <mergeCell ref="P289:V289"/>
    <mergeCell ref="A290:Z290"/>
    <mergeCell ref="D291:E291"/>
    <mergeCell ref="P291:T291"/>
    <mergeCell ref="P292:V292"/>
    <mergeCell ref="A292:O293"/>
    <mergeCell ref="P293:V293"/>
    <mergeCell ref="A282:Z282"/>
    <mergeCell ref="A283:Z283"/>
    <mergeCell ref="A284:Z284"/>
    <mergeCell ref="D285:E285"/>
    <mergeCell ref="P285:T285"/>
    <mergeCell ref="D286:E286"/>
    <mergeCell ref="P286:T286"/>
    <mergeCell ref="D287:E287"/>
    <mergeCell ref="P287:T287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D269:E269"/>
    <mergeCell ref="P269:T269"/>
    <mergeCell ref="P270:V270"/>
    <mergeCell ref="A270:O271"/>
    <mergeCell ref="P271:V271"/>
    <mergeCell ref="A272:Z272"/>
    <mergeCell ref="A273:Z273"/>
    <mergeCell ref="A274:Z274"/>
    <mergeCell ref="D275:E275"/>
    <mergeCell ref="P275:T275"/>
    <mergeCell ref="D263:E263"/>
    <mergeCell ref="P263:T263"/>
    <mergeCell ref="D264:E264"/>
    <mergeCell ref="P264:T264"/>
    <mergeCell ref="P265:V265"/>
    <mergeCell ref="A265:O266"/>
    <mergeCell ref="P266:V266"/>
    <mergeCell ref="A267:Z267"/>
    <mergeCell ref="A268:Z268"/>
    <mergeCell ref="A256:Z256"/>
    <mergeCell ref="D257:E257"/>
    <mergeCell ref="P257:T257"/>
    <mergeCell ref="P258:V258"/>
    <mergeCell ref="A258:O259"/>
    <mergeCell ref="P259:V259"/>
    <mergeCell ref="A260:Z260"/>
    <mergeCell ref="A261:Z261"/>
    <mergeCell ref="A262:Z262"/>
    <mergeCell ref="D250:E250"/>
    <mergeCell ref="P250:T250"/>
    <mergeCell ref="D251:E251"/>
    <mergeCell ref="P251:T251"/>
    <mergeCell ref="P252:V252"/>
    <mergeCell ref="A252:O253"/>
    <mergeCell ref="P253:V253"/>
    <mergeCell ref="A254:Z254"/>
    <mergeCell ref="A255:Z255"/>
    <mergeCell ref="A243:Z243"/>
    <mergeCell ref="A244:Z244"/>
    <mergeCell ref="D245:E245"/>
    <mergeCell ref="P245:T245"/>
    <mergeCell ref="P246:V246"/>
    <mergeCell ref="A246:O247"/>
    <mergeCell ref="P247:V247"/>
    <mergeCell ref="A248:Z248"/>
    <mergeCell ref="A249:Z249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31:Z231"/>
    <mergeCell ref="A232:Z232"/>
    <mergeCell ref="D233:E233"/>
    <mergeCell ref="P233:T233"/>
    <mergeCell ref="P234:V234"/>
    <mergeCell ref="A234:O235"/>
    <mergeCell ref="P235:V235"/>
    <mergeCell ref="A236:Z236"/>
    <mergeCell ref="A237:Z237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A213:Z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A207:Z207"/>
    <mergeCell ref="P195:V195"/>
    <mergeCell ref="A195:O196"/>
    <mergeCell ref="P196:V196"/>
    <mergeCell ref="A197:Z197"/>
    <mergeCell ref="A198:Z198"/>
    <mergeCell ref="A199:Z199"/>
    <mergeCell ref="D200:E200"/>
    <mergeCell ref="P200:T200"/>
    <mergeCell ref="D201:E201"/>
    <mergeCell ref="P201:T201"/>
    <mergeCell ref="A188:Z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70:E170"/>
    <mergeCell ref="P170:T170"/>
    <mergeCell ref="D171:E171"/>
    <mergeCell ref="P171:T171"/>
    <mergeCell ref="D172:E172"/>
    <mergeCell ref="P172:T172"/>
    <mergeCell ref="P173:V173"/>
    <mergeCell ref="A173:O174"/>
    <mergeCell ref="P174:V174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D169:E169"/>
    <mergeCell ref="P169:T169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A162:Z162"/>
    <mergeCell ref="A150:Z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A96:Z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A90:Z90"/>
    <mergeCell ref="A91:Z91"/>
    <mergeCell ref="D92:E92"/>
    <mergeCell ref="P92:T92"/>
    <mergeCell ref="D93:E93"/>
    <mergeCell ref="P93:T93"/>
    <mergeCell ref="P94:V94"/>
    <mergeCell ref="A94:O95"/>
    <mergeCell ref="P95:V95"/>
    <mergeCell ref="P83:V83"/>
    <mergeCell ref="A83:O84"/>
    <mergeCell ref="P84:V84"/>
    <mergeCell ref="A85:Z85"/>
    <mergeCell ref="A86:Z86"/>
    <mergeCell ref="D87:E87"/>
    <mergeCell ref="P87:T87"/>
    <mergeCell ref="P88:V88"/>
    <mergeCell ref="A88:O89"/>
    <mergeCell ref="P89:V89"/>
    <mergeCell ref="P77:V77"/>
    <mergeCell ref="A77:O78"/>
    <mergeCell ref="P78:V78"/>
    <mergeCell ref="A79:Z79"/>
    <mergeCell ref="A80:Z80"/>
    <mergeCell ref="D81:E81"/>
    <mergeCell ref="P81:T81"/>
    <mergeCell ref="D82:E82"/>
    <mergeCell ref="P82:T82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A54:Z54"/>
    <mergeCell ref="A55:Z55"/>
    <mergeCell ref="D56:E56"/>
    <mergeCell ref="P56:T56"/>
    <mergeCell ref="D57:E57"/>
    <mergeCell ref="P57:T57"/>
    <mergeCell ref="P58:V58"/>
    <mergeCell ref="A58:O59"/>
    <mergeCell ref="P59:V59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1 X306:X326 X300:X302 X295:X296 X291 X285:X287 X279 X275 X269 X263:X264 X257 X250:X251 X245 X238:X240 X233 X225:X228 X215:X220 X208:X210 X200:X203 X194 X189 X183:X185 X176:X177 X169:X172 X164 X158 X152:X153 X147 X142 X136:X137 X130:X131 X124:X125 X115:X119 X108:X110 X98:X103 X92:X93 X87 X81:X82 X71:X76 X66:X67 X61:X62 X56:X57 X43:X51 X36:X38 X28:X3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529</v>
      </c>
      <c r="H1" s="9"/>
    </row>
    <row r="3" spans="2:8" x14ac:dyDescent="0.2">
      <c r="B3" s="53" t="s">
        <v>530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531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532</v>
      </c>
      <c r="C6" s="53" t="s">
        <v>533</v>
      </c>
      <c r="D6" s="53" t="s">
        <v>534</v>
      </c>
      <c r="E6" s="53" t="s">
        <v>46</v>
      </c>
    </row>
    <row r="7" spans="2:8" x14ac:dyDescent="0.2">
      <c r="B7" s="53" t="s">
        <v>535</v>
      </c>
      <c r="C7" s="53" t="s">
        <v>536</v>
      </c>
      <c r="D7" s="53" t="s">
        <v>537</v>
      </c>
      <c r="E7" s="53" t="s">
        <v>46</v>
      </c>
    </row>
    <row r="8" spans="2:8" x14ac:dyDescent="0.2">
      <c r="B8" s="53" t="s">
        <v>538</v>
      </c>
      <c r="C8" s="53" t="s">
        <v>539</v>
      </c>
      <c r="D8" s="53" t="s">
        <v>540</v>
      </c>
      <c r="E8" s="53" t="s">
        <v>46</v>
      </c>
    </row>
    <row r="10" spans="2:8" x14ac:dyDescent="0.2">
      <c r="B10" s="53" t="s">
        <v>541</v>
      </c>
      <c r="C10" s="53" t="s">
        <v>533</v>
      </c>
      <c r="D10" s="53" t="s">
        <v>46</v>
      </c>
      <c r="E10" s="53" t="s">
        <v>46</v>
      </c>
    </row>
    <row r="12" spans="2:8" x14ac:dyDescent="0.2">
      <c r="B12" s="53" t="s">
        <v>542</v>
      </c>
      <c r="C12" s="53" t="s">
        <v>536</v>
      </c>
      <c r="D12" s="53" t="s">
        <v>46</v>
      </c>
      <c r="E12" s="53" t="s">
        <v>46</v>
      </c>
    </row>
    <row r="14" spans="2:8" x14ac:dyDescent="0.2">
      <c r="B14" s="53" t="s">
        <v>543</v>
      </c>
      <c r="C14" s="53" t="s">
        <v>539</v>
      </c>
      <c r="D14" s="53" t="s">
        <v>46</v>
      </c>
      <c r="E14" s="53" t="s">
        <v>46</v>
      </c>
    </row>
    <row r="16" spans="2:8" x14ac:dyDescent="0.2">
      <c r="B16" s="53" t="s">
        <v>544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545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546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547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548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549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550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551</v>
      </c>
      <c r="C23" s="53" t="s">
        <v>46</v>
      </c>
      <c r="D23" s="53" t="s">
        <v>46</v>
      </c>
      <c r="E23" s="53" t="s">
        <v>46</v>
      </c>
    </row>
    <row r="24" spans="2:5" x14ac:dyDescent="0.2">
      <c r="B24" s="53" t="s">
        <v>552</v>
      </c>
      <c r="C24" s="53" t="s">
        <v>46</v>
      </c>
      <c r="D24" s="53" t="s">
        <v>46</v>
      </c>
      <c r="E24" s="53" t="s">
        <v>46</v>
      </c>
    </row>
    <row r="25" spans="2:5" x14ac:dyDescent="0.2">
      <c r="B25" s="53" t="s">
        <v>553</v>
      </c>
      <c r="C25" s="53" t="s">
        <v>46</v>
      </c>
      <c r="D25" s="53" t="s">
        <v>46</v>
      </c>
      <c r="E25" s="53" t="s">
        <v>46</v>
      </c>
    </row>
    <row r="26" spans="2:5" x14ac:dyDescent="0.2">
      <c r="B26" s="53" t="s">
        <v>554</v>
      </c>
      <c r="C26" s="53" t="s">
        <v>46</v>
      </c>
      <c r="D26" s="53" t="s">
        <v>46</v>
      </c>
      <c r="E26" s="53" t="s">
        <v>46</v>
      </c>
    </row>
  </sheetData>
  <sheetProtection algorithmName="SHA-512" hashValue="B2acKwaj2jnS1KtVW4+RQDV3ZJ103R5cU7zoZFeMmvh/RhOpe/j1wXO75Kj4kW/ODOuSIWgirlMQqHJii6gpOg==" saltValue="/BRRNQIDf5foifew57CQm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574</vt:i4>
      </vt:variant>
    </vt:vector>
  </HeadingPairs>
  <TitlesOfParts>
    <vt:vector size="5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2025-02-27T07:08:05Z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