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FBA239-A1D2-44B2-A052-B660BB558B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заказа'!$X$319:$X$319</definedName>
    <definedName name="GrossWeightTotalR">'Бланк заказа'!$Y$319:$Y$319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заказа'!$X$320:$X$320</definedName>
    <definedName name="PalletQtyTotalR">'Бланк заказа'!$Y$320:$Y$320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заказа'!$B$310:$B$310</definedName>
    <definedName name="ProductId123">'Бланк заказа'!$B$315:$B$315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заказа'!$B$234:$B$234</definedName>
    <definedName name="ProductId86">'Бланк заказа'!$B$235:$B$235</definedName>
    <definedName name="ProductId87">'Бланк заказа'!$B$241:$B$241</definedName>
    <definedName name="ProductId88">'Бланк заказа'!$B$247:$B$247</definedName>
    <definedName name="ProductId89">'Бланк заказа'!$B$248:$B$248</definedName>
    <definedName name="ProductId9">'Бланк заказа'!$B$43:$B$43</definedName>
    <definedName name="ProductId90">'Бланк заказа'!$B$253:$B$253</definedName>
    <definedName name="ProductId91">'Бланк заказа'!$B$259:$B$259</definedName>
    <definedName name="ProductId92">'Бланк заказа'!$B$263:$B$263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заказа'!$B$279:$B$279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заказа'!$X$310:$X$310</definedName>
    <definedName name="SalesQty123">'Бланк заказа'!$X$315:$X$315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заказа'!$X$234:$X$234</definedName>
    <definedName name="SalesQty86">'Бланк заказа'!$X$235:$X$235</definedName>
    <definedName name="SalesQty87">'Бланк заказа'!$X$241:$X$241</definedName>
    <definedName name="SalesQty88">'Бланк заказа'!$X$247:$X$247</definedName>
    <definedName name="SalesQty89">'Бланк заказа'!$X$248:$X$248</definedName>
    <definedName name="SalesQty9">'Бланк заказа'!$X$43:$X$43</definedName>
    <definedName name="SalesQty90">'Бланк заказа'!$X$253:$X$253</definedName>
    <definedName name="SalesQty91">'Бланк заказа'!$X$259:$X$259</definedName>
    <definedName name="SalesQty92">'Бланк заказа'!$X$263:$X$263</definedName>
    <definedName name="SalesQty93">'Бланк заказа'!$X$269:$X$269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заказа'!$X$279:$X$279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заказа'!$Y$310:$Y$310</definedName>
    <definedName name="SalesRoundBox123">'Бланк заказа'!$Y$315:$Y$315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заказа'!$Y$234:$Y$234</definedName>
    <definedName name="SalesRoundBox86">'Бланк заказа'!$Y$235:$Y$235</definedName>
    <definedName name="SalesRoundBox87">'Бланк заказа'!$Y$241:$Y$241</definedName>
    <definedName name="SalesRoundBox88">'Бланк заказа'!$Y$247:$Y$247</definedName>
    <definedName name="SalesRoundBox89">'Бланк заказа'!$Y$248:$Y$248</definedName>
    <definedName name="SalesRoundBox9">'Бланк заказа'!$Y$43:$Y$43</definedName>
    <definedName name="SalesRoundBox90">'Бланк заказа'!$Y$253:$Y$253</definedName>
    <definedName name="SalesRoundBox91">'Бланк заказа'!$Y$259:$Y$259</definedName>
    <definedName name="SalesRoundBox92">'Бланк заказа'!$Y$263:$Y$263</definedName>
    <definedName name="SalesRoundBox93">'Бланк заказа'!$Y$269:$Y$269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заказа'!$Y$279:$Y$279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заказа'!$W$310:$W$310</definedName>
    <definedName name="UnitOfMeasure123">'Бланк заказа'!$W$315:$W$315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заказа'!$W$234:$W$234</definedName>
    <definedName name="UnitOfMeasure86">'Бланк заказа'!$W$235:$W$235</definedName>
    <definedName name="UnitOfMeasure87">'Бланк заказа'!$W$241:$W$241</definedName>
    <definedName name="UnitOfMeasure88">'Бланк заказа'!$W$247:$W$247</definedName>
    <definedName name="UnitOfMeasure89">'Бланк заказа'!$W$248:$W$248</definedName>
    <definedName name="UnitOfMeasure9">'Бланк заказа'!$W$43:$W$43</definedName>
    <definedName name="UnitOfMeasure90">'Бланк заказа'!$W$253:$W$253</definedName>
    <definedName name="UnitOfMeasure91">'Бланк заказа'!$W$259:$W$259</definedName>
    <definedName name="UnitOfMeasure92">'Бланк заказа'!$W$263:$W$263</definedName>
    <definedName name="UnitOfMeasure93">'Бланк заказа'!$W$269:$W$269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заказа'!$W$279:$W$279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8" i="2" l="1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Y317" i="2"/>
  <c r="X317" i="2"/>
  <c r="X316" i="2"/>
  <c r="BO315" i="2"/>
  <c r="BM315" i="2"/>
  <c r="Z315" i="2"/>
  <c r="Z316" i="2" s="1"/>
  <c r="Y315" i="2"/>
  <c r="Y316" i="2" s="1"/>
  <c r="X312" i="2"/>
  <c r="X311" i="2"/>
  <c r="BO310" i="2"/>
  <c r="BM310" i="2"/>
  <c r="Z310" i="2"/>
  <c r="Y310" i="2"/>
  <c r="BP310" i="2" s="1"/>
  <c r="BO309" i="2"/>
  <c r="BM309" i="2"/>
  <c r="Z309" i="2"/>
  <c r="Y309" i="2"/>
  <c r="BO308" i="2"/>
  <c r="BM308" i="2"/>
  <c r="Z308" i="2"/>
  <c r="Y308" i="2"/>
  <c r="BP308" i="2" s="1"/>
  <c r="BO307" i="2"/>
  <c r="BN307" i="2"/>
  <c r="BM307" i="2"/>
  <c r="Z307" i="2"/>
  <c r="Y307" i="2"/>
  <c r="BP307" i="2" s="1"/>
  <c r="BO306" i="2"/>
  <c r="BM306" i="2"/>
  <c r="Z306" i="2"/>
  <c r="Y306" i="2"/>
  <c r="BP306" i="2" s="1"/>
  <c r="BO305" i="2"/>
  <c r="BM305" i="2"/>
  <c r="Z305" i="2"/>
  <c r="Y305" i="2"/>
  <c r="BO304" i="2"/>
  <c r="BM304" i="2"/>
  <c r="Z304" i="2"/>
  <c r="Y304" i="2"/>
  <c r="BP304" i="2" s="1"/>
  <c r="BO303" i="2"/>
  <c r="BN303" i="2"/>
  <c r="BM303" i="2"/>
  <c r="Z303" i="2"/>
  <c r="Y303" i="2"/>
  <c r="BP303" i="2" s="1"/>
  <c r="BO302" i="2"/>
  <c r="BM302" i="2"/>
  <c r="Z302" i="2"/>
  <c r="Y302" i="2"/>
  <c r="BP302" i="2" s="1"/>
  <c r="BO301" i="2"/>
  <c r="BM301" i="2"/>
  <c r="Z301" i="2"/>
  <c r="Y301" i="2"/>
  <c r="BO300" i="2"/>
  <c r="BM300" i="2"/>
  <c r="Z300" i="2"/>
  <c r="Y300" i="2"/>
  <c r="BP300" i="2" s="1"/>
  <c r="BO299" i="2"/>
  <c r="BN299" i="2"/>
  <c r="BM299" i="2"/>
  <c r="Z299" i="2"/>
  <c r="Y299" i="2"/>
  <c r="BP299" i="2" s="1"/>
  <c r="BO298" i="2"/>
  <c r="BM298" i="2"/>
  <c r="Z298" i="2"/>
  <c r="Y298" i="2"/>
  <c r="BP298" i="2" s="1"/>
  <c r="BO297" i="2"/>
  <c r="BM297" i="2"/>
  <c r="Z297" i="2"/>
  <c r="Y297" i="2"/>
  <c r="BO296" i="2"/>
  <c r="BM296" i="2"/>
  <c r="Z296" i="2"/>
  <c r="Y296" i="2"/>
  <c r="BP296" i="2" s="1"/>
  <c r="BO295" i="2"/>
  <c r="BN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O292" i="2"/>
  <c r="BM292" i="2"/>
  <c r="Z292" i="2"/>
  <c r="Y292" i="2"/>
  <c r="BP292" i="2" s="1"/>
  <c r="BO291" i="2"/>
  <c r="BN291" i="2"/>
  <c r="BM291" i="2"/>
  <c r="Z291" i="2"/>
  <c r="Y291" i="2"/>
  <c r="BP291" i="2" s="1"/>
  <c r="BO290" i="2"/>
  <c r="BM290" i="2"/>
  <c r="Z290" i="2"/>
  <c r="Y290" i="2"/>
  <c r="BP290" i="2" s="1"/>
  <c r="X288" i="2"/>
  <c r="X287" i="2"/>
  <c r="BO286" i="2"/>
  <c r="BM286" i="2"/>
  <c r="Z286" i="2"/>
  <c r="Y286" i="2"/>
  <c r="BN286" i="2" s="1"/>
  <c r="P286" i="2"/>
  <c r="BO285" i="2"/>
  <c r="BN285" i="2"/>
  <c r="BM285" i="2"/>
  <c r="Z285" i="2"/>
  <c r="Y285" i="2"/>
  <c r="BP285" i="2" s="1"/>
  <c r="BO284" i="2"/>
  <c r="BM284" i="2"/>
  <c r="Z284" i="2"/>
  <c r="Y284" i="2"/>
  <c r="BP284" i="2" s="1"/>
  <c r="X282" i="2"/>
  <c r="X281" i="2"/>
  <c r="BO280" i="2"/>
  <c r="BM280" i="2"/>
  <c r="Z280" i="2"/>
  <c r="Y280" i="2"/>
  <c r="BN280" i="2" s="1"/>
  <c r="BO279" i="2"/>
  <c r="BM279" i="2"/>
  <c r="Z279" i="2"/>
  <c r="Z281" i="2" s="1"/>
  <c r="Y279" i="2"/>
  <c r="BN279" i="2" s="1"/>
  <c r="X277" i="2"/>
  <c r="X276" i="2"/>
  <c r="BO275" i="2"/>
  <c r="BM275" i="2"/>
  <c r="Z275" i="2"/>
  <c r="Z276" i="2" s="1"/>
  <c r="Y275" i="2"/>
  <c r="Y277" i="2" s="1"/>
  <c r="X273" i="2"/>
  <c r="X272" i="2"/>
  <c r="BO271" i="2"/>
  <c r="BM271" i="2"/>
  <c r="Z271" i="2"/>
  <c r="Y271" i="2"/>
  <c r="BP271" i="2" s="1"/>
  <c r="BP270" i="2"/>
  <c r="BO270" i="2"/>
  <c r="BN270" i="2"/>
  <c r="BM270" i="2"/>
  <c r="Z270" i="2"/>
  <c r="Y270" i="2"/>
  <c r="BO269" i="2"/>
  <c r="BM269" i="2"/>
  <c r="Z269" i="2"/>
  <c r="Z272" i="2" s="1"/>
  <c r="Y269" i="2"/>
  <c r="Y272" i="2" s="1"/>
  <c r="Y265" i="2"/>
  <c r="X265" i="2"/>
  <c r="X264" i="2"/>
  <c r="BO263" i="2"/>
  <c r="BM263" i="2"/>
  <c r="Z263" i="2"/>
  <c r="Z264" i="2" s="1"/>
  <c r="Y263" i="2"/>
  <c r="Y264" i="2" s="1"/>
  <c r="P263" i="2"/>
  <c r="X261" i="2"/>
  <c r="X260" i="2"/>
  <c r="BO259" i="2"/>
  <c r="BM259" i="2"/>
  <c r="Z259" i="2"/>
  <c r="Z260" i="2" s="1"/>
  <c r="Y259" i="2"/>
  <c r="X255" i="2"/>
  <c r="Y254" i="2"/>
  <c r="X254" i="2"/>
  <c r="BP253" i="2"/>
  <c r="BO253" i="2"/>
  <c r="BN253" i="2"/>
  <c r="BM253" i="2"/>
  <c r="Z253" i="2"/>
  <c r="Z254" i="2" s="1"/>
  <c r="Y253" i="2"/>
  <c r="Y255" i="2" s="1"/>
  <c r="P253" i="2"/>
  <c r="X250" i="2"/>
  <c r="X249" i="2"/>
  <c r="BP248" i="2"/>
  <c r="BO248" i="2"/>
  <c r="BN248" i="2"/>
  <c r="BM248" i="2"/>
  <c r="Z248" i="2"/>
  <c r="Y248" i="2"/>
  <c r="P248" i="2"/>
  <c r="BO247" i="2"/>
  <c r="BM247" i="2"/>
  <c r="Z247" i="2"/>
  <c r="Y247" i="2"/>
  <c r="P247" i="2"/>
  <c r="X243" i="2"/>
  <c r="X242" i="2"/>
  <c r="BO241" i="2"/>
  <c r="BM241" i="2"/>
  <c r="Z241" i="2"/>
  <c r="Z242" i="2" s="1"/>
  <c r="Y241" i="2"/>
  <c r="P241" i="2"/>
  <c r="X237" i="2"/>
  <c r="X236" i="2"/>
  <c r="BP235" i="2"/>
  <c r="BO235" i="2"/>
  <c r="BN235" i="2"/>
  <c r="BM235" i="2"/>
  <c r="Z235" i="2"/>
  <c r="Y235" i="2"/>
  <c r="P235" i="2"/>
  <c r="BO234" i="2"/>
  <c r="BM234" i="2"/>
  <c r="Z234" i="2"/>
  <c r="Y234" i="2"/>
  <c r="Y237" i="2" s="1"/>
  <c r="P234" i="2"/>
  <c r="X231" i="2"/>
  <c r="X230" i="2"/>
  <c r="BO229" i="2"/>
  <c r="BM229" i="2"/>
  <c r="Z229" i="2"/>
  <c r="Z230" i="2" s="1"/>
  <c r="Y229" i="2"/>
  <c r="Y230" i="2" s="1"/>
  <c r="P229" i="2"/>
  <c r="X226" i="2"/>
  <c r="X225" i="2"/>
  <c r="BO224" i="2"/>
  <c r="BM224" i="2"/>
  <c r="Z224" i="2"/>
  <c r="Z225" i="2" s="1"/>
  <c r="Y224" i="2"/>
  <c r="Y225" i="2" s="1"/>
  <c r="P224" i="2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P218" i="2"/>
  <c r="BO217" i="2"/>
  <c r="BM217" i="2"/>
  <c r="Z217" i="2"/>
  <c r="Y217" i="2"/>
  <c r="BP217" i="2" s="1"/>
  <c r="P217" i="2"/>
  <c r="BO216" i="2"/>
  <c r="BN216" i="2"/>
  <c r="BM216" i="2"/>
  <c r="Z216" i="2"/>
  <c r="Z220" i="2" s="1"/>
  <c r="Y216" i="2"/>
  <c r="BP216" i="2" s="1"/>
  <c r="P216" i="2"/>
  <c r="X213" i="2"/>
  <c r="X212" i="2"/>
  <c r="BO211" i="2"/>
  <c r="BN211" i="2"/>
  <c r="BM211" i="2"/>
  <c r="Z211" i="2"/>
  <c r="Y211" i="2"/>
  <c r="BP211" i="2" s="1"/>
  <c r="P211" i="2"/>
  <c r="BO210" i="2"/>
  <c r="BM210" i="2"/>
  <c r="Z210" i="2"/>
  <c r="Y210" i="2"/>
  <c r="P210" i="2"/>
  <c r="BO209" i="2"/>
  <c r="BM209" i="2"/>
  <c r="Z209" i="2"/>
  <c r="Y209" i="2"/>
  <c r="BN209" i="2" s="1"/>
  <c r="P209" i="2"/>
  <c r="BO208" i="2"/>
  <c r="BM208" i="2"/>
  <c r="Z208" i="2"/>
  <c r="Y208" i="2"/>
  <c r="BN208" i="2" s="1"/>
  <c r="P208" i="2"/>
  <c r="BO207" i="2"/>
  <c r="BM207" i="2"/>
  <c r="Z207" i="2"/>
  <c r="Y207" i="2"/>
  <c r="BP207" i="2" s="1"/>
  <c r="P207" i="2"/>
  <c r="BO206" i="2"/>
  <c r="BM206" i="2"/>
  <c r="Z206" i="2"/>
  <c r="Z212" i="2" s="1"/>
  <c r="Y206" i="2"/>
  <c r="BN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Z200" i="2"/>
  <c r="Y200" i="2"/>
  <c r="P200" i="2"/>
  <c r="BO199" i="2"/>
  <c r="BM199" i="2"/>
  <c r="Z199" i="2"/>
  <c r="Y199" i="2"/>
  <c r="P199" i="2"/>
  <c r="X196" i="2"/>
  <c r="Z195" i="2"/>
  <c r="X195" i="2"/>
  <c r="BO194" i="2"/>
  <c r="BM194" i="2"/>
  <c r="Z194" i="2"/>
  <c r="Y194" i="2"/>
  <c r="BO193" i="2"/>
  <c r="BM193" i="2"/>
  <c r="Z193" i="2"/>
  <c r="Y193" i="2"/>
  <c r="P193" i="2"/>
  <c r="BO192" i="2"/>
  <c r="BM192" i="2"/>
  <c r="Z192" i="2"/>
  <c r="Y192" i="2"/>
  <c r="BN192" i="2" s="1"/>
  <c r="P192" i="2"/>
  <c r="BO191" i="2"/>
  <c r="BM191" i="2"/>
  <c r="Z191" i="2"/>
  <c r="Y191" i="2"/>
  <c r="Y195" i="2" s="1"/>
  <c r="P191" i="2"/>
  <c r="X187" i="2"/>
  <c r="X186" i="2"/>
  <c r="BO185" i="2"/>
  <c r="BM185" i="2"/>
  <c r="Z185" i="2"/>
  <c r="Z186" i="2" s="1"/>
  <c r="Y185" i="2"/>
  <c r="BN185" i="2" s="1"/>
  <c r="P185" i="2"/>
  <c r="X182" i="2"/>
  <c r="Z181" i="2"/>
  <c r="X181" i="2"/>
  <c r="BO180" i="2"/>
  <c r="BM180" i="2"/>
  <c r="Z180" i="2"/>
  <c r="Y180" i="2"/>
  <c r="BN180" i="2" s="1"/>
  <c r="X178" i="2"/>
  <c r="X177" i="2"/>
  <c r="BO176" i="2"/>
  <c r="BM176" i="2"/>
  <c r="Z176" i="2"/>
  <c r="Y176" i="2"/>
  <c r="P176" i="2"/>
  <c r="BO175" i="2"/>
  <c r="BM175" i="2"/>
  <c r="Z175" i="2"/>
  <c r="Y175" i="2"/>
  <c r="BN175" i="2" s="1"/>
  <c r="P175" i="2"/>
  <c r="BO174" i="2"/>
  <c r="BM174" i="2"/>
  <c r="Z174" i="2"/>
  <c r="Z177" i="2" s="1"/>
  <c r="Y174" i="2"/>
  <c r="BN174" i="2" s="1"/>
  <c r="P174" i="2"/>
  <c r="X170" i="2"/>
  <c r="X169" i="2"/>
  <c r="BO168" i="2"/>
  <c r="BM168" i="2"/>
  <c r="Z168" i="2"/>
  <c r="Y168" i="2"/>
  <c r="BN168" i="2" s="1"/>
  <c r="P168" i="2"/>
  <c r="BO167" i="2"/>
  <c r="BM167" i="2"/>
  <c r="Z167" i="2"/>
  <c r="Z169" i="2" s="1"/>
  <c r="Y167" i="2"/>
  <c r="P167" i="2"/>
  <c r="X165" i="2"/>
  <c r="X164" i="2"/>
  <c r="BO163" i="2"/>
  <c r="BM163" i="2"/>
  <c r="Z163" i="2"/>
  <c r="Y163" i="2"/>
  <c r="P163" i="2"/>
  <c r="BP162" i="2"/>
  <c r="BO162" i="2"/>
  <c r="BN162" i="2"/>
  <c r="BM162" i="2"/>
  <c r="Z162" i="2"/>
  <c r="Y162" i="2"/>
  <c r="P162" i="2"/>
  <c r="BO161" i="2"/>
  <c r="BM161" i="2"/>
  <c r="Z161" i="2"/>
  <c r="Y161" i="2"/>
  <c r="BO160" i="2"/>
  <c r="BM160" i="2"/>
  <c r="Z160" i="2"/>
  <c r="Y160" i="2"/>
  <c r="X157" i="2"/>
  <c r="Y156" i="2"/>
  <c r="X156" i="2"/>
  <c r="BP155" i="2"/>
  <c r="BO155" i="2"/>
  <c r="BN155" i="2"/>
  <c r="BM155" i="2"/>
  <c r="Z155" i="2"/>
  <c r="Z156" i="2" s="1"/>
  <c r="Y155" i="2"/>
  <c r="Y157" i="2" s="1"/>
  <c r="X151" i="2"/>
  <c r="X150" i="2"/>
  <c r="BO149" i="2"/>
  <c r="BM149" i="2"/>
  <c r="Z149" i="2"/>
  <c r="Z150" i="2" s="1"/>
  <c r="Y149" i="2"/>
  <c r="P149" i="2"/>
  <c r="X146" i="2"/>
  <c r="X145" i="2"/>
  <c r="BO144" i="2"/>
  <c r="BM144" i="2"/>
  <c r="Z144" i="2"/>
  <c r="Y144" i="2"/>
  <c r="P144" i="2"/>
  <c r="BO143" i="2"/>
  <c r="BM143" i="2"/>
  <c r="Z143" i="2"/>
  <c r="Z145" i="2" s="1"/>
  <c r="Y143" i="2"/>
  <c r="P143" i="2"/>
  <c r="X140" i="2"/>
  <c r="X139" i="2"/>
  <c r="BO138" i="2"/>
  <c r="BM138" i="2"/>
  <c r="Z138" i="2"/>
  <c r="Z139" i="2" s="1"/>
  <c r="Y138" i="2"/>
  <c r="P138" i="2"/>
  <c r="X135" i="2"/>
  <c r="X134" i="2"/>
  <c r="BO133" i="2"/>
  <c r="BM133" i="2"/>
  <c r="Z133" i="2"/>
  <c r="Z134" i="2" s="1"/>
  <c r="Y133" i="2"/>
  <c r="X130" i="2"/>
  <c r="X129" i="2"/>
  <c r="BO128" i="2"/>
  <c r="BM128" i="2"/>
  <c r="Z128" i="2"/>
  <c r="Y128" i="2"/>
  <c r="Y130" i="2" s="1"/>
  <c r="P128" i="2"/>
  <c r="BP127" i="2"/>
  <c r="BO127" i="2"/>
  <c r="BN127" i="2"/>
  <c r="BM127" i="2"/>
  <c r="Z127" i="2"/>
  <c r="Y127" i="2"/>
  <c r="P127" i="2"/>
  <c r="X124" i="2"/>
  <c r="X123" i="2"/>
  <c r="BP122" i="2"/>
  <c r="BO122" i="2"/>
  <c r="BN122" i="2"/>
  <c r="BM122" i="2"/>
  <c r="Z122" i="2"/>
  <c r="Y122" i="2"/>
  <c r="P122" i="2"/>
  <c r="BO121" i="2"/>
  <c r="BM121" i="2"/>
  <c r="Z121" i="2"/>
  <c r="Z123" i="2" s="1"/>
  <c r="Y121" i="2"/>
  <c r="P121" i="2"/>
  <c r="X118" i="2"/>
  <c r="X117" i="2"/>
  <c r="BO116" i="2"/>
  <c r="BM116" i="2"/>
  <c r="Z116" i="2"/>
  <c r="Y116" i="2"/>
  <c r="P116" i="2"/>
  <c r="BO115" i="2"/>
  <c r="BM115" i="2"/>
  <c r="Z115" i="2"/>
  <c r="Z117" i="2" s="1"/>
  <c r="Y115" i="2"/>
  <c r="BN115" i="2" s="1"/>
  <c r="P115" i="2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N106" i="2"/>
  <c r="BM106" i="2"/>
  <c r="Z106" i="2"/>
  <c r="Y106" i="2"/>
  <c r="BP106" i="2" s="1"/>
  <c r="P106" i="2"/>
  <c r="BO105" i="2"/>
  <c r="BM105" i="2"/>
  <c r="Z105" i="2"/>
  <c r="Y105" i="2"/>
  <c r="P105" i="2"/>
  <c r="X102" i="2"/>
  <c r="X101" i="2"/>
  <c r="BP100" i="2"/>
  <c r="BO100" i="2"/>
  <c r="BN100" i="2"/>
  <c r="BM100" i="2"/>
  <c r="Z100" i="2"/>
  <c r="Z101" i="2" s="1"/>
  <c r="Y100" i="2"/>
  <c r="P100" i="2"/>
  <c r="BO99" i="2"/>
  <c r="BM99" i="2"/>
  <c r="Z99" i="2"/>
  <c r="Y99" i="2"/>
  <c r="P99" i="2"/>
  <c r="BO98" i="2"/>
  <c r="BM98" i="2"/>
  <c r="Z98" i="2"/>
  <c r="Y98" i="2"/>
  <c r="Y101" i="2" s="1"/>
  <c r="P98" i="2"/>
  <c r="X95" i="2"/>
  <c r="X94" i="2"/>
  <c r="BO93" i="2"/>
  <c r="BM93" i="2"/>
  <c r="Z93" i="2"/>
  <c r="Y93" i="2"/>
  <c r="BN93" i="2" s="1"/>
  <c r="P93" i="2"/>
  <c r="BO92" i="2"/>
  <c r="BM92" i="2"/>
  <c r="Z92" i="2"/>
  <c r="Y92" i="2"/>
  <c r="BN92" i="2" s="1"/>
  <c r="P92" i="2"/>
  <c r="BO91" i="2"/>
  <c r="BM91" i="2"/>
  <c r="Z91" i="2"/>
  <c r="Y91" i="2"/>
  <c r="BP91" i="2" s="1"/>
  <c r="P91" i="2"/>
  <c r="BP90" i="2"/>
  <c r="BO90" i="2"/>
  <c r="BN90" i="2"/>
  <c r="BM90" i="2"/>
  <c r="Z90" i="2"/>
  <c r="Y90" i="2"/>
  <c r="BO89" i="2"/>
  <c r="BM89" i="2"/>
  <c r="Z89" i="2"/>
  <c r="Y89" i="2"/>
  <c r="P89" i="2"/>
  <c r="BP88" i="2"/>
  <c r="BO88" i="2"/>
  <c r="BN88" i="2"/>
  <c r="BM88" i="2"/>
  <c r="Z88" i="2"/>
  <c r="Y88" i="2"/>
  <c r="X85" i="2"/>
  <c r="Y84" i="2"/>
  <c r="X84" i="2"/>
  <c r="BP83" i="2"/>
  <c r="BO83" i="2"/>
  <c r="BN83" i="2"/>
  <c r="BM83" i="2"/>
  <c r="Z83" i="2"/>
  <c r="Y83" i="2"/>
  <c r="P83" i="2"/>
  <c r="BO82" i="2"/>
  <c r="BN82" i="2"/>
  <c r="BM82" i="2"/>
  <c r="Z82" i="2"/>
  <c r="Z84" i="2" s="1"/>
  <c r="Y82" i="2"/>
  <c r="Y85" i="2" s="1"/>
  <c r="P82" i="2"/>
  <c r="X79" i="2"/>
  <c r="X78" i="2"/>
  <c r="BO77" i="2"/>
  <c r="BM77" i="2"/>
  <c r="Z77" i="2"/>
  <c r="Z78" i="2" s="1"/>
  <c r="Y77" i="2"/>
  <c r="X74" i="2"/>
  <c r="X73" i="2"/>
  <c r="BO72" i="2"/>
  <c r="BN72" i="2"/>
  <c r="BM72" i="2"/>
  <c r="Z72" i="2"/>
  <c r="Z73" i="2" s="1"/>
  <c r="Y72" i="2"/>
  <c r="P72" i="2"/>
  <c r="BO71" i="2"/>
  <c r="BM71" i="2"/>
  <c r="Z71" i="2"/>
  <c r="Y71" i="2"/>
  <c r="P71" i="2"/>
  <c r="X68" i="2"/>
  <c r="X67" i="2"/>
  <c r="BP66" i="2"/>
  <c r="BO66" i="2"/>
  <c r="BN66" i="2"/>
  <c r="BM66" i="2"/>
  <c r="Z66" i="2"/>
  <c r="Z67" i="2" s="1"/>
  <c r="Y66" i="2"/>
  <c r="BO65" i="2"/>
  <c r="BM65" i="2"/>
  <c r="Z65" i="2"/>
  <c r="Y65" i="2"/>
  <c r="BO64" i="2"/>
  <c r="BM64" i="2"/>
  <c r="Z64" i="2"/>
  <c r="Y64" i="2"/>
  <c r="X62" i="2"/>
  <c r="Y61" i="2"/>
  <c r="X61" i="2"/>
  <c r="BP60" i="2"/>
  <c r="BO60" i="2"/>
  <c r="BN60" i="2"/>
  <c r="BM60" i="2"/>
  <c r="Z60" i="2"/>
  <c r="Z61" i="2" s="1"/>
  <c r="Y60" i="2"/>
  <c r="Y62" i="2" s="1"/>
  <c r="X58" i="2"/>
  <c r="X57" i="2"/>
  <c r="BO56" i="2"/>
  <c r="BM56" i="2"/>
  <c r="Z56" i="2"/>
  <c r="Z57" i="2" s="1"/>
  <c r="Y56" i="2"/>
  <c r="X53" i="2"/>
  <c r="X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Y53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N36" i="2"/>
  <c r="BM36" i="2"/>
  <c r="Z36" i="2"/>
  <c r="Z39" i="2" s="1"/>
  <c r="Y36" i="2"/>
  <c r="X33" i="2"/>
  <c r="X32" i="2"/>
  <c r="BO31" i="2"/>
  <c r="BM31" i="2"/>
  <c r="Z31" i="2"/>
  <c r="Y31" i="2"/>
  <c r="BP30" i="2"/>
  <c r="BO30" i="2"/>
  <c r="BN30" i="2"/>
  <c r="BM30" i="2"/>
  <c r="Z30" i="2"/>
  <c r="Y30" i="2"/>
  <c r="P30" i="2"/>
  <c r="BO29" i="2"/>
  <c r="BN29" i="2"/>
  <c r="BM29" i="2"/>
  <c r="Z29" i="2"/>
  <c r="Y29" i="2"/>
  <c r="BP29" i="2" s="1"/>
  <c r="BP28" i="2"/>
  <c r="BO28" i="2"/>
  <c r="BN28" i="2"/>
  <c r="BM28" i="2"/>
  <c r="Z28" i="2"/>
  <c r="Y28" i="2"/>
  <c r="X24" i="2"/>
  <c r="X318" i="2" s="1"/>
  <c r="X23" i="2"/>
  <c r="X322" i="2" s="1"/>
  <c r="BO22" i="2"/>
  <c r="X320" i="2" s="1"/>
  <c r="BM22" i="2"/>
  <c r="X319" i="2" s="1"/>
  <c r="Z22" i="2"/>
  <c r="Z23" i="2" s="1"/>
  <c r="Y22" i="2"/>
  <c r="Y24" i="2" s="1"/>
  <c r="P22" i="2"/>
  <c r="H10" i="2"/>
  <c r="A9" i="2"/>
  <c r="F9" i="2" s="1"/>
  <c r="D7" i="2"/>
  <c r="Q6" i="2"/>
  <c r="P2" i="2"/>
  <c r="J9" i="2" l="1"/>
  <c r="Z32" i="2"/>
  <c r="BP46" i="2"/>
  <c r="BP47" i="2"/>
  <c r="BP51" i="2"/>
  <c r="BP64" i="2"/>
  <c r="BN64" i="2"/>
  <c r="Y67" i="2"/>
  <c r="BN65" i="2"/>
  <c r="Y94" i="2"/>
  <c r="BN89" i="2"/>
  <c r="Y140" i="2"/>
  <c r="BN138" i="2"/>
  <c r="BP144" i="2"/>
  <c r="BN144" i="2"/>
  <c r="BP160" i="2"/>
  <c r="BN160" i="2"/>
  <c r="Y165" i="2"/>
  <c r="BP161" i="2"/>
  <c r="BN161" i="2"/>
  <c r="Y164" i="2"/>
  <c r="BP168" i="2"/>
  <c r="BP174" i="2"/>
  <c r="BP175" i="2"/>
  <c r="BP176" i="2"/>
  <c r="BN176" i="2"/>
  <c r="BP180" i="2"/>
  <c r="BP191" i="2"/>
  <c r="BP192" i="2"/>
  <c r="BP193" i="2"/>
  <c r="BN193" i="2"/>
  <c r="BP194" i="2"/>
  <c r="BN194" i="2"/>
  <c r="BP200" i="2"/>
  <c r="BN200" i="2"/>
  <c r="BP208" i="2"/>
  <c r="BP209" i="2"/>
  <c r="BP210" i="2"/>
  <c r="BN210" i="2"/>
  <c r="Y250" i="2"/>
  <c r="BP247" i="2"/>
  <c r="BN247" i="2"/>
  <c r="Y249" i="2"/>
  <c r="Y260" i="2"/>
  <c r="Y261" i="2"/>
  <c r="BP297" i="2"/>
  <c r="BN297" i="2"/>
  <c r="BP305" i="2"/>
  <c r="BN305" i="2"/>
  <c r="Y311" i="2"/>
  <c r="Y312" i="2"/>
  <c r="H9" i="2"/>
  <c r="A10" i="2"/>
  <c r="BN22" i="2"/>
  <c r="BP22" i="2"/>
  <c r="Y23" i="2"/>
  <c r="Y33" i="2"/>
  <c r="Y40" i="2"/>
  <c r="BN37" i="2"/>
  <c r="BN38" i="2"/>
  <c r="Z52" i="2"/>
  <c r="BN43" i="2"/>
  <c r="BN44" i="2"/>
  <c r="BN48" i="2"/>
  <c r="BN49" i="2"/>
  <c r="Y58" i="2"/>
  <c r="Y57" i="2"/>
  <c r="BP56" i="2"/>
  <c r="BN56" i="2"/>
  <c r="Y68" i="2"/>
  <c r="BP71" i="2"/>
  <c r="BN71" i="2"/>
  <c r="Y78" i="2"/>
  <c r="Y79" i="2"/>
  <c r="BN77" i="2"/>
  <c r="Y95" i="2"/>
  <c r="BP98" i="2"/>
  <c r="BP99" i="2"/>
  <c r="BN99" i="2"/>
  <c r="Y102" i="2"/>
  <c r="BP105" i="2"/>
  <c r="BN105" i="2"/>
  <c r="Y111" i="2"/>
  <c r="Y112" i="2"/>
  <c r="BP115" i="2"/>
  <c r="BP116" i="2"/>
  <c r="BN116" i="2"/>
  <c r="Y118" i="2"/>
  <c r="Y124" i="2"/>
  <c r="BP121" i="2"/>
  <c r="BN121" i="2"/>
  <c r="Y123" i="2"/>
  <c r="Y135" i="2"/>
  <c r="BN133" i="2"/>
  <c r="Y146" i="2"/>
  <c r="Y145" i="2"/>
  <c r="BN143" i="2"/>
  <c r="Y151" i="2"/>
  <c r="Y150" i="2"/>
  <c r="BP149" i="2"/>
  <c r="BN149" i="2"/>
  <c r="Y196" i="2"/>
  <c r="BP199" i="2"/>
  <c r="BN199" i="2"/>
  <c r="BP201" i="2"/>
  <c r="Y202" i="2"/>
  <c r="BP218" i="2"/>
  <c r="BN218" i="2"/>
  <c r="Y226" i="2"/>
  <c r="Y231" i="2"/>
  <c r="Y243" i="2"/>
  <c r="BP241" i="2"/>
  <c r="BN241" i="2"/>
  <c r="Z249" i="2"/>
  <c r="BP280" i="2"/>
  <c r="Z287" i="2"/>
  <c r="Z311" i="2"/>
  <c r="BP293" i="2"/>
  <c r="BN293" i="2"/>
  <c r="BP301" i="2"/>
  <c r="BN301" i="2"/>
  <c r="BP309" i="2"/>
  <c r="BN309" i="2"/>
  <c r="Y74" i="2"/>
  <c r="Z94" i="2"/>
  <c r="BP92" i="2"/>
  <c r="BP93" i="2"/>
  <c r="Z111" i="2"/>
  <c r="BP109" i="2"/>
  <c r="BP110" i="2"/>
  <c r="Z129" i="2"/>
  <c r="Z164" i="2"/>
  <c r="Y170" i="2"/>
  <c r="BP185" i="2"/>
  <c r="Z202" i="2"/>
  <c r="Z323" i="2" s="1"/>
  <c r="BP206" i="2"/>
  <c r="Y212" i="2"/>
  <c r="Z236" i="2"/>
  <c r="Y273" i="2"/>
  <c r="BP286" i="2"/>
  <c r="Y287" i="2"/>
  <c r="X321" i="2"/>
  <c r="Y221" i="2"/>
  <c r="BP82" i="2"/>
  <c r="BN167" i="2"/>
  <c r="Y181" i="2"/>
  <c r="BP36" i="2"/>
  <c r="BP43" i="2"/>
  <c r="BN45" i="2"/>
  <c r="BP72" i="2"/>
  <c r="BP89" i="2"/>
  <c r="BN108" i="2"/>
  <c r="BP133" i="2"/>
  <c r="BP138" i="2"/>
  <c r="BP143" i="2"/>
  <c r="Y177" i="2"/>
  <c r="Y203" i="2"/>
  <c r="BN207" i="2"/>
  <c r="Y236" i="2"/>
  <c r="Y242" i="2"/>
  <c r="BN275" i="2"/>
  <c r="Y282" i="2"/>
  <c r="Y288" i="2"/>
  <c r="Y169" i="2"/>
  <c r="F10" i="2"/>
  <c r="BN50" i="2"/>
  <c r="BP77" i="2"/>
  <c r="BN91" i="2"/>
  <c r="BN128" i="2"/>
  <c r="BN217" i="2"/>
  <c r="BP31" i="2"/>
  <c r="BN98" i="2"/>
  <c r="Y117" i="2"/>
  <c r="BP128" i="2"/>
  <c r="BP163" i="2"/>
  <c r="BP167" i="2"/>
  <c r="BN219" i="2"/>
  <c r="BN224" i="2"/>
  <c r="BN229" i="2"/>
  <c r="BN234" i="2"/>
  <c r="BN269" i="2"/>
  <c r="BN271" i="2"/>
  <c r="BP279" i="2"/>
  <c r="Y281" i="2"/>
  <c r="Y52" i="2"/>
  <c r="BN31" i="2"/>
  <c r="BP65" i="2"/>
  <c r="BN163" i="2"/>
  <c r="Y186" i="2"/>
  <c r="Y213" i="2"/>
  <c r="Y39" i="2"/>
  <c r="Y73" i="2"/>
  <c r="BP108" i="2"/>
  <c r="Y134" i="2"/>
  <c r="Y139" i="2"/>
  <c r="Y182" i="2"/>
  <c r="Y187" i="2"/>
  <c r="BN259" i="2"/>
  <c r="BN263" i="2"/>
  <c r="BP275" i="2"/>
  <c r="BP224" i="2"/>
  <c r="BP229" i="2"/>
  <c r="BP234" i="2"/>
  <c r="BP269" i="2"/>
  <c r="BN315" i="2"/>
  <c r="Y32" i="2"/>
  <c r="BP259" i="2"/>
  <c r="BP263" i="2"/>
  <c r="Y276" i="2"/>
  <c r="BN284" i="2"/>
  <c r="BN290" i="2"/>
  <c r="BN292" i="2"/>
  <c r="BN294" i="2"/>
  <c r="BN296" i="2"/>
  <c r="BN298" i="2"/>
  <c r="BN300" i="2"/>
  <c r="BN302" i="2"/>
  <c r="BN304" i="2"/>
  <c r="BN306" i="2"/>
  <c r="BN308" i="2"/>
  <c r="BN310" i="2"/>
  <c r="Y220" i="2"/>
  <c r="BP315" i="2"/>
  <c r="Y129" i="2"/>
  <c r="Y178" i="2"/>
  <c r="Y318" i="2" s="1"/>
  <c r="BN191" i="2"/>
  <c r="Y320" i="2" l="1"/>
  <c r="Y319" i="2"/>
  <c r="Y321" i="2" s="1"/>
  <c r="A331" i="2"/>
  <c r="Y322" i="2"/>
  <c r="C331" i="2" s="1"/>
  <c r="B331" i="2" l="1"/>
</calcChain>
</file>

<file path=xl/sharedStrings.xml><?xml version="1.0" encoding="utf-8"?>
<sst xmlns="http://schemas.openxmlformats.org/spreadsheetml/2006/main" count="2128" uniqueCount="527">
  <si>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</si>
  <si>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</si>
  <si>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</si>
  <si>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</si>
  <si>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</si>
  <si>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</si>
  <si>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</si>
  <si>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</si>
  <si>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</si>
  <si>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</si>
  <si>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</si>
  <si>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</si>
  <si>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</si>
  <si>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</si>
  <si>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</si>
  <si>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</si>
  <si>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</si>
  <si>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</si>
  <si>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</si>
  <si>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</si>
  <si>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</si>
  <si>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</si>
  <si>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</si>
  <si>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</si>
  <si>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</si>
  <si>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</si>
  <si>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</si>
  <si>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</si>
  <si>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</si>
  <si>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</si>
  <si>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</si>
  <si>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</si>
  <si>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</si>
  <si>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</si>
  <si>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</si>
  <si>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</si>
  <si>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</si>
  <si>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</si>
  <si>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</si>
  <si>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</si>
  <si>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</si>
  <si>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</si>
  <si>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</si>
  <si>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</si>
  <si>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</si>
  <si>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</si>
  <si>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</si>
  <si>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</si>
  <si>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</si>
  <si>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</si>
  <si>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</si>
  <si>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</si>
  <si>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</si>
  <si>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</si>
  <si>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</si>
  <si>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</si>
  <si>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</si>
  <si>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</si>
  <si>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</si>
  <si>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</si>
  <si>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</si>
  <si>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</si>
  <si>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</si>
  <si>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</si>
  <si>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</si>
  <si>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</si>
  <si>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</si>
  <si>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</si>
  <si>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</si>
  <si>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</si>
  <si>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</si>
  <si>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14.02.2025</t>
  </si>
  <si>
    <t>13.02.2025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</si>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</sst>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45709</v>
      </c>
      <c r="R5" s="342"/>
      <c r="T5" s="343" t="s">
        <v>3</v>
      </c>
      <c r="U5" s="344"/>
      <c r="V5" s="345" t="s">
        <v>513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Пятница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0.41666666666666669</v>
      </c>
      <c r="R8" s="362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74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75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2"/>
      <c r="R12" s="362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77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78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66</v>
      </c>
      <c r="L17" s="381" t="s">
        <v>68</v>
      </c>
      <c r="M17" s="381" t="s">
        <v>2</v>
      </c>
      <c r="N17" s="381" t="s">
        <v>67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69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customHeight="1" x14ac:dyDescent="0.2">
      <c r="A19" s="403" t="s">
        <v>81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customHeight="1" x14ac:dyDescent="0.25">
      <c r="A20" s="404" t="s">
        <v>81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customHeight="1" x14ac:dyDescent="0.25">
      <c r="A21" s="405" t="s">
        <v>82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customHeight="1" x14ac:dyDescent="0.25">
      <c r="A26" s="404" t="s">
        <v>90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customHeight="1" x14ac:dyDescent="0.25">
      <c r="A27" s="405" t="s">
        <v>91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06">
        <v>4607111036520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5" t="s">
        <v>94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06">
        <v>4607111036537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16" t="s">
        <v>100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06">
        <v>4607111036599</v>
      </c>
      <c r="E30" s="40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1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8"/>
      <c r="R30" s="408"/>
      <c r="S30" s="408"/>
      <c r="T30" s="40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06">
        <v>4607111036605</v>
      </c>
      <c r="E31" s="40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18" t="s">
        <v>105</v>
      </c>
      <c r="Q31" s="408"/>
      <c r="R31" s="408"/>
      <c r="S31" s="408"/>
      <c r="T31" s="40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3"/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4"/>
      <c r="P32" s="410" t="s">
        <v>40</v>
      </c>
      <c r="Q32" s="411"/>
      <c r="R32" s="411"/>
      <c r="S32" s="411"/>
      <c r="T32" s="411"/>
      <c r="U32" s="411"/>
      <c r="V32" s="41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3"/>
      <c r="B33" s="413"/>
      <c r="C33" s="413"/>
      <c r="D33" s="413"/>
      <c r="E33" s="413"/>
      <c r="F33" s="413"/>
      <c r="G33" s="413"/>
      <c r="H33" s="413"/>
      <c r="I33" s="413"/>
      <c r="J33" s="413"/>
      <c r="K33" s="413"/>
      <c r="L33" s="413"/>
      <c r="M33" s="413"/>
      <c r="N33" s="413"/>
      <c r="O33" s="414"/>
      <c r="P33" s="410" t="s">
        <v>40</v>
      </c>
      <c r="Q33" s="411"/>
      <c r="R33" s="411"/>
      <c r="S33" s="411"/>
      <c r="T33" s="411"/>
      <c r="U33" s="411"/>
      <c r="V33" s="41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4" t="s">
        <v>106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65"/>
      <c r="AB34" s="65"/>
      <c r="AC34" s="82"/>
    </row>
    <row r="35" spans="1:68" ht="14.25" customHeight="1" x14ac:dyDescent="0.25">
      <c r="A35" s="405" t="s">
        <v>82</v>
      </c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06">
        <v>4620207490075</v>
      </c>
      <c r="E36" s="4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">
        <v>109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06">
        <v>4620207490174</v>
      </c>
      <c r="E37" s="406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0" t="s">
        <v>113</v>
      </c>
      <c r="Q37" s="408"/>
      <c r="R37" s="408"/>
      <c r="S37" s="408"/>
      <c r="T37" s="40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06">
        <v>4620207490044</v>
      </c>
      <c r="E38" s="406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1" t="s">
        <v>117</v>
      </c>
      <c r="Q38" s="408"/>
      <c r="R38" s="408"/>
      <c r="S38" s="408"/>
      <c r="T38" s="40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3"/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4"/>
      <c r="P39" s="410" t="s">
        <v>40</v>
      </c>
      <c r="Q39" s="411"/>
      <c r="R39" s="411"/>
      <c r="S39" s="411"/>
      <c r="T39" s="411"/>
      <c r="U39" s="411"/>
      <c r="V39" s="41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3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4"/>
      <c r="P40" s="410" t="s">
        <v>40</v>
      </c>
      <c r="Q40" s="411"/>
      <c r="R40" s="411"/>
      <c r="S40" s="411"/>
      <c r="T40" s="411"/>
      <c r="U40" s="411"/>
      <c r="V40" s="41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4" t="s">
        <v>119</v>
      </c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  <c r="R41" s="404"/>
      <c r="S41" s="404"/>
      <c r="T41" s="404"/>
      <c r="U41" s="404"/>
      <c r="V41" s="404"/>
      <c r="W41" s="404"/>
      <c r="X41" s="404"/>
      <c r="Y41" s="404"/>
      <c r="Z41" s="404"/>
      <c r="AA41" s="65"/>
      <c r="AB41" s="65"/>
      <c r="AC41" s="82"/>
    </row>
    <row r="42" spans="1:68" ht="14.25" customHeight="1" x14ac:dyDescent="0.25">
      <c r="A42" s="405" t="s">
        <v>82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06">
        <v>4607111038999</v>
      </c>
      <c r="E43" s="40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08"/>
      <c r="R43" s="408"/>
      <c r="S43" s="408"/>
      <c r="T43" s="40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4301070972</v>
      </c>
      <c r="D44" s="406">
        <v>4607111037183</v>
      </c>
      <c r="E44" s="406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08"/>
      <c r="R44" s="408"/>
      <c r="S44" s="408"/>
      <c r="T44" s="40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125</v>
      </c>
      <c r="B45" s="63" t="s">
        <v>126</v>
      </c>
      <c r="C45" s="36">
        <v>4301071044</v>
      </c>
      <c r="D45" s="406">
        <v>4607111039385</v>
      </c>
      <c r="E45" s="406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08"/>
      <c r="R45" s="408"/>
      <c r="S45" s="408"/>
      <c r="T45" s="40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4301071045</v>
      </c>
      <c r="D46" s="406">
        <v>4607111039392</v>
      </c>
      <c r="E46" s="406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08"/>
      <c r="R46" s="408"/>
      <c r="S46" s="408"/>
      <c r="T46" s="40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4301070971</v>
      </c>
      <c r="D47" s="406">
        <v>4607111036902</v>
      </c>
      <c r="E47" s="406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132</v>
      </c>
      <c r="B48" s="63" t="s">
        <v>133</v>
      </c>
      <c r="C48" s="36">
        <v>4301071031</v>
      </c>
      <c r="D48" s="406">
        <v>4607111038982</v>
      </c>
      <c r="E48" s="406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08"/>
      <c r="R48" s="408"/>
      <c r="S48" s="408"/>
      <c r="T48" s="40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4301071046</v>
      </c>
      <c r="D49" s="406">
        <v>4607111039354</v>
      </c>
      <c r="E49" s="406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136</v>
      </c>
      <c r="M49" s="38" t="s">
        <v>86</v>
      </c>
      <c r="N49" s="38"/>
      <c r="O49" s="37">
        <v>180</v>
      </c>
      <c r="P49" s="4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08"/>
      <c r="R49" s="408"/>
      <c r="S49" s="408"/>
      <c r="T49" s="40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129</v>
      </c>
      <c r="AG49" s="81"/>
      <c r="AJ49" s="87" t="s">
        <v>137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138</v>
      </c>
      <c r="B50" s="63" t="s">
        <v>139</v>
      </c>
      <c r="C50" s="36">
        <v>4301070968</v>
      </c>
      <c r="D50" s="406">
        <v>4607111036889</v>
      </c>
      <c r="E50" s="406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136</v>
      </c>
      <c r="M50" s="38" t="s">
        <v>86</v>
      </c>
      <c r="N50" s="38"/>
      <c r="O50" s="37">
        <v>180</v>
      </c>
      <c r="P50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08"/>
      <c r="R50" s="408"/>
      <c r="S50" s="408"/>
      <c r="T50" s="40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129</v>
      </c>
      <c r="AG50" s="81"/>
      <c r="AJ50" s="87" t="s">
        <v>137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4301071047</v>
      </c>
      <c r="D51" s="406">
        <v>4607111039330</v>
      </c>
      <c r="E51" s="406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136</v>
      </c>
      <c r="M51" s="38" t="s">
        <v>86</v>
      </c>
      <c r="N51" s="38"/>
      <c r="O51" s="37">
        <v>180</v>
      </c>
      <c r="P51" s="4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08"/>
      <c r="R51" s="408"/>
      <c r="S51" s="408"/>
      <c r="T51" s="40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129</v>
      </c>
      <c r="AG51" s="81"/>
      <c r="AJ51" s="87" t="s">
        <v>137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13"/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4"/>
      <c r="P52" s="410" t="s">
        <v>40</v>
      </c>
      <c r="Q52" s="411"/>
      <c r="R52" s="411"/>
      <c r="S52" s="411"/>
      <c r="T52" s="411"/>
      <c r="U52" s="411"/>
      <c r="V52" s="412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4"/>
      <c r="P53" s="410" t="s">
        <v>40</v>
      </c>
      <c r="Q53" s="411"/>
      <c r="R53" s="411"/>
      <c r="S53" s="411"/>
      <c r="T53" s="411"/>
      <c r="U53" s="411"/>
      <c r="V53" s="412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04" t="s">
        <v>142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65"/>
      <c r="AB54" s="65"/>
      <c r="AC54" s="82"/>
    </row>
    <row r="55" spans="1:68" ht="14.25" customHeight="1" x14ac:dyDescent="0.25">
      <c r="A55" s="405" t="s">
        <v>143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66"/>
      <c r="AB55" s="66"/>
      <c r="AC55" s="83"/>
    </row>
    <row r="56" spans="1:68" ht="16.5" customHeight="1" x14ac:dyDescent="0.25">
      <c r="A56" s="63" t="s">
        <v>144</v>
      </c>
      <c r="B56" s="63" t="s">
        <v>145</v>
      </c>
      <c r="C56" s="36">
        <v>4301100087</v>
      </c>
      <c r="D56" s="406">
        <v>4607111039743</v>
      </c>
      <c r="E56" s="40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31" t="s">
        <v>146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147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3"/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4"/>
      <c r="P57" s="410" t="s">
        <v>40</v>
      </c>
      <c r="Q57" s="411"/>
      <c r="R57" s="411"/>
      <c r="S57" s="411"/>
      <c r="T57" s="411"/>
      <c r="U57" s="411"/>
      <c r="V57" s="412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3"/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4"/>
      <c r="P58" s="410" t="s">
        <v>40</v>
      </c>
      <c r="Q58" s="411"/>
      <c r="R58" s="411"/>
      <c r="S58" s="411"/>
      <c r="T58" s="411"/>
      <c r="U58" s="411"/>
      <c r="V58" s="412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5" t="s">
        <v>91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66"/>
      <c r="AB59" s="66"/>
      <c r="AC59" s="83"/>
    </row>
    <row r="60" spans="1:68" ht="16.5" customHeight="1" x14ac:dyDescent="0.25">
      <c r="A60" s="63" t="s">
        <v>148</v>
      </c>
      <c r="B60" s="63" t="s">
        <v>149</v>
      </c>
      <c r="C60" s="36">
        <v>4301132194</v>
      </c>
      <c r="D60" s="406">
        <v>4607111039712</v>
      </c>
      <c r="E60" s="406"/>
      <c r="F60" s="62">
        <v>0.2</v>
      </c>
      <c r="G60" s="37">
        <v>6</v>
      </c>
      <c r="H60" s="62">
        <v>1.2</v>
      </c>
      <c r="I60" s="62">
        <v>1.56</v>
      </c>
      <c r="J60" s="37">
        <v>126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32" t="s">
        <v>150</v>
      </c>
      <c r="Q60" s="408"/>
      <c r="R60" s="408"/>
      <c r="S60" s="408"/>
      <c r="T60" s="40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IFERROR(IF(X60="","",X60*0.00936),"")</f>
        <v>0</v>
      </c>
      <c r="AA60" s="68" t="s">
        <v>46</v>
      </c>
      <c r="AB60" s="69" t="s">
        <v>46</v>
      </c>
      <c r="AC60" s="125" t="s">
        <v>151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3"/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4"/>
      <c r="P61" s="410" t="s">
        <v>40</v>
      </c>
      <c r="Q61" s="411"/>
      <c r="R61" s="411"/>
      <c r="S61" s="411"/>
      <c r="T61" s="411"/>
      <c r="U61" s="411"/>
      <c r="V61" s="412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3"/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4"/>
      <c r="P62" s="410" t="s">
        <v>40</v>
      </c>
      <c r="Q62" s="411"/>
      <c r="R62" s="411"/>
      <c r="S62" s="411"/>
      <c r="T62" s="411"/>
      <c r="U62" s="411"/>
      <c r="V62" s="412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5" t="s">
        <v>152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66"/>
      <c r="AB63" s="66"/>
      <c r="AC63" s="83"/>
    </row>
    <row r="64" spans="1:68" ht="16.5" customHeight="1" x14ac:dyDescent="0.25">
      <c r="A64" s="63" t="s">
        <v>153</v>
      </c>
      <c r="B64" s="63" t="s">
        <v>154</v>
      </c>
      <c r="C64" s="36">
        <v>4301135664</v>
      </c>
      <c r="D64" s="406">
        <v>4607111039705</v>
      </c>
      <c r="E64" s="406"/>
      <c r="F64" s="62">
        <v>0.2</v>
      </c>
      <c r="G64" s="37">
        <v>6</v>
      </c>
      <c r="H64" s="62">
        <v>1.2</v>
      </c>
      <c r="I64" s="62">
        <v>1.56</v>
      </c>
      <c r="J64" s="37">
        <v>126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33" t="s">
        <v>155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7" t="s">
        <v>156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4301135665</v>
      </c>
      <c r="D65" s="406">
        <v>4607111039729</v>
      </c>
      <c r="E65" s="406"/>
      <c r="F65" s="62">
        <v>0.2</v>
      </c>
      <c r="G65" s="37">
        <v>6</v>
      </c>
      <c r="H65" s="62">
        <v>1.2</v>
      </c>
      <c r="I65" s="62">
        <v>1.56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34" t="s">
        <v>159</v>
      </c>
      <c r="Q65" s="408"/>
      <c r="R65" s="408"/>
      <c r="S65" s="408"/>
      <c r="T65" s="40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160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4301135702</v>
      </c>
      <c r="D66" s="406">
        <v>4620207490228</v>
      </c>
      <c r="E66" s="406"/>
      <c r="F66" s="62">
        <v>0.2</v>
      </c>
      <c r="G66" s="37">
        <v>6</v>
      </c>
      <c r="H66" s="62">
        <v>1.2</v>
      </c>
      <c r="I66" s="62">
        <v>1.56</v>
      </c>
      <c r="J66" s="37">
        <v>126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35" t="s">
        <v>163</v>
      </c>
      <c r="Q66" s="408"/>
      <c r="R66" s="408"/>
      <c r="S66" s="408"/>
      <c r="T66" s="40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31" t="s">
        <v>160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13"/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4"/>
      <c r="P67" s="410" t="s">
        <v>40</v>
      </c>
      <c r="Q67" s="411"/>
      <c r="R67" s="411"/>
      <c r="S67" s="411"/>
      <c r="T67" s="411"/>
      <c r="U67" s="411"/>
      <c r="V67" s="412"/>
      <c r="W67" s="42" t="s">
        <v>39</v>
      </c>
      <c r="X67" s="43">
        <f>IFERROR(SUM(X64:X66),"0")</f>
        <v>0</v>
      </c>
      <c r="Y67" s="43">
        <f>IFERROR(SUM(Y64:Y66),"0")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413"/>
      <c r="B68" s="413"/>
      <c r="C68" s="413"/>
      <c r="D68" s="413"/>
      <c r="E68" s="413"/>
      <c r="F68" s="413"/>
      <c r="G68" s="413"/>
      <c r="H68" s="413"/>
      <c r="I68" s="413"/>
      <c r="J68" s="413"/>
      <c r="K68" s="413"/>
      <c r="L68" s="413"/>
      <c r="M68" s="413"/>
      <c r="N68" s="413"/>
      <c r="O68" s="414"/>
      <c r="P68" s="410" t="s">
        <v>40</v>
      </c>
      <c r="Q68" s="411"/>
      <c r="R68" s="411"/>
      <c r="S68" s="411"/>
      <c r="T68" s="411"/>
      <c r="U68" s="411"/>
      <c r="V68" s="412"/>
      <c r="W68" s="42" t="s">
        <v>0</v>
      </c>
      <c r="X68" s="43">
        <f>IFERROR(SUMPRODUCT(X64:X66*H64:H66),"0")</f>
        <v>0</v>
      </c>
      <c r="Y68" s="43">
        <f>IFERROR(SUMPRODUCT(Y64:Y66*H64:H66),"0")</f>
        <v>0</v>
      </c>
      <c r="Z68" s="42"/>
      <c r="AA68" s="67"/>
      <c r="AB68" s="67"/>
      <c r="AC68" s="67"/>
    </row>
    <row r="69" spans="1:68" ht="16.5" customHeight="1" x14ac:dyDescent="0.25">
      <c r="A69" s="404" t="s">
        <v>164</v>
      </c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65"/>
      <c r="AB69" s="65"/>
      <c r="AC69" s="82"/>
    </row>
    <row r="70" spans="1:68" ht="14.25" customHeight="1" x14ac:dyDescent="0.25">
      <c r="A70" s="405" t="s">
        <v>82</v>
      </c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5"/>
      <c r="P70" s="405"/>
      <c r="Q70" s="405"/>
      <c r="R70" s="405"/>
      <c r="S70" s="405"/>
      <c r="T70" s="405"/>
      <c r="U70" s="405"/>
      <c r="V70" s="405"/>
      <c r="W70" s="405"/>
      <c r="X70" s="405"/>
      <c r="Y70" s="405"/>
      <c r="Z70" s="405"/>
      <c r="AA70" s="66"/>
      <c r="AB70" s="66"/>
      <c r="AC70" s="83"/>
    </row>
    <row r="71" spans="1:68" ht="27" customHeight="1" x14ac:dyDescent="0.25">
      <c r="A71" s="63" t="s">
        <v>165</v>
      </c>
      <c r="B71" s="63" t="s">
        <v>166</v>
      </c>
      <c r="C71" s="36">
        <v>4301070977</v>
      </c>
      <c r="D71" s="406">
        <v>4607111037411</v>
      </c>
      <c r="E71" s="406"/>
      <c r="F71" s="62">
        <v>2.7</v>
      </c>
      <c r="G71" s="37">
        <v>1</v>
      </c>
      <c r="H71" s="62">
        <v>2.7</v>
      </c>
      <c r="I71" s="62">
        <v>2.8132000000000001</v>
      </c>
      <c r="J71" s="37">
        <v>234</v>
      </c>
      <c r="K71" s="37" t="s">
        <v>168</v>
      </c>
      <c r="L71" s="37" t="s">
        <v>136</v>
      </c>
      <c r="M71" s="38" t="s">
        <v>86</v>
      </c>
      <c r="N71" s="38"/>
      <c r="O71" s="37">
        <v>180</v>
      </c>
      <c r="P71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408"/>
      <c r="R71" s="408"/>
      <c r="S71" s="408"/>
      <c r="T71" s="40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IFERROR(IF(X71="","",X71*0.00502),"")</f>
        <v>0</v>
      </c>
      <c r="AA71" s="68" t="s">
        <v>46</v>
      </c>
      <c r="AB71" s="69" t="s">
        <v>46</v>
      </c>
      <c r="AC71" s="133" t="s">
        <v>167</v>
      </c>
      <c r="AG71" s="81"/>
      <c r="AJ71" s="87" t="s">
        <v>137</v>
      </c>
      <c r="AK71" s="87">
        <v>18</v>
      </c>
      <c r="BB71" s="134" t="s">
        <v>70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169</v>
      </c>
      <c r="B72" s="63" t="s">
        <v>170</v>
      </c>
      <c r="C72" s="36">
        <v>4301070981</v>
      </c>
      <c r="D72" s="406">
        <v>4607111036728</v>
      </c>
      <c r="E72" s="406"/>
      <c r="F72" s="62">
        <v>5</v>
      </c>
      <c r="G72" s="37">
        <v>1</v>
      </c>
      <c r="H72" s="62">
        <v>5</v>
      </c>
      <c r="I72" s="62">
        <v>5.2131999999999996</v>
      </c>
      <c r="J72" s="37">
        <v>144</v>
      </c>
      <c r="K72" s="37" t="s">
        <v>87</v>
      </c>
      <c r="L72" s="37" t="s">
        <v>136</v>
      </c>
      <c r="M72" s="38" t="s">
        <v>86</v>
      </c>
      <c r="N72" s="38"/>
      <c r="O72" s="37">
        <v>180</v>
      </c>
      <c r="P72" s="43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408"/>
      <c r="R72" s="408"/>
      <c r="S72" s="408"/>
      <c r="T72" s="409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IFERROR(IF(X72="","",X72*0.00866),"")</f>
        <v>0</v>
      </c>
      <c r="AA72" s="68" t="s">
        <v>46</v>
      </c>
      <c r="AB72" s="69" t="s">
        <v>46</v>
      </c>
      <c r="AC72" s="135" t="s">
        <v>167</v>
      </c>
      <c r="AG72" s="81"/>
      <c r="AJ72" s="87" t="s">
        <v>137</v>
      </c>
      <c r="AK72" s="87">
        <v>12</v>
      </c>
      <c r="BB72" s="136" t="s">
        <v>70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13"/>
      <c r="B73" s="413"/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4"/>
      <c r="P73" s="410" t="s">
        <v>40</v>
      </c>
      <c r="Q73" s="411"/>
      <c r="R73" s="411"/>
      <c r="S73" s="411"/>
      <c r="T73" s="411"/>
      <c r="U73" s="411"/>
      <c r="V73" s="412"/>
      <c r="W73" s="42" t="s">
        <v>39</v>
      </c>
      <c r="X73" s="43">
        <f>IFERROR(SUM(X71:X72),"0")</f>
        <v>0</v>
      </c>
      <c r="Y73" s="43">
        <f>IFERROR(SUM(Y71:Y72),"0")</f>
        <v>0</v>
      </c>
      <c r="Z73" s="43">
        <f>IFERROR(IF(Z71="",0,Z71),"0")+IFERROR(IF(Z72="",0,Z72),"0")</f>
        <v>0</v>
      </c>
      <c r="AA73" s="67"/>
      <c r="AB73" s="67"/>
      <c r="AC73" s="67"/>
    </row>
    <row r="74" spans="1:68" x14ac:dyDescent="0.2">
      <c r="A74" s="413"/>
      <c r="B74" s="413"/>
      <c r="C74" s="413"/>
      <c r="D74" s="413"/>
      <c r="E74" s="413"/>
      <c r="F74" s="413"/>
      <c r="G74" s="413"/>
      <c r="H74" s="413"/>
      <c r="I74" s="413"/>
      <c r="J74" s="413"/>
      <c r="K74" s="413"/>
      <c r="L74" s="413"/>
      <c r="M74" s="413"/>
      <c r="N74" s="413"/>
      <c r="O74" s="414"/>
      <c r="P74" s="410" t="s">
        <v>40</v>
      </c>
      <c r="Q74" s="411"/>
      <c r="R74" s="411"/>
      <c r="S74" s="411"/>
      <c r="T74" s="411"/>
      <c r="U74" s="411"/>
      <c r="V74" s="412"/>
      <c r="W74" s="42" t="s">
        <v>0</v>
      </c>
      <c r="X74" s="43">
        <f>IFERROR(SUMPRODUCT(X71:X72*H71:H72),"0")</f>
        <v>0</v>
      </c>
      <c r="Y74" s="43">
        <f>IFERROR(SUMPRODUCT(Y71:Y72*H71:H72),"0")</f>
        <v>0</v>
      </c>
      <c r="Z74" s="42"/>
      <c r="AA74" s="67"/>
      <c r="AB74" s="67"/>
      <c r="AC74" s="67"/>
    </row>
    <row r="75" spans="1:68" ht="16.5" customHeight="1" x14ac:dyDescent="0.25">
      <c r="A75" s="404" t="s">
        <v>171</v>
      </c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65"/>
      <c r="AB75" s="65"/>
      <c r="AC75" s="82"/>
    </row>
    <row r="76" spans="1:68" ht="14.25" customHeight="1" x14ac:dyDescent="0.25">
      <c r="A76" s="405" t="s">
        <v>152</v>
      </c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66"/>
      <c r="AB76" s="66"/>
      <c r="AC76" s="83"/>
    </row>
    <row r="77" spans="1:68" ht="27" customHeight="1" x14ac:dyDescent="0.25">
      <c r="A77" s="63" t="s">
        <v>172</v>
      </c>
      <c r="B77" s="63" t="s">
        <v>173</v>
      </c>
      <c r="C77" s="36">
        <v>4301135584</v>
      </c>
      <c r="D77" s="406">
        <v>4607111033659</v>
      </c>
      <c r="E77" s="406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8" t="s">
        <v>174</v>
      </c>
      <c r="Q77" s="408"/>
      <c r="R77" s="408"/>
      <c r="S77" s="408"/>
      <c r="T77" s="40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IFERROR(IF(X77="","",X77*0.01788),"")</f>
        <v>0</v>
      </c>
      <c r="AA77" s="68" t="s">
        <v>46</v>
      </c>
      <c r="AB77" s="69" t="s">
        <v>46</v>
      </c>
      <c r="AC77" s="137" t="s">
        <v>175</v>
      </c>
      <c r="AG77" s="81"/>
      <c r="AJ77" s="87" t="s">
        <v>89</v>
      </c>
      <c r="AK77" s="87">
        <v>1</v>
      </c>
      <c r="BB77" s="138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3"/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  <c r="P78" s="410" t="s">
        <v>40</v>
      </c>
      <c r="Q78" s="411"/>
      <c r="R78" s="411"/>
      <c r="S78" s="411"/>
      <c r="T78" s="411"/>
      <c r="U78" s="411"/>
      <c r="V78" s="412"/>
      <c r="W78" s="42" t="s">
        <v>39</v>
      </c>
      <c r="X78" s="43">
        <f>IFERROR(SUM(X77:X77),"0")</f>
        <v>0</v>
      </c>
      <c r="Y78" s="43">
        <f>IFERROR(SUM(Y77:Y77),"0")</f>
        <v>0</v>
      </c>
      <c r="Z78" s="43">
        <f>IFERROR(IF(Z77="",0,Z77),"0")</f>
        <v>0</v>
      </c>
      <c r="AA78" s="67"/>
      <c r="AB78" s="67"/>
      <c r="AC78" s="67"/>
    </row>
    <row r="79" spans="1:68" x14ac:dyDescent="0.2">
      <c r="A79" s="413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  <c r="P79" s="410" t="s">
        <v>40</v>
      </c>
      <c r="Q79" s="411"/>
      <c r="R79" s="411"/>
      <c r="S79" s="411"/>
      <c r="T79" s="411"/>
      <c r="U79" s="411"/>
      <c r="V79" s="412"/>
      <c r="W79" s="42" t="s">
        <v>0</v>
      </c>
      <c r="X79" s="43">
        <f>IFERROR(SUMPRODUCT(X77:X77*H77:H77),"0")</f>
        <v>0</v>
      </c>
      <c r="Y79" s="43">
        <f>IFERROR(SUMPRODUCT(Y77:Y77*H77:H77),"0")</f>
        <v>0</v>
      </c>
      <c r="Z79" s="42"/>
      <c r="AA79" s="67"/>
      <c r="AB79" s="67"/>
      <c r="AC79" s="67"/>
    </row>
    <row r="80" spans="1:68" ht="16.5" customHeight="1" x14ac:dyDescent="0.25">
      <c r="A80" s="404" t="s">
        <v>176</v>
      </c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65"/>
      <c r="AB80" s="65"/>
      <c r="AC80" s="82"/>
    </row>
    <row r="81" spans="1:68" ht="14.25" customHeight="1" x14ac:dyDescent="0.25">
      <c r="A81" s="405" t="s">
        <v>177</v>
      </c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66"/>
      <c r="AB81" s="66"/>
      <c r="AC81" s="83"/>
    </row>
    <row r="82" spans="1:68" ht="27" customHeight="1" x14ac:dyDescent="0.25">
      <c r="A82" s="63" t="s">
        <v>178</v>
      </c>
      <c r="B82" s="63" t="s">
        <v>179</v>
      </c>
      <c r="C82" s="36">
        <v>4301131022</v>
      </c>
      <c r="D82" s="406">
        <v>4607111034120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136</v>
      </c>
      <c r="M82" s="38" t="s">
        <v>86</v>
      </c>
      <c r="N82" s="38"/>
      <c r="O82" s="37">
        <v>180</v>
      </c>
      <c r="P82" s="43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9" t="s">
        <v>180</v>
      </c>
      <c r="AG82" s="81"/>
      <c r="AJ82" s="87" t="s">
        <v>137</v>
      </c>
      <c r="AK82" s="87">
        <v>14</v>
      </c>
      <c r="BB82" s="140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181</v>
      </c>
      <c r="B83" s="63" t="s">
        <v>182</v>
      </c>
      <c r="C83" s="36">
        <v>4301131021</v>
      </c>
      <c r="D83" s="406">
        <v>4607111034137</v>
      </c>
      <c r="E83" s="40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97</v>
      </c>
      <c r="L83" s="37" t="s">
        <v>136</v>
      </c>
      <c r="M83" s="38" t="s">
        <v>86</v>
      </c>
      <c r="N83" s="38"/>
      <c r="O83" s="37">
        <v>180</v>
      </c>
      <c r="P83" s="44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408"/>
      <c r="R83" s="408"/>
      <c r="S83" s="408"/>
      <c r="T83" s="409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1" t="s">
        <v>183</v>
      </c>
      <c r="AG83" s="81"/>
      <c r="AJ83" s="87" t="s">
        <v>137</v>
      </c>
      <c r="AK83" s="87">
        <v>14</v>
      </c>
      <c r="BB83" s="142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4"/>
      <c r="P84" s="410" t="s">
        <v>40</v>
      </c>
      <c r="Q84" s="411"/>
      <c r="R84" s="411"/>
      <c r="S84" s="411"/>
      <c r="T84" s="411"/>
      <c r="U84" s="411"/>
      <c r="V84" s="412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13"/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4"/>
      <c r="P85" s="410" t="s">
        <v>40</v>
      </c>
      <c r="Q85" s="411"/>
      <c r="R85" s="411"/>
      <c r="S85" s="411"/>
      <c r="T85" s="411"/>
      <c r="U85" s="411"/>
      <c r="V85" s="412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04" t="s">
        <v>184</v>
      </c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65"/>
      <c r="AB86" s="65"/>
      <c r="AC86" s="82"/>
    </row>
    <row r="87" spans="1:68" ht="14.25" customHeight="1" x14ac:dyDescent="0.25">
      <c r="A87" s="405" t="s">
        <v>152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6"/>
      <c r="AB87" s="66"/>
      <c r="AC87" s="83"/>
    </row>
    <row r="88" spans="1:68" ht="27" customHeight="1" x14ac:dyDescent="0.25">
      <c r="A88" s="63" t="s">
        <v>185</v>
      </c>
      <c r="B88" s="63" t="s">
        <v>186</v>
      </c>
      <c r="C88" s="36">
        <v>4301135569</v>
      </c>
      <c r="D88" s="406">
        <v>4607111033628</v>
      </c>
      <c r="E88" s="40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41" t="s">
        <v>187</v>
      </c>
      <c r="Q88" s="408"/>
      <c r="R88" s="408"/>
      <c r="S88" s="408"/>
      <c r="T88" s="409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ref="Y88:Y93" si="6">IFERROR(IF(X88="","",X88),"")</f>
        <v>0</v>
      </c>
      <c r="Z88" s="41">
        <f t="shared" ref="Z88:Z93" si="7">IFERROR(IF(X88="","",X88*0.01788),"")</f>
        <v>0</v>
      </c>
      <c r="AA88" s="68" t="s">
        <v>46</v>
      </c>
      <c r="AB88" s="69" t="s">
        <v>46</v>
      </c>
      <c r="AC88" s="143" t="s">
        <v>175</v>
      </c>
      <c r="AG88" s="81"/>
      <c r="AJ88" s="87" t="s">
        <v>89</v>
      </c>
      <c r="AK88" s="87">
        <v>1</v>
      </c>
      <c r="BB88" s="144" t="s">
        <v>96</v>
      </c>
      <c r="BM88" s="81">
        <f t="shared" ref="BM88:BM93" si="8">IFERROR(X88*I88,"0")</f>
        <v>0</v>
      </c>
      <c r="BN88" s="81">
        <f t="shared" ref="BN88:BN93" si="9">IFERROR(Y88*I88,"0")</f>
        <v>0</v>
      </c>
      <c r="BO88" s="81">
        <f t="shared" ref="BO88:BO93" si="10">IFERROR(X88/J88,"0")</f>
        <v>0</v>
      </c>
      <c r="BP88" s="81">
        <f t="shared" ref="BP88:BP93" si="11">IFERROR(Y88/J88,"0")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4301135565</v>
      </c>
      <c r="D89" s="406">
        <v>4607111033451</v>
      </c>
      <c r="E89" s="40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190</v>
      </c>
      <c r="M89" s="38" t="s">
        <v>86</v>
      </c>
      <c r="N89" s="38"/>
      <c r="O89" s="37">
        <v>180</v>
      </c>
      <c r="P89" s="44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408"/>
      <c r="R89" s="408"/>
      <c r="S89" s="408"/>
      <c r="T89" s="409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45" t="s">
        <v>175</v>
      </c>
      <c r="AG89" s="81"/>
      <c r="AJ89" s="87" t="s">
        <v>191</v>
      </c>
      <c r="AK89" s="87">
        <v>70</v>
      </c>
      <c r="BB89" s="146" t="s">
        <v>96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ht="27" customHeight="1" x14ac:dyDescent="0.25">
      <c r="A90" s="63" t="s">
        <v>192</v>
      </c>
      <c r="B90" s="63" t="s">
        <v>193</v>
      </c>
      <c r="C90" s="36">
        <v>4301135575</v>
      </c>
      <c r="D90" s="406">
        <v>4607111035141</v>
      </c>
      <c r="E90" s="406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88</v>
      </c>
      <c r="M90" s="38" t="s">
        <v>86</v>
      </c>
      <c r="N90" s="38"/>
      <c r="O90" s="37">
        <v>180</v>
      </c>
      <c r="P90" s="443" t="s">
        <v>194</v>
      </c>
      <c r="Q90" s="408"/>
      <c r="R90" s="408"/>
      <c r="S90" s="408"/>
      <c r="T90" s="40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si="6"/>
        <v>0</v>
      </c>
      <c r="Z90" s="41">
        <f t="shared" si="7"/>
        <v>0</v>
      </c>
      <c r="AA90" s="68" t="s">
        <v>46</v>
      </c>
      <c r="AB90" s="69" t="s">
        <v>46</v>
      </c>
      <c r="AC90" s="147" t="s">
        <v>195</v>
      </c>
      <c r="AG90" s="81"/>
      <c r="AJ90" s="87" t="s">
        <v>89</v>
      </c>
      <c r="AK90" s="87">
        <v>1</v>
      </c>
      <c r="BB90" s="148" t="s">
        <v>96</v>
      </c>
      <c r="BM90" s="81">
        <f t="shared" si="8"/>
        <v>0</v>
      </c>
      <c r="BN90" s="81">
        <f t="shared" si="9"/>
        <v>0</v>
      </c>
      <c r="BO90" s="81">
        <f t="shared" si="10"/>
        <v>0</v>
      </c>
      <c r="BP90" s="81">
        <f t="shared" si="11"/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4301135578</v>
      </c>
      <c r="D91" s="406">
        <v>4607111033444</v>
      </c>
      <c r="E91" s="406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408"/>
      <c r="R91" s="408"/>
      <c r="S91" s="408"/>
      <c r="T91" s="40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6"/>
        <v>0</v>
      </c>
      <c r="Z91" s="41">
        <f t="shared" si="7"/>
        <v>0</v>
      </c>
      <c r="AA91" s="68" t="s">
        <v>46</v>
      </c>
      <c r="AB91" s="69" t="s">
        <v>46</v>
      </c>
      <c r="AC91" s="149" t="s">
        <v>175</v>
      </c>
      <c r="AG91" s="81"/>
      <c r="AJ91" s="87" t="s">
        <v>89</v>
      </c>
      <c r="AK91" s="87">
        <v>1</v>
      </c>
      <c r="BB91" s="150" t="s">
        <v>96</v>
      </c>
      <c r="BM91" s="81">
        <f t="shared" si="8"/>
        <v>0</v>
      </c>
      <c r="BN91" s="81">
        <f t="shared" si="9"/>
        <v>0</v>
      </c>
      <c r="BO91" s="81">
        <f t="shared" si="10"/>
        <v>0</v>
      </c>
      <c r="BP91" s="81">
        <f t="shared" si="11"/>
        <v>0</v>
      </c>
    </row>
    <row r="92" spans="1:68" ht="27" customHeight="1" x14ac:dyDescent="0.25">
      <c r="A92" s="63" t="s">
        <v>198</v>
      </c>
      <c r="B92" s="63" t="s">
        <v>199</v>
      </c>
      <c r="C92" s="36">
        <v>4301135290</v>
      </c>
      <c r="D92" s="406">
        <v>4607111035028</v>
      </c>
      <c r="E92" s="406"/>
      <c r="F92" s="62">
        <v>0.48</v>
      </c>
      <c r="G92" s="37">
        <v>8</v>
      </c>
      <c r="H92" s="62">
        <v>3.84</v>
      </c>
      <c r="I92" s="62">
        <v>4.4488000000000003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408"/>
      <c r="R92" s="408"/>
      <c r="S92" s="408"/>
      <c r="T92" s="40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51" t="s">
        <v>195</v>
      </c>
      <c r="AG92" s="81"/>
      <c r="AJ92" s="87" t="s">
        <v>89</v>
      </c>
      <c r="AK92" s="87">
        <v>1</v>
      </c>
      <c r="BB92" s="152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200</v>
      </c>
      <c r="B93" s="63" t="s">
        <v>201</v>
      </c>
      <c r="C93" s="36">
        <v>4301135285</v>
      </c>
      <c r="D93" s="406">
        <v>4607111036407</v>
      </c>
      <c r="E93" s="406"/>
      <c r="F93" s="62">
        <v>0.3</v>
      </c>
      <c r="G93" s="37">
        <v>14</v>
      </c>
      <c r="H93" s="62">
        <v>4.2</v>
      </c>
      <c r="I93" s="62">
        <v>4.5292000000000003</v>
      </c>
      <c r="J93" s="37">
        <v>70</v>
      </c>
      <c r="K93" s="37" t="s">
        <v>97</v>
      </c>
      <c r="L93" s="37" t="s">
        <v>190</v>
      </c>
      <c r="M93" s="38" t="s">
        <v>86</v>
      </c>
      <c r="N93" s="38"/>
      <c r="O93" s="37">
        <v>180</v>
      </c>
      <c r="P93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408"/>
      <c r="R93" s="408"/>
      <c r="S93" s="408"/>
      <c r="T93" s="40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53" t="s">
        <v>202</v>
      </c>
      <c r="AG93" s="81"/>
      <c r="AJ93" s="87" t="s">
        <v>191</v>
      </c>
      <c r="AK93" s="87">
        <v>70</v>
      </c>
      <c r="BB93" s="154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x14ac:dyDescent="0.2">
      <c r="A94" s="413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4"/>
      <c r="P94" s="410" t="s">
        <v>40</v>
      </c>
      <c r="Q94" s="411"/>
      <c r="R94" s="411"/>
      <c r="S94" s="411"/>
      <c r="T94" s="411"/>
      <c r="U94" s="411"/>
      <c r="V94" s="412"/>
      <c r="W94" s="42" t="s">
        <v>39</v>
      </c>
      <c r="X94" s="43">
        <f>IFERROR(SUM(X88:X93),"0")</f>
        <v>0</v>
      </c>
      <c r="Y94" s="43">
        <f>IFERROR(SUM(Y88:Y93),"0")</f>
        <v>0</v>
      </c>
      <c r="Z94" s="43">
        <f>IFERROR(IF(Z88="",0,Z88),"0")+IFERROR(IF(Z89="",0,Z89),"0")+IFERROR(IF(Z90="",0,Z90),"0")+IFERROR(IF(Z91="",0,Z91),"0")+IFERROR(IF(Z92="",0,Z92),"0")+IFERROR(IF(Z93="",0,Z93),"0")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3"/>
      <c r="O95" s="414"/>
      <c r="P95" s="410" t="s">
        <v>40</v>
      </c>
      <c r="Q95" s="411"/>
      <c r="R95" s="411"/>
      <c r="S95" s="411"/>
      <c r="T95" s="411"/>
      <c r="U95" s="411"/>
      <c r="V95" s="412"/>
      <c r="W95" s="42" t="s">
        <v>0</v>
      </c>
      <c r="X95" s="43">
        <f>IFERROR(SUMPRODUCT(X88:X93*H88:H93),"0")</f>
        <v>0</v>
      </c>
      <c r="Y95" s="43">
        <f>IFERROR(SUMPRODUCT(Y88:Y93*H88:H93),"0")</f>
        <v>0</v>
      </c>
      <c r="Z95" s="42"/>
      <c r="AA95" s="67"/>
      <c r="AB95" s="67"/>
      <c r="AC95" s="67"/>
    </row>
    <row r="96" spans="1:68" ht="16.5" customHeight="1" x14ac:dyDescent="0.25">
      <c r="A96" s="404" t="s">
        <v>203</v>
      </c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65"/>
      <c r="AB96" s="65"/>
      <c r="AC96" s="82"/>
    </row>
    <row r="97" spans="1:68" ht="14.25" customHeight="1" x14ac:dyDescent="0.25">
      <c r="A97" s="405" t="s">
        <v>204</v>
      </c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5"/>
      <c r="P97" s="405"/>
      <c r="Q97" s="405"/>
      <c r="R97" s="405"/>
      <c r="S97" s="405"/>
      <c r="T97" s="405"/>
      <c r="U97" s="405"/>
      <c r="V97" s="405"/>
      <c r="W97" s="405"/>
      <c r="X97" s="405"/>
      <c r="Y97" s="405"/>
      <c r="Z97" s="405"/>
      <c r="AA97" s="66"/>
      <c r="AB97" s="66"/>
      <c r="AC97" s="83"/>
    </row>
    <row r="98" spans="1:68" ht="27" customHeight="1" x14ac:dyDescent="0.25">
      <c r="A98" s="63" t="s">
        <v>205</v>
      </c>
      <c r="B98" s="63" t="s">
        <v>206</v>
      </c>
      <c r="C98" s="36">
        <v>4301136040</v>
      </c>
      <c r="D98" s="406">
        <v>4607025784319</v>
      </c>
      <c r="E98" s="406"/>
      <c r="F98" s="62">
        <v>0.36</v>
      </c>
      <c r="G98" s="37">
        <v>10</v>
      </c>
      <c r="H98" s="62">
        <v>3.6</v>
      </c>
      <c r="I98" s="62">
        <v>4.2439999999999998</v>
      </c>
      <c r="J98" s="37">
        <v>70</v>
      </c>
      <c r="K98" s="37" t="s">
        <v>97</v>
      </c>
      <c r="L98" s="37" t="s">
        <v>136</v>
      </c>
      <c r="M98" s="38" t="s">
        <v>86</v>
      </c>
      <c r="N98" s="38"/>
      <c r="O98" s="37">
        <v>180</v>
      </c>
      <c r="P98" s="4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5" t="s">
        <v>207</v>
      </c>
      <c r="AG98" s="81"/>
      <c r="AJ98" s="87" t="s">
        <v>137</v>
      </c>
      <c r="AK98" s="87">
        <v>14</v>
      </c>
      <c r="BB98" s="156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208</v>
      </c>
      <c r="B99" s="63" t="s">
        <v>209</v>
      </c>
      <c r="C99" s="36">
        <v>4301136042</v>
      </c>
      <c r="D99" s="406">
        <v>4607025784012</v>
      </c>
      <c r="E99" s="406"/>
      <c r="F99" s="62">
        <v>0.09</v>
      </c>
      <c r="G99" s="37">
        <v>24</v>
      </c>
      <c r="H99" s="62">
        <v>2.16</v>
      </c>
      <c r="I99" s="62">
        <v>2.4912000000000001</v>
      </c>
      <c r="J99" s="37">
        <v>126</v>
      </c>
      <c r="K99" s="37" t="s">
        <v>97</v>
      </c>
      <c r="L99" s="37" t="s">
        <v>136</v>
      </c>
      <c r="M99" s="38" t="s">
        <v>86</v>
      </c>
      <c r="N99" s="38"/>
      <c r="O99" s="37">
        <v>180</v>
      </c>
      <c r="P99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408"/>
      <c r="R99" s="408"/>
      <c r="S99" s="408"/>
      <c r="T99" s="409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IFERROR(IF(X99="","",X99*0.00936),"")</f>
        <v>0</v>
      </c>
      <c r="AA99" s="68" t="s">
        <v>46</v>
      </c>
      <c r="AB99" s="69" t="s">
        <v>46</v>
      </c>
      <c r="AC99" s="157" t="s">
        <v>210</v>
      </c>
      <c r="AG99" s="81"/>
      <c r="AJ99" s="87" t="s">
        <v>137</v>
      </c>
      <c r="AK99" s="87">
        <v>14</v>
      </c>
      <c r="BB99" s="158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16.5" customHeight="1" x14ac:dyDescent="0.25">
      <c r="A100" s="63" t="s">
        <v>211</v>
      </c>
      <c r="B100" s="63" t="s">
        <v>212</v>
      </c>
      <c r="C100" s="36">
        <v>4301136039</v>
      </c>
      <c r="D100" s="406">
        <v>4607111035370</v>
      </c>
      <c r="E100" s="406"/>
      <c r="F100" s="62">
        <v>0.14000000000000001</v>
      </c>
      <c r="G100" s="37">
        <v>22</v>
      </c>
      <c r="H100" s="62">
        <v>3.08</v>
      </c>
      <c r="I100" s="62">
        <v>3.464</v>
      </c>
      <c r="J100" s="37">
        <v>84</v>
      </c>
      <c r="K100" s="37" t="s">
        <v>87</v>
      </c>
      <c r="L100" s="37" t="s">
        <v>190</v>
      </c>
      <c r="M100" s="38" t="s">
        <v>86</v>
      </c>
      <c r="N100" s="38"/>
      <c r="O100" s="37">
        <v>180</v>
      </c>
      <c r="P100" s="44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408"/>
      <c r="R100" s="408"/>
      <c r="S100" s="408"/>
      <c r="T100" s="40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59" t="s">
        <v>213</v>
      </c>
      <c r="AG100" s="81"/>
      <c r="AJ100" s="87" t="s">
        <v>191</v>
      </c>
      <c r="AK100" s="87">
        <v>84</v>
      </c>
      <c r="BB100" s="160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13"/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4"/>
      <c r="P101" s="410" t="s">
        <v>40</v>
      </c>
      <c r="Q101" s="411"/>
      <c r="R101" s="411"/>
      <c r="S101" s="411"/>
      <c r="T101" s="411"/>
      <c r="U101" s="411"/>
      <c r="V101" s="412"/>
      <c r="W101" s="42" t="s">
        <v>39</v>
      </c>
      <c r="X101" s="43">
        <f>IFERROR(SUM(X98:X100),"0")</f>
        <v>0</v>
      </c>
      <c r="Y101" s="43">
        <f>IFERROR(SUM(Y98:Y100),"0")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13"/>
      <c r="B102" s="413"/>
      <c r="C102" s="413"/>
      <c r="D102" s="413"/>
      <c r="E102" s="413"/>
      <c r="F102" s="413"/>
      <c r="G102" s="413"/>
      <c r="H102" s="413"/>
      <c r="I102" s="413"/>
      <c r="J102" s="413"/>
      <c r="K102" s="413"/>
      <c r="L102" s="413"/>
      <c r="M102" s="413"/>
      <c r="N102" s="413"/>
      <c r="O102" s="414"/>
      <c r="P102" s="410" t="s">
        <v>40</v>
      </c>
      <c r="Q102" s="411"/>
      <c r="R102" s="411"/>
      <c r="S102" s="411"/>
      <c r="T102" s="411"/>
      <c r="U102" s="411"/>
      <c r="V102" s="412"/>
      <c r="W102" s="42" t="s">
        <v>0</v>
      </c>
      <c r="X102" s="43">
        <f>IFERROR(SUMPRODUCT(X98:X100*H98:H100),"0")</f>
        <v>0</v>
      </c>
      <c r="Y102" s="43">
        <f>IFERROR(SUMPRODUCT(Y98:Y100*H98:H100),"0")</f>
        <v>0</v>
      </c>
      <c r="Z102" s="42"/>
      <c r="AA102" s="67"/>
      <c r="AB102" s="67"/>
      <c r="AC102" s="67"/>
    </row>
    <row r="103" spans="1:68" ht="16.5" customHeight="1" x14ac:dyDescent="0.25">
      <c r="A103" s="404" t="s">
        <v>214</v>
      </c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65"/>
      <c r="AB103" s="65"/>
      <c r="AC103" s="82"/>
    </row>
    <row r="104" spans="1:68" ht="14.25" customHeight="1" x14ac:dyDescent="0.25">
      <c r="A104" s="405" t="s">
        <v>82</v>
      </c>
      <c r="B104" s="405"/>
      <c r="C104" s="405"/>
      <c r="D104" s="405"/>
      <c r="E104" s="405"/>
      <c r="F104" s="405"/>
      <c r="G104" s="405"/>
      <c r="H104" s="405"/>
      <c r="I104" s="405"/>
      <c r="J104" s="405"/>
      <c r="K104" s="405"/>
      <c r="L104" s="405"/>
      <c r="M104" s="405"/>
      <c r="N104" s="405"/>
      <c r="O104" s="405"/>
      <c r="P104" s="405"/>
      <c r="Q104" s="405"/>
      <c r="R104" s="405"/>
      <c r="S104" s="405"/>
      <c r="T104" s="405"/>
      <c r="U104" s="405"/>
      <c r="V104" s="405"/>
      <c r="W104" s="405"/>
      <c r="X104" s="405"/>
      <c r="Y104" s="405"/>
      <c r="Z104" s="405"/>
      <c r="AA104" s="66"/>
      <c r="AB104" s="66"/>
      <c r="AC104" s="83"/>
    </row>
    <row r="105" spans="1:68" ht="27" customHeight="1" x14ac:dyDescent="0.25">
      <c r="A105" s="63" t="s">
        <v>215</v>
      </c>
      <c r="B105" s="63" t="s">
        <v>216</v>
      </c>
      <c r="C105" s="36">
        <v>4301071051</v>
      </c>
      <c r="D105" s="406">
        <v>4607111039262</v>
      </c>
      <c r="E105" s="406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136</v>
      </c>
      <c r="M105" s="38" t="s">
        <v>86</v>
      </c>
      <c r="N105" s="38"/>
      <c r="O105" s="37">
        <v>180</v>
      </c>
      <c r="P105" s="45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408"/>
      <c r="R105" s="408"/>
      <c r="S105" s="408"/>
      <c r="T105" s="40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ref="Y105:Y110" si="12">IFERROR(IF(X105="","",X105),"")</f>
        <v>0</v>
      </c>
      <c r="Z105" s="41">
        <f t="shared" ref="Z105:Z110" si="13">IFERROR(IF(X105="","",X105*0.0155),"")</f>
        <v>0</v>
      </c>
      <c r="AA105" s="68" t="s">
        <v>46</v>
      </c>
      <c r="AB105" s="69" t="s">
        <v>46</v>
      </c>
      <c r="AC105" s="161" t="s">
        <v>167</v>
      </c>
      <c r="AG105" s="81"/>
      <c r="AJ105" s="87" t="s">
        <v>137</v>
      </c>
      <c r="AK105" s="87">
        <v>12</v>
      </c>
      <c r="BB105" s="162" t="s">
        <v>70</v>
      </c>
      <c r="BM105" s="81">
        <f t="shared" ref="BM105:BM110" si="14">IFERROR(X105*I105,"0")</f>
        <v>0</v>
      </c>
      <c r="BN105" s="81">
        <f t="shared" ref="BN105:BN110" si="15">IFERROR(Y105*I105,"0")</f>
        <v>0</v>
      </c>
      <c r="BO105" s="81">
        <f t="shared" ref="BO105:BO110" si="16">IFERROR(X105/J105,"0")</f>
        <v>0</v>
      </c>
      <c r="BP105" s="81">
        <f t="shared" ref="BP105:BP110" si="17">IFERROR(Y105/J105,"0")</f>
        <v>0</v>
      </c>
    </row>
    <row r="106" spans="1:68" ht="27" customHeight="1" x14ac:dyDescent="0.25">
      <c r="A106" s="63" t="s">
        <v>217</v>
      </c>
      <c r="B106" s="63" t="s">
        <v>218</v>
      </c>
      <c r="C106" s="36">
        <v>4301070976</v>
      </c>
      <c r="D106" s="406">
        <v>4607111034144</v>
      </c>
      <c r="E106" s="406"/>
      <c r="F106" s="62">
        <v>0.9</v>
      </c>
      <c r="G106" s="37">
        <v>8</v>
      </c>
      <c r="H106" s="62">
        <v>7.2</v>
      </c>
      <c r="I106" s="62">
        <v>7.4859999999999998</v>
      </c>
      <c r="J106" s="37">
        <v>84</v>
      </c>
      <c r="K106" s="37" t="s">
        <v>87</v>
      </c>
      <c r="L106" s="37" t="s">
        <v>190</v>
      </c>
      <c r="M106" s="38" t="s">
        <v>86</v>
      </c>
      <c r="N106" s="38"/>
      <c r="O106" s="37">
        <v>180</v>
      </c>
      <c r="P106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408"/>
      <c r="R106" s="408"/>
      <c r="S106" s="408"/>
      <c r="T106" s="40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3" t="s">
        <v>167</v>
      </c>
      <c r="AG106" s="81"/>
      <c r="AJ106" s="87" t="s">
        <v>191</v>
      </c>
      <c r="AK106" s="87">
        <v>84</v>
      </c>
      <c r="BB106" s="164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219</v>
      </c>
      <c r="B107" s="63" t="s">
        <v>220</v>
      </c>
      <c r="C107" s="36">
        <v>4301071038</v>
      </c>
      <c r="D107" s="406">
        <v>4607111039248</v>
      </c>
      <c r="E107" s="406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136</v>
      </c>
      <c r="M107" s="38" t="s">
        <v>86</v>
      </c>
      <c r="N107" s="38"/>
      <c r="O107" s="37">
        <v>180</v>
      </c>
      <c r="P107" s="4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408"/>
      <c r="R107" s="408"/>
      <c r="S107" s="408"/>
      <c r="T107" s="40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5" t="s">
        <v>167</v>
      </c>
      <c r="AG107" s="81"/>
      <c r="AJ107" s="87" t="s">
        <v>137</v>
      </c>
      <c r="AK107" s="87">
        <v>12</v>
      </c>
      <c r="BB107" s="166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221</v>
      </c>
      <c r="B108" s="63" t="s">
        <v>222</v>
      </c>
      <c r="C108" s="36">
        <v>4301071049</v>
      </c>
      <c r="D108" s="406">
        <v>4607111039293</v>
      </c>
      <c r="E108" s="406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136</v>
      </c>
      <c r="M108" s="38" t="s">
        <v>86</v>
      </c>
      <c r="N108" s="38"/>
      <c r="O108" s="37">
        <v>180</v>
      </c>
      <c r="P108" s="45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408"/>
      <c r="R108" s="408"/>
      <c r="S108" s="408"/>
      <c r="T108" s="40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67" t="s">
        <v>167</v>
      </c>
      <c r="AG108" s="81"/>
      <c r="AJ108" s="87" t="s">
        <v>137</v>
      </c>
      <c r="AK108" s="87">
        <v>12</v>
      </c>
      <c r="BB108" s="168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223</v>
      </c>
      <c r="B109" s="63" t="s">
        <v>224</v>
      </c>
      <c r="C109" s="36">
        <v>4301071039</v>
      </c>
      <c r="D109" s="406">
        <v>4607111039279</v>
      </c>
      <c r="E109" s="406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87</v>
      </c>
      <c r="L109" s="37" t="s">
        <v>136</v>
      </c>
      <c r="M109" s="38" t="s">
        <v>86</v>
      </c>
      <c r="N109" s="38"/>
      <c r="O109" s="37">
        <v>180</v>
      </c>
      <c r="P109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408"/>
      <c r="R109" s="408"/>
      <c r="S109" s="408"/>
      <c r="T109" s="40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9" t="s">
        <v>167</v>
      </c>
      <c r="AG109" s="81"/>
      <c r="AJ109" s="87" t="s">
        <v>137</v>
      </c>
      <c r="AK109" s="87">
        <v>12</v>
      </c>
      <c r="BB109" s="170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225</v>
      </c>
      <c r="B110" s="63" t="s">
        <v>226</v>
      </c>
      <c r="C110" s="36">
        <v>4301070958</v>
      </c>
      <c r="D110" s="406">
        <v>4607111038098</v>
      </c>
      <c r="E110" s="406"/>
      <c r="F110" s="62">
        <v>0.8</v>
      </c>
      <c r="G110" s="37">
        <v>8</v>
      </c>
      <c r="H110" s="62">
        <v>6.4</v>
      </c>
      <c r="I110" s="62">
        <v>6.6859999999999999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408"/>
      <c r="R110" s="408"/>
      <c r="S110" s="408"/>
      <c r="T110" s="40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71" t="s">
        <v>227</v>
      </c>
      <c r="AG110" s="81"/>
      <c r="AJ110" s="87" t="s">
        <v>89</v>
      </c>
      <c r="AK110" s="87">
        <v>1</v>
      </c>
      <c r="BB110" s="172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x14ac:dyDescent="0.2">
      <c r="A111" s="413"/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4"/>
      <c r="P111" s="410" t="s">
        <v>40</v>
      </c>
      <c r="Q111" s="411"/>
      <c r="R111" s="411"/>
      <c r="S111" s="411"/>
      <c r="T111" s="411"/>
      <c r="U111" s="411"/>
      <c r="V111" s="412"/>
      <c r="W111" s="42" t="s">
        <v>39</v>
      </c>
      <c r="X111" s="43">
        <f>IFERROR(SUM(X105:X110),"0")</f>
        <v>0</v>
      </c>
      <c r="Y111" s="43">
        <f>IFERROR(SUM(Y105:Y110),"0")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413"/>
      <c r="B112" s="413"/>
      <c r="C112" s="413"/>
      <c r="D112" s="413"/>
      <c r="E112" s="413"/>
      <c r="F112" s="413"/>
      <c r="G112" s="413"/>
      <c r="H112" s="413"/>
      <c r="I112" s="413"/>
      <c r="J112" s="413"/>
      <c r="K112" s="413"/>
      <c r="L112" s="413"/>
      <c r="M112" s="413"/>
      <c r="N112" s="413"/>
      <c r="O112" s="414"/>
      <c r="P112" s="410" t="s">
        <v>40</v>
      </c>
      <c r="Q112" s="411"/>
      <c r="R112" s="411"/>
      <c r="S112" s="411"/>
      <c r="T112" s="411"/>
      <c r="U112" s="411"/>
      <c r="V112" s="412"/>
      <c r="W112" s="42" t="s">
        <v>0</v>
      </c>
      <c r="X112" s="43">
        <f>IFERROR(SUMPRODUCT(X105:X110*H105:H110),"0")</f>
        <v>0</v>
      </c>
      <c r="Y112" s="43">
        <f>IFERROR(SUMPRODUCT(Y105:Y110*H105:H110),"0")</f>
        <v>0</v>
      </c>
      <c r="Z112" s="42"/>
      <c r="AA112" s="67"/>
      <c r="AB112" s="67"/>
      <c r="AC112" s="67"/>
    </row>
    <row r="113" spans="1:68" ht="16.5" customHeight="1" x14ac:dyDescent="0.25">
      <c r="A113" s="404" t="s">
        <v>228</v>
      </c>
      <c r="B113" s="404"/>
      <c r="C113" s="404"/>
      <c r="D113" s="404"/>
      <c r="E113" s="404"/>
      <c r="F113" s="404"/>
      <c r="G113" s="404"/>
      <c r="H113" s="404"/>
      <c r="I113" s="404"/>
      <c r="J113" s="404"/>
      <c r="K113" s="404"/>
      <c r="L113" s="404"/>
      <c r="M113" s="404"/>
      <c r="N113" s="404"/>
      <c r="O113" s="404"/>
      <c r="P113" s="404"/>
      <c r="Q113" s="404"/>
      <c r="R113" s="404"/>
      <c r="S113" s="404"/>
      <c r="T113" s="404"/>
      <c r="U113" s="404"/>
      <c r="V113" s="404"/>
      <c r="W113" s="404"/>
      <c r="X113" s="404"/>
      <c r="Y113" s="404"/>
      <c r="Z113" s="404"/>
      <c r="AA113" s="65"/>
      <c r="AB113" s="65"/>
      <c r="AC113" s="82"/>
    </row>
    <row r="114" spans="1:68" ht="14.25" customHeight="1" x14ac:dyDescent="0.25">
      <c r="A114" s="405" t="s">
        <v>152</v>
      </c>
      <c r="B114" s="405"/>
      <c r="C114" s="405"/>
      <c r="D114" s="405"/>
      <c r="E114" s="405"/>
      <c r="F114" s="405"/>
      <c r="G114" s="405"/>
      <c r="H114" s="405"/>
      <c r="I114" s="405"/>
      <c r="J114" s="405"/>
      <c r="K114" s="405"/>
      <c r="L114" s="405"/>
      <c r="M114" s="405"/>
      <c r="N114" s="405"/>
      <c r="O114" s="405"/>
      <c r="P114" s="405"/>
      <c r="Q114" s="405"/>
      <c r="R114" s="405"/>
      <c r="S114" s="405"/>
      <c r="T114" s="405"/>
      <c r="U114" s="405"/>
      <c r="V114" s="405"/>
      <c r="W114" s="405"/>
      <c r="X114" s="405"/>
      <c r="Y114" s="405"/>
      <c r="Z114" s="405"/>
      <c r="AA114" s="66"/>
      <c r="AB114" s="66"/>
      <c r="AC114" s="83"/>
    </row>
    <row r="115" spans="1:68" ht="27" customHeight="1" x14ac:dyDescent="0.25">
      <c r="A115" s="63" t="s">
        <v>229</v>
      </c>
      <c r="B115" s="63" t="s">
        <v>230</v>
      </c>
      <c r="C115" s="36">
        <v>4301135533</v>
      </c>
      <c r="D115" s="406">
        <v>4607111034014</v>
      </c>
      <c r="E115" s="406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97</v>
      </c>
      <c r="L115" s="37" t="s">
        <v>190</v>
      </c>
      <c r="M115" s="38" t="s">
        <v>86</v>
      </c>
      <c r="N115" s="38"/>
      <c r="O115" s="37">
        <v>180</v>
      </c>
      <c r="P115" s="45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3" t="s">
        <v>231</v>
      </c>
      <c r="AG115" s="81"/>
      <c r="AJ115" s="87" t="s">
        <v>191</v>
      </c>
      <c r="AK115" s="87">
        <v>70</v>
      </c>
      <c r="BB115" s="174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232</v>
      </c>
      <c r="B116" s="63" t="s">
        <v>233</v>
      </c>
      <c r="C116" s="36">
        <v>4301135532</v>
      </c>
      <c r="D116" s="406">
        <v>4607111033994</v>
      </c>
      <c r="E116" s="406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97</v>
      </c>
      <c r="L116" s="37" t="s">
        <v>190</v>
      </c>
      <c r="M116" s="38" t="s">
        <v>86</v>
      </c>
      <c r="N116" s="38"/>
      <c r="O116" s="37">
        <v>180</v>
      </c>
      <c r="P116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408"/>
      <c r="R116" s="408"/>
      <c r="S116" s="408"/>
      <c r="T116" s="409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5" t="s">
        <v>175</v>
      </c>
      <c r="AG116" s="81"/>
      <c r="AJ116" s="87" t="s">
        <v>191</v>
      </c>
      <c r="AK116" s="87">
        <v>70</v>
      </c>
      <c r="BB116" s="176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x14ac:dyDescent="0.2">
      <c r="A118" s="413"/>
      <c r="B118" s="413"/>
      <c r="C118" s="413"/>
      <c r="D118" s="413"/>
      <c r="E118" s="413"/>
      <c r="F118" s="413"/>
      <c r="G118" s="413"/>
      <c r="H118" s="413"/>
      <c r="I118" s="413"/>
      <c r="J118" s="413"/>
      <c r="K118" s="413"/>
      <c r="L118" s="413"/>
      <c r="M118" s="413"/>
      <c r="N118" s="413"/>
      <c r="O118" s="414"/>
      <c r="P118" s="410" t="s">
        <v>40</v>
      </c>
      <c r="Q118" s="411"/>
      <c r="R118" s="411"/>
      <c r="S118" s="411"/>
      <c r="T118" s="411"/>
      <c r="U118" s="411"/>
      <c r="V118" s="412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customHeight="1" x14ac:dyDescent="0.25">
      <c r="A119" s="404" t="s">
        <v>234</v>
      </c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4"/>
      <c r="P119" s="404"/>
      <c r="Q119" s="404"/>
      <c r="R119" s="404"/>
      <c r="S119" s="404"/>
      <c r="T119" s="404"/>
      <c r="U119" s="404"/>
      <c r="V119" s="404"/>
      <c r="W119" s="404"/>
      <c r="X119" s="404"/>
      <c r="Y119" s="404"/>
      <c r="Z119" s="404"/>
      <c r="AA119" s="65"/>
      <c r="AB119" s="65"/>
      <c r="AC119" s="82"/>
    </row>
    <row r="120" spans="1:68" ht="14.25" customHeight="1" x14ac:dyDescent="0.25">
      <c r="A120" s="405" t="s">
        <v>152</v>
      </c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5"/>
      <c r="P120" s="405"/>
      <c r="Q120" s="405"/>
      <c r="R120" s="405"/>
      <c r="S120" s="405"/>
      <c r="T120" s="405"/>
      <c r="U120" s="405"/>
      <c r="V120" s="405"/>
      <c r="W120" s="405"/>
      <c r="X120" s="405"/>
      <c r="Y120" s="405"/>
      <c r="Z120" s="405"/>
      <c r="AA120" s="66"/>
      <c r="AB120" s="66"/>
      <c r="AC120" s="83"/>
    </row>
    <row r="121" spans="1:68" ht="27" customHeight="1" x14ac:dyDescent="0.25">
      <c r="A121" s="63" t="s">
        <v>235</v>
      </c>
      <c r="B121" s="63" t="s">
        <v>236</v>
      </c>
      <c r="C121" s="36">
        <v>4301135311</v>
      </c>
      <c r="D121" s="406">
        <v>4607111039095</v>
      </c>
      <c r="E121" s="406"/>
      <c r="F121" s="62">
        <v>0.25</v>
      </c>
      <c r="G121" s="37">
        <v>12</v>
      </c>
      <c r="H121" s="62">
        <v>3</v>
      </c>
      <c r="I121" s="62">
        <v>3.7480000000000002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408"/>
      <c r="R121" s="408"/>
      <c r="S121" s="408"/>
      <c r="T121" s="409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7" t="s">
        <v>237</v>
      </c>
      <c r="AG121" s="81"/>
      <c r="AJ121" s="87" t="s">
        <v>89</v>
      </c>
      <c r="AK121" s="87">
        <v>1</v>
      </c>
      <c r="BB121" s="178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238</v>
      </c>
      <c r="B122" s="63" t="s">
        <v>239</v>
      </c>
      <c r="C122" s="36">
        <v>4301135534</v>
      </c>
      <c r="D122" s="406">
        <v>4607111034199</v>
      </c>
      <c r="E122" s="406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408"/>
      <c r="R122" s="408"/>
      <c r="S122" s="408"/>
      <c r="T122" s="409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9" t="s">
        <v>240</v>
      </c>
      <c r="AG122" s="81"/>
      <c r="AJ122" s="87" t="s">
        <v>89</v>
      </c>
      <c r="AK122" s="87">
        <v>1</v>
      </c>
      <c r="BB122" s="180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3"/>
      <c r="O123" s="414"/>
      <c r="P123" s="410" t="s">
        <v>40</v>
      </c>
      <c r="Q123" s="411"/>
      <c r="R123" s="411"/>
      <c r="S123" s="411"/>
      <c r="T123" s="411"/>
      <c r="U123" s="411"/>
      <c r="V123" s="412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413"/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4"/>
      <c r="P124" s="410" t="s">
        <v>40</v>
      </c>
      <c r="Q124" s="411"/>
      <c r="R124" s="411"/>
      <c r="S124" s="411"/>
      <c r="T124" s="411"/>
      <c r="U124" s="411"/>
      <c r="V124" s="412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404" t="s">
        <v>241</v>
      </c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65"/>
      <c r="AB125" s="65"/>
      <c r="AC125" s="82"/>
    </row>
    <row r="126" spans="1:68" ht="14.25" customHeight="1" x14ac:dyDescent="0.25">
      <c r="A126" s="405" t="s">
        <v>152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66"/>
      <c r="AB126" s="66"/>
      <c r="AC126" s="83"/>
    </row>
    <row r="127" spans="1:68" ht="27" customHeight="1" x14ac:dyDescent="0.25">
      <c r="A127" s="63" t="s">
        <v>242</v>
      </c>
      <c r="B127" s="63" t="s">
        <v>243</v>
      </c>
      <c r="C127" s="36">
        <v>4301135275</v>
      </c>
      <c r="D127" s="406">
        <v>4607111034380</v>
      </c>
      <c r="E127" s="406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97</v>
      </c>
      <c r="L127" s="37" t="s">
        <v>136</v>
      </c>
      <c r="M127" s="38" t="s">
        <v>86</v>
      </c>
      <c r="N127" s="38"/>
      <c r="O127" s="37">
        <v>180</v>
      </c>
      <c r="P127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08"/>
      <c r="R127" s="408"/>
      <c r="S127" s="408"/>
      <c r="T127" s="409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1" t="s">
        <v>244</v>
      </c>
      <c r="AG127" s="81"/>
      <c r="AJ127" s="87" t="s">
        <v>137</v>
      </c>
      <c r="AK127" s="87">
        <v>14</v>
      </c>
      <c r="BB127" s="182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245</v>
      </c>
      <c r="B128" s="63" t="s">
        <v>246</v>
      </c>
      <c r="C128" s="36">
        <v>4301135277</v>
      </c>
      <c r="D128" s="406">
        <v>4607111034397</v>
      </c>
      <c r="E128" s="406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97</v>
      </c>
      <c r="L128" s="37" t="s">
        <v>136</v>
      </c>
      <c r="M128" s="38" t="s">
        <v>86</v>
      </c>
      <c r="N128" s="38"/>
      <c r="O128" s="37">
        <v>180</v>
      </c>
      <c r="P128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08"/>
      <c r="R128" s="408"/>
      <c r="S128" s="408"/>
      <c r="T128" s="40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3" t="s">
        <v>231</v>
      </c>
      <c r="AG128" s="81"/>
      <c r="AJ128" s="87" t="s">
        <v>137</v>
      </c>
      <c r="AK128" s="87">
        <v>14</v>
      </c>
      <c r="BB128" s="184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13"/>
      <c r="B129" s="413"/>
      <c r="C129" s="413"/>
      <c r="D129" s="413"/>
      <c r="E129" s="413"/>
      <c r="F129" s="413"/>
      <c r="G129" s="413"/>
      <c r="H129" s="413"/>
      <c r="I129" s="413"/>
      <c r="J129" s="413"/>
      <c r="K129" s="413"/>
      <c r="L129" s="413"/>
      <c r="M129" s="413"/>
      <c r="N129" s="413"/>
      <c r="O129" s="414"/>
      <c r="P129" s="410" t="s">
        <v>40</v>
      </c>
      <c r="Q129" s="411"/>
      <c r="R129" s="411"/>
      <c r="S129" s="411"/>
      <c r="T129" s="411"/>
      <c r="U129" s="411"/>
      <c r="V129" s="412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13"/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4"/>
      <c r="P130" s="410" t="s">
        <v>40</v>
      </c>
      <c r="Q130" s="411"/>
      <c r="R130" s="411"/>
      <c r="S130" s="411"/>
      <c r="T130" s="411"/>
      <c r="U130" s="411"/>
      <c r="V130" s="412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04" t="s">
        <v>247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65"/>
      <c r="AB131" s="65"/>
      <c r="AC131" s="82"/>
    </row>
    <row r="132" spans="1:68" ht="14.25" customHeight="1" x14ac:dyDescent="0.25">
      <c r="A132" s="405" t="s">
        <v>152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405"/>
      <c r="Z132" s="405"/>
      <c r="AA132" s="66"/>
      <c r="AB132" s="66"/>
      <c r="AC132" s="83"/>
    </row>
    <row r="133" spans="1:68" ht="27" customHeight="1" x14ac:dyDescent="0.25">
      <c r="A133" s="63" t="s">
        <v>248</v>
      </c>
      <c r="B133" s="63" t="s">
        <v>249</v>
      </c>
      <c r="C133" s="36">
        <v>4301135570</v>
      </c>
      <c r="D133" s="406">
        <v>4607111035806</v>
      </c>
      <c r="E133" s="406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62" t="s">
        <v>250</v>
      </c>
      <c r="Q133" s="408"/>
      <c r="R133" s="408"/>
      <c r="S133" s="408"/>
      <c r="T133" s="409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5" t="s">
        <v>251</v>
      </c>
      <c r="AG133" s="81"/>
      <c r="AJ133" s="87" t="s">
        <v>89</v>
      </c>
      <c r="AK133" s="87">
        <v>1</v>
      </c>
      <c r="BB133" s="186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3"/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4"/>
      <c r="P134" s="410" t="s">
        <v>40</v>
      </c>
      <c r="Q134" s="411"/>
      <c r="R134" s="411"/>
      <c r="S134" s="411"/>
      <c r="T134" s="411"/>
      <c r="U134" s="411"/>
      <c r="V134" s="412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13"/>
      <c r="B135" s="413"/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3"/>
      <c r="O135" s="414"/>
      <c r="P135" s="410" t="s">
        <v>40</v>
      </c>
      <c r="Q135" s="411"/>
      <c r="R135" s="411"/>
      <c r="S135" s="411"/>
      <c r="T135" s="411"/>
      <c r="U135" s="411"/>
      <c r="V135" s="412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404" t="s">
        <v>252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65"/>
      <c r="AB136" s="65"/>
      <c r="AC136" s="82"/>
    </row>
    <row r="137" spans="1:68" ht="14.25" customHeight="1" x14ac:dyDescent="0.25">
      <c r="A137" s="405" t="s">
        <v>152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66"/>
      <c r="AB137" s="66"/>
      <c r="AC137" s="83"/>
    </row>
    <row r="138" spans="1:68" ht="16.5" customHeight="1" x14ac:dyDescent="0.25">
      <c r="A138" s="63" t="s">
        <v>253</v>
      </c>
      <c r="B138" s="63" t="s">
        <v>254</v>
      </c>
      <c r="C138" s="36">
        <v>4301135596</v>
      </c>
      <c r="D138" s="406">
        <v>4607111039613</v>
      </c>
      <c r="E138" s="406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408"/>
      <c r="R138" s="408"/>
      <c r="S138" s="408"/>
      <c r="T138" s="40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87" t="s">
        <v>237</v>
      </c>
      <c r="AG138" s="81"/>
      <c r="AJ138" s="87" t="s">
        <v>89</v>
      </c>
      <c r="AK138" s="87">
        <v>1</v>
      </c>
      <c r="BB138" s="188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3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4"/>
      <c r="P140" s="410" t="s">
        <v>40</v>
      </c>
      <c r="Q140" s="411"/>
      <c r="R140" s="411"/>
      <c r="S140" s="411"/>
      <c r="T140" s="411"/>
      <c r="U140" s="411"/>
      <c r="V140" s="412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04" t="s">
        <v>255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5"/>
      <c r="AB141" s="65"/>
      <c r="AC141" s="82"/>
    </row>
    <row r="142" spans="1:68" ht="14.25" customHeight="1" x14ac:dyDescent="0.25">
      <c r="A142" s="405" t="s">
        <v>256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6"/>
      <c r="AB142" s="66"/>
      <c r="AC142" s="83"/>
    </row>
    <row r="143" spans="1:68" ht="27" customHeight="1" x14ac:dyDescent="0.25">
      <c r="A143" s="63" t="s">
        <v>257</v>
      </c>
      <c r="B143" s="63" t="s">
        <v>258</v>
      </c>
      <c r="C143" s="36">
        <v>4301071054</v>
      </c>
      <c r="D143" s="406">
        <v>4607111035639</v>
      </c>
      <c r="E143" s="406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260</v>
      </c>
      <c r="L143" s="37" t="s">
        <v>88</v>
      </c>
      <c r="M143" s="38" t="s">
        <v>86</v>
      </c>
      <c r="N143" s="38"/>
      <c r="O143" s="37">
        <v>180</v>
      </c>
      <c r="P143" s="46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408"/>
      <c r="R143" s="408"/>
      <c r="S143" s="408"/>
      <c r="T143" s="40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89" t="s">
        <v>259</v>
      </c>
      <c r="AG143" s="81"/>
      <c r="AJ143" s="87" t="s">
        <v>89</v>
      </c>
      <c r="AK143" s="87">
        <v>1</v>
      </c>
      <c r="BB143" s="19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261</v>
      </c>
      <c r="B144" s="63" t="s">
        <v>262</v>
      </c>
      <c r="C144" s="36">
        <v>4301135540</v>
      </c>
      <c r="D144" s="406">
        <v>4607111035646</v>
      </c>
      <c r="E144" s="406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260</v>
      </c>
      <c r="L144" s="37" t="s">
        <v>88</v>
      </c>
      <c r="M144" s="38" t="s">
        <v>86</v>
      </c>
      <c r="N144" s="38"/>
      <c r="O144" s="37">
        <v>180</v>
      </c>
      <c r="P144" s="4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408"/>
      <c r="R144" s="408"/>
      <c r="S144" s="408"/>
      <c r="T144" s="409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1" t="s">
        <v>259</v>
      </c>
      <c r="AG144" s="81"/>
      <c r="AJ144" s="87" t="s">
        <v>89</v>
      </c>
      <c r="AK144" s="87">
        <v>1</v>
      </c>
      <c r="BB144" s="192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3"/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4"/>
      <c r="P145" s="410" t="s">
        <v>40</v>
      </c>
      <c r="Q145" s="411"/>
      <c r="R145" s="411"/>
      <c r="S145" s="411"/>
      <c r="T145" s="411"/>
      <c r="U145" s="411"/>
      <c r="V145" s="412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413"/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4"/>
      <c r="P146" s="410" t="s">
        <v>40</v>
      </c>
      <c r="Q146" s="411"/>
      <c r="R146" s="411"/>
      <c r="S146" s="411"/>
      <c r="T146" s="411"/>
      <c r="U146" s="411"/>
      <c r="V146" s="412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404" t="s">
        <v>263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5"/>
      <c r="AB147" s="65"/>
      <c r="AC147" s="82"/>
    </row>
    <row r="148" spans="1:68" ht="14.25" customHeight="1" x14ac:dyDescent="0.25">
      <c r="A148" s="405" t="s">
        <v>152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66"/>
      <c r="AB148" s="66"/>
      <c r="AC148" s="83"/>
    </row>
    <row r="149" spans="1:68" ht="27" customHeight="1" x14ac:dyDescent="0.25">
      <c r="A149" s="63" t="s">
        <v>264</v>
      </c>
      <c r="B149" s="63" t="s">
        <v>265</v>
      </c>
      <c r="C149" s="36">
        <v>4301135281</v>
      </c>
      <c r="D149" s="406">
        <v>4607111036568</v>
      </c>
      <c r="E149" s="406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6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408"/>
      <c r="R149" s="408"/>
      <c r="S149" s="408"/>
      <c r="T149" s="409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3" t="s">
        <v>266</v>
      </c>
      <c r="AG149" s="81"/>
      <c r="AJ149" s="87" t="s">
        <v>89</v>
      </c>
      <c r="AK149" s="87">
        <v>1</v>
      </c>
      <c r="BB149" s="194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3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3"/>
      <c r="O150" s="414"/>
      <c r="P150" s="410" t="s">
        <v>40</v>
      </c>
      <c r="Q150" s="411"/>
      <c r="R150" s="411"/>
      <c r="S150" s="411"/>
      <c r="T150" s="411"/>
      <c r="U150" s="411"/>
      <c r="V150" s="41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  <c r="O151" s="414"/>
      <c r="P151" s="410" t="s">
        <v>40</v>
      </c>
      <c r="Q151" s="411"/>
      <c r="R151" s="411"/>
      <c r="S151" s="411"/>
      <c r="T151" s="411"/>
      <c r="U151" s="411"/>
      <c r="V151" s="41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403" t="s">
        <v>267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54"/>
      <c r="AB152" s="54"/>
      <c r="AC152" s="54"/>
    </row>
    <row r="153" spans="1:68" ht="16.5" customHeight="1" x14ac:dyDescent="0.25">
      <c r="A153" s="404" t="s">
        <v>268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65"/>
      <c r="AB153" s="65"/>
      <c r="AC153" s="82"/>
    </row>
    <row r="154" spans="1:68" ht="14.25" customHeight="1" x14ac:dyDescent="0.25">
      <c r="A154" s="405" t="s">
        <v>152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6"/>
      <c r="AB154" s="66"/>
      <c r="AC154" s="83"/>
    </row>
    <row r="155" spans="1:68" ht="27" customHeight="1" x14ac:dyDescent="0.25">
      <c r="A155" s="63" t="s">
        <v>269</v>
      </c>
      <c r="B155" s="63" t="s">
        <v>270</v>
      </c>
      <c r="C155" s="36">
        <v>4301135317</v>
      </c>
      <c r="D155" s="406">
        <v>4607111039057</v>
      </c>
      <c r="E155" s="406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168</v>
      </c>
      <c r="L155" s="37" t="s">
        <v>88</v>
      </c>
      <c r="M155" s="38" t="s">
        <v>86</v>
      </c>
      <c r="N155" s="38"/>
      <c r="O155" s="37">
        <v>180</v>
      </c>
      <c r="P155" s="467" t="s">
        <v>271</v>
      </c>
      <c r="Q155" s="408"/>
      <c r="R155" s="408"/>
      <c r="S155" s="408"/>
      <c r="T155" s="40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5" t="s">
        <v>237</v>
      </c>
      <c r="AG155" s="81"/>
      <c r="AJ155" s="87" t="s">
        <v>89</v>
      </c>
      <c r="AK155" s="87">
        <v>1</v>
      </c>
      <c r="BB155" s="196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3"/>
      <c r="B156" s="413"/>
      <c r="C156" s="413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4"/>
      <c r="P156" s="410" t="s">
        <v>40</v>
      </c>
      <c r="Q156" s="411"/>
      <c r="R156" s="411"/>
      <c r="S156" s="411"/>
      <c r="T156" s="411"/>
      <c r="U156" s="411"/>
      <c r="V156" s="412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13"/>
      <c r="B157" s="413"/>
      <c r="C157" s="413"/>
      <c r="D157" s="413"/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4"/>
      <c r="P157" s="410" t="s">
        <v>40</v>
      </c>
      <c r="Q157" s="411"/>
      <c r="R157" s="411"/>
      <c r="S157" s="411"/>
      <c r="T157" s="411"/>
      <c r="U157" s="411"/>
      <c r="V157" s="412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04" t="s">
        <v>272</v>
      </c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65"/>
      <c r="AB158" s="65"/>
      <c r="AC158" s="82"/>
    </row>
    <row r="159" spans="1:68" ht="14.25" customHeight="1" x14ac:dyDescent="0.25">
      <c r="A159" s="405" t="s">
        <v>82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6"/>
      <c r="AB159" s="66"/>
      <c r="AC159" s="83"/>
    </row>
    <row r="160" spans="1:68" ht="16.5" customHeight="1" x14ac:dyDescent="0.25">
      <c r="A160" s="63" t="s">
        <v>273</v>
      </c>
      <c r="B160" s="63" t="s">
        <v>274</v>
      </c>
      <c r="C160" s="36">
        <v>4301071062</v>
      </c>
      <c r="D160" s="406">
        <v>4607111036384</v>
      </c>
      <c r="E160" s="406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68" t="s">
        <v>275</v>
      </c>
      <c r="Q160" s="408"/>
      <c r="R160" s="408"/>
      <c r="S160" s="408"/>
      <c r="T160" s="40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197" t="s">
        <v>276</v>
      </c>
      <c r="AG160" s="81"/>
      <c r="AJ160" s="87" t="s">
        <v>89</v>
      </c>
      <c r="AK160" s="87">
        <v>1</v>
      </c>
      <c r="BB160" s="198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277</v>
      </c>
      <c r="B161" s="63" t="s">
        <v>278</v>
      </c>
      <c r="C161" s="36">
        <v>4301071056</v>
      </c>
      <c r="D161" s="406">
        <v>4640242180250</v>
      </c>
      <c r="E161" s="406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69" t="s">
        <v>279</v>
      </c>
      <c r="Q161" s="408"/>
      <c r="R161" s="408"/>
      <c r="S161" s="408"/>
      <c r="T161" s="40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199" t="s">
        <v>280</v>
      </c>
      <c r="AG161" s="81"/>
      <c r="AJ161" s="87" t="s">
        <v>89</v>
      </c>
      <c r="AK161" s="87">
        <v>1</v>
      </c>
      <c r="BB161" s="200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281</v>
      </c>
      <c r="B162" s="63" t="s">
        <v>282</v>
      </c>
      <c r="C162" s="36">
        <v>4301071050</v>
      </c>
      <c r="D162" s="406">
        <v>4607111036216</v>
      </c>
      <c r="E162" s="406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136</v>
      </c>
      <c r="M162" s="38" t="s">
        <v>86</v>
      </c>
      <c r="N162" s="38"/>
      <c r="O162" s="37">
        <v>180</v>
      </c>
      <c r="P162" s="4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408"/>
      <c r="R162" s="408"/>
      <c r="S162" s="408"/>
      <c r="T162" s="4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1" t="s">
        <v>283</v>
      </c>
      <c r="AG162" s="81"/>
      <c r="AJ162" s="87" t="s">
        <v>137</v>
      </c>
      <c r="AK162" s="87">
        <v>12</v>
      </c>
      <c r="BB162" s="202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284</v>
      </c>
      <c r="B163" s="63" t="s">
        <v>285</v>
      </c>
      <c r="C163" s="36">
        <v>4301071061</v>
      </c>
      <c r="D163" s="406">
        <v>4607111036278</v>
      </c>
      <c r="E163" s="406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408"/>
      <c r="R163" s="408"/>
      <c r="S163" s="408"/>
      <c r="T163" s="4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3" t="s">
        <v>286</v>
      </c>
      <c r="AG163" s="81"/>
      <c r="AJ163" s="87" t="s">
        <v>89</v>
      </c>
      <c r="AK163" s="87">
        <v>1</v>
      </c>
      <c r="BB163" s="204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4"/>
      <c r="P164" s="410" t="s">
        <v>40</v>
      </c>
      <c r="Q164" s="411"/>
      <c r="R164" s="411"/>
      <c r="S164" s="411"/>
      <c r="T164" s="411"/>
      <c r="U164" s="411"/>
      <c r="V164" s="412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405" t="s">
        <v>287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405"/>
      <c r="AA166" s="66"/>
      <c r="AB166" s="66"/>
      <c r="AC166" s="83"/>
    </row>
    <row r="167" spans="1:68" ht="27" customHeight="1" x14ac:dyDescent="0.25">
      <c r="A167" s="63" t="s">
        <v>288</v>
      </c>
      <c r="B167" s="63" t="s">
        <v>289</v>
      </c>
      <c r="C167" s="36">
        <v>4301080153</v>
      </c>
      <c r="D167" s="406">
        <v>4607111036827</v>
      </c>
      <c r="E167" s="406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408"/>
      <c r="R167" s="408"/>
      <c r="S167" s="408"/>
      <c r="T167" s="40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290</v>
      </c>
      <c r="AG167" s="81"/>
      <c r="AJ167" s="87" t="s">
        <v>89</v>
      </c>
      <c r="AK167" s="87">
        <v>1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4301080154</v>
      </c>
      <c r="D168" s="406">
        <v>4607111036834</v>
      </c>
      <c r="E168" s="406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408"/>
      <c r="R168" s="408"/>
      <c r="S168" s="408"/>
      <c r="T168" s="40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7" t="s">
        <v>290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3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3"/>
      <c r="O169" s="414"/>
      <c r="P169" s="410" t="s">
        <v>40</v>
      </c>
      <c r="Q169" s="411"/>
      <c r="R169" s="411"/>
      <c r="S169" s="411"/>
      <c r="T169" s="411"/>
      <c r="U169" s="411"/>
      <c r="V169" s="412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4"/>
      <c r="P170" s="410" t="s">
        <v>40</v>
      </c>
      <c r="Q170" s="411"/>
      <c r="R170" s="411"/>
      <c r="S170" s="411"/>
      <c r="T170" s="411"/>
      <c r="U170" s="411"/>
      <c r="V170" s="412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403" t="s">
        <v>293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54"/>
      <c r="AB171" s="54"/>
      <c r="AC171" s="54"/>
    </row>
    <row r="172" spans="1:68" ht="16.5" customHeight="1" x14ac:dyDescent="0.25">
      <c r="A172" s="404" t="s">
        <v>294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5"/>
      <c r="AB172" s="65"/>
      <c r="AC172" s="82"/>
    </row>
    <row r="173" spans="1:68" ht="14.25" customHeight="1" x14ac:dyDescent="0.25">
      <c r="A173" s="405" t="s">
        <v>91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6"/>
      <c r="AB173" s="66"/>
      <c r="AC173" s="83"/>
    </row>
    <row r="174" spans="1:68" ht="27" customHeight="1" x14ac:dyDescent="0.25">
      <c r="A174" s="63" t="s">
        <v>295</v>
      </c>
      <c r="B174" s="63" t="s">
        <v>296</v>
      </c>
      <c r="C174" s="36">
        <v>4301132097</v>
      </c>
      <c r="D174" s="406">
        <v>4607111035721</v>
      </c>
      <c r="E174" s="406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97</v>
      </c>
      <c r="L174" s="37" t="s">
        <v>136</v>
      </c>
      <c r="M174" s="38" t="s">
        <v>86</v>
      </c>
      <c r="N174" s="38"/>
      <c r="O174" s="37">
        <v>365</v>
      </c>
      <c r="P174" s="4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408"/>
      <c r="R174" s="408"/>
      <c r="S174" s="408"/>
      <c r="T174" s="40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09" t="s">
        <v>297</v>
      </c>
      <c r="AG174" s="81"/>
      <c r="AJ174" s="87" t="s">
        <v>137</v>
      </c>
      <c r="AK174" s="87">
        <v>14</v>
      </c>
      <c r="BB174" s="210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298</v>
      </c>
      <c r="B175" s="63" t="s">
        <v>299</v>
      </c>
      <c r="C175" s="36">
        <v>4301132100</v>
      </c>
      <c r="D175" s="406">
        <v>4607111035691</v>
      </c>
      <c r="E175" s="406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97</v>
      </c>
      <c r="L175" s="37" t="s">
        <v>136</v>
      </c>
      <c r="M175" s="38" t="s">
        <v>86</v>
      </c>
      <c r="N175" s="38"/>
      <c r="O175" s="37">
        <v>365</v>
      </c>
      <c r="P175" s="47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408"/>
      <c r="R175" s="408"/>
      <c r="S175" s="408"/>
      <c r="T175" s="4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1" t="s">
        <v>300</v>
      </c>
      <c r="AG175" s="81"/>
      <c r="AJ175" s="87" t="s">
        <v>137</v>
      </c>
      <c r="AK175" s="87">
        <v>14</v>
      </c>
      <c r="BB175" s="212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4301132079</v>
      </c>
      <c r="D176" s="406">
        <v>4607111038487</v>
      </c>
      <c r="E176" s="406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97</v>
      </c>
      <c r="L176" s="37" t="s">
        <v>136</v>
      </c>
      <c r="M176" s="38" t="s">
        <v>86</v>
      </c>
      <c r="N176" s="38"/>
      <c r="O176" s="37">
        <v>180</v>
      </c>
      <c r="P176" s="47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3" t="s">
        <v>303</v>
      </c>
      <c r="AG176" s="81"/>
      <c r="AJ176" s="87" t="s">
        <v>137</v>
      </c>
      <c r="AK176" s="87">
        <v>14</v>
      </c>
      <c r="BB176" s="214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3"/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4"/>
      <c r="P177" s="410" t="s">
        <v>40</v>
      </c>
      <c r="Q177" s="411"/>
      <c r="R177" s="411"/>
      <c r="S177" s="411"/>
      <c r="T177" s="411"/>
      <c r="U177" s="411"/>
      <c r="V177" s="412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405" t="s">
        <v>304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6"/>
      <c r="AB179" s="66"/>
      <c r="AC179" s="83"/>
    </row>
    <row r="180" spans="1:68" ht="27" customHeight="1" x14ac:dyDescent="0.25">
      <c r="A180" s="63" t="s">
        <v>305</v>
      </c>
      <c r="B180" s="63" t="s">
        <v>306</v>
      </c>
      <c r="C180" s="36">
        <v>4301051855</v>
      </c>
      <c r="D180" s="406">
        <v>4680115885875</v>
      </c>
      <c r="E180" s="406"/>
      <c r="F180" s="62">
        <v>1</v>
      </c>
      <c r="G180" s="37">
        <v>9</v>
      </c>
      <c r="H180" s="62">
        <v>9</v>
      </c>
      <c r="I180" s="62">
        <v>9.4350000000000005</v>
      </c>
      <c r="J180" s="37">
        <v>64</v>
      </c>
      <c r="K180" s="37" t="s">
        <v>311</v>
      </c>
      <c r="L180" s="37" t="s">
        <v>88</v>
      </c>
      <c r="M180" s="38" t="s">
        <v>310</v>
      </c>
      <c r="N180" s="38"/>
      <c r="O180" s="37">
        <v>365</v>
      </c>
      <c r="P180" s="477" t="s">
        <v>307</v>
      </c>
      <c r="Q180" s="408"/>
      <c r="R180" s="408"/>
      <c r="S180" s="408"/>
      <c r="T180" s="40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IFERROR(IF(X180="","",X180*0.01898),"")</f>
        <v>0</v>
      </c>
      <c r="AA180" s="68" t="s">
        <v>46</v>
      </c>
      <c r="AB180" s="69" t="s">
        <v>46</v>
      </c>
      <c r="AC180" s="215" t="s">
        <v>308</v>
      </c>
      <c r="AG180" s="81"/>
      <c r="AJ180" s="87" t="s">
        <v>89</v>
      </c>
      <c r="AK180" s="87">
        <v>1</v>
      </c>
      <c r="BB180" s="216" t="s">
        <v>309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3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4"/>
      <c r="P181" s="410" t="s">
        <v>40</v>
      </c>
      <c r="Q181" s="411"/>
      <c r="R181" s="411"/>
      <c r="S181" s="411"/>
      <c r="T181" s="411"/>
      <c r="U181" s="411"/>
      <c r="V181" s="412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13"/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4"/>
      <c r="P182" s="410" t="s">
        <v>40</v>
      </c>
      <c r="Q182" s="411"/>
      <c r="R182" s="411"/>
      <c r="S182" s="411"/>
      <c r="T182" s="411"/>
      <c r="U182" s="411"/>
      <c r="V182" s="412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16.5" customHeight="1" x14ac:dyDescent="0.25">
      <c r="A183" s="404" t="s">
        <v>312</v>
      </c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4"/>
      <c r="O183" s="404"/>
      <c r="P183" s="404"/>
      <c r="Q183" s="404"/>
      <c r="R183" s="404"/>
      <c r="S183" s="404"/>
      <c r="T183" s="404"/>
      <c r="U183" s="404"/>
      <c r="V183" s="404"/>
      <c r="W183" s="404"/>
      <c r="X183" s="404"/>
      <c r="Y183" s="404"/>
      <c r="Z183" s="404"/>
      <c r="AA183" s="65"/>
      <c r="AB183" s="65"/>
      <c r="AC183" s="82"/>
    </row>
    <row r="184" spans="1:68" ht="14.25" customHeight="1" x14ac:dyDescent="0.25">
      <c r="A184" s="405" t="s">
        <v>312</v>
      </c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5"/>
      <c r="P184" s="405"/>
      <c r="Q184" s="405"/>
      <c r="R184" s="405"/>
      <c r="S184" s="405"/>
      <c r="T184" s="405"/>
      <c r="U184" s="405"/>
      <c r="V184" s="405"/>
      <c r="W184" s="405"/>
      <c r="X184" s="405"/>
      <c r="Y184" s="405"/>
      <c r="Z184" s="405"/>
      <c r="AA184" s="66"/>
      <c r="AB184" s="66"/>
      <c r="AC184" s="83"/>
    </row>
    <row r="185" spans="1:68" ht="27" customHeight="1" x14ac:dyDescent="0.25">
      <c r="A185" s="63" t="s">
        <v>313</v>
      </c>
      <c r="B185" s="63" t="s">
        <v>314</v>
      </c>
      <c r="C185" s="36">
        <v>4301133002</v>
      </c>
      <c r="D185" s="406">
        <v>4607111035783</v>
      </c>
      <c r="E185" s="406"/>
      <c r="F185" s="62">
        <v>0.2</v>
      </c>
      <c r="G185" s="37">
        <v>8</v>
      </c>
      <c r="H185" s="62">
        <v>1.6</v>
      </c>
      <c r="I185" s="62">
        <v>2.12</v>
      </c>
      <c r="J185" s="37">
        <v>72</v>
      </c>
      <c r="K185" s="37" t="s">
        <v>260</v>
      </c>
      <c r="L185" s="37" t="s">
        <v>88</v>
      </c>
      <c r="M185" s="38" t="s">
        <v>86</v>
      </c>
      <c r="N185" s="38"/>
      <c r="O185" s="37">
        <v>180</v>
      </c>
      <c r="P185" s="47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408"/>
      <c r="R185" s="408"/>
      <c r="S185" s="408"/>
      <c r="T185" s="40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IFERROR(IF(X185="","",X185*0.01157),"")</f>
        <v>0</v>
      </c>
      <c r="AA185" s="68" t="s">
        <v>46</v>
      </c>
      <c r="AB185" s="69" t="s">
        <v>46</v>
      </c>
      <c r="AC185" s="217" t="s">
        <v>315</v>
      </c>
      <c r="AG185" s="81"/>
      <c r="AJ185" s="87" t="s">
        <v>89</v>
      </c>
      <c r="AK185" s="87">
        <v>1</v>
      </c>
      <c r="BB185" s="218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3"/>
      <c r="O186" s="414"/>
      <c r="P186" s="410" t="s">
        <v>40</v>
      </c>
      <c r="Q186" s="411"/>
      <c r="R186" s="411"/>
      <c r="S186" s="411"/>
      <c r="T186" s="411"/>
      <c r="U186" s="411"/>
      <c r="V186" s="412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13"/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4"/>
      <c r="P187" s="410" t="s">
        <v>40</v>
      </c>
      <c r="Q187" s="411"/>
      <c r="R187" s="411"/>
      <c r="S187" s="411"/>
      <c r="T187" s="411"/>
      <c r="U187" s="411"/>
      <c r="V187" s="412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27.75" customHeight="1" x14ac:dyDescent="0.2">
      <c r="A188" s="403" t="s">
        <v>316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54"/>
      <c r="AB188" s="54"/>
      <c r="AC188" s="54"/>
    </row>
    <row r="189" spans="1:68" ht="16.5" customHeight="1" x14ac:dyDescent="0.25">
      <c r="A189" s="404" t="s">
        <v>317</v>
      </c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4"/>
      <c r="P189" s="404"/>
      <c r="Q189" s="404"/>
      <c r="R189" s="404"/>
      <c r="S189" s="404"/>
      <c r="T189" s="404"/>
      <c r="U189" s="404"/>
      <c r="V189" s="404"/>
      <c r="W189" s="404"/>
      <c r="X189" s="404"/>
      <c r="Y189" s="404"/>
      <c r="Z189" s="404"/>
      <c r="AA189" s="65"/>
      <c r="AB189" s="65"/>
      <c r="AC189" s="82"/>
    </row>
    <row r="190" spans="1:68" ht="14.25" customHeight="1" x14ac:dyDescent="0.25">
      <c r="A190" s="405" t="s">
        <v>152</v>
      </c>
      <c r="B190" s="405"/>
      <c r="C190" s="405"/>
      <c r="D190" s="405"/>
      <c r="E190" s="405"/>
      <c r="F190" s="405"/>
      <c r="G190" s="405"/>
      <c r="H190" s="405"/>
      <c r="I190" s="405"/>
      <c r="J190" s="405"/>
      <c r="K190" s="405"/>
      <c r="L190" s="405"/>
      <c r="M190" s="405"/>
      <c r="N190" s="405"/>
      <c r="O190" s="405"/>
      <c r="P190" s="405"/>
      <c r="Q190" s="405"/>
      <c r="R190" s="405"/>
      <c r="S190" s="405"/>
      <c r="T190" s="405"/>
      <c r="U190" s="405"/>
      <c r="V190" s="405"/>
      <c r="W190" s="405"/>
      <c r="X190" s="405"/>
      <c r="Y190" s="405"/>
      <c r="Z190" s="405"/>
      <c r="AA190" s="66"/>
      <c r="AB190" s="66"/>
      <c r="AC190" s="83"/>
    </row>
    <row r="191" spans="1:68" ht="27" customHeight="1" x14ac:dyDescent="0.25">
      <c r="A191" s="63" t="s">
        <v>318</v>
      </c>
      <c r="B191" s="63" t="s">
        <v>319</v>
      </c>
      <c r="C191" s="36">
        <v>4301135707</v>
      </c>
      <c r="D191" s="406">
        <v>4620207490198</v>
      </c>
      <c r="E191" s="406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97</v>
      </c>
      <c r="L191" s="37" t="s">
        <v>88</v>
      </c>
      <c r="M191" s="38" t="s">
        <v>86</v>
      </c>
      <c r="N191" s="38"/>
      <c r="O191" s="37">
        <v>180</v>
      </c>
      <c r="P191" s="4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408"/>
      <c r="R191" s="408"/>
      <c r="S191" s="408"/>
      <c r="T191" s="409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19" t="s">
        <v>320</v>
      </c>
      <c r="AG191" s="81"/>
      <c r="AJ191" s="87" t="s">
        <v>89</v>
      </c>
      <c r="AK191" s="87">
        <v>1</v>
      </c>
      <c r="BB191" s="220" t="s">
        <v>96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321</v>
      </c>
      <c r="B192" s="63" t="s">
        <v>322</v>
      </c>
      <c r="C192" s="36">
        <v>4301135719</v>
      </c>
      <c r="D192" s="406">
        <v>4620207490235</v>
      </c>
      <c r="E192" s="406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97</v>
      </c>
      <c r="L192" s="37" t="s">
        <v>88</v>
      </c>
      <c r="M192" s="38" t="s">
        <v>86</v>
      </c>
      <c r="N192" s="38"/>
      <c r="O192" s="37">
        <v>180</v>
      </c>
      <c r="P192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408"/>
      <c r="R192" s="408"/>
      <c r="S192" s="408"/>
      <c r="T192" s="409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1" t="s">
        <v>323</v>
      </c>
      <c r="AG192" s="81"/>
      <c r="AJ192" s="87" t="s">
        <v>89</v>
      </c>
      <c r="AK192" s="87">
        <v>1</v>
      </c>
      <c r="BB192" s="222" t="s">
        <v>96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4301135697</v>
      </c>
      <c r="D193" s="406">
        <v>4620207490259</v>
      </c>
      <c r="E193" s="406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8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408"/>
      <c r="R193" s="408"/>
      <c r="S193" s="408"/>
      <c r="T193" s="40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3" t="s">
        <v>320</v>
      </c>
      <c r="AG193" s="81"/>
      <c r="AJ193" s="87" t="s">
        <v>89</v>
      </c>
      <c r="AK193" s="87">
        <v>1</v>
      </c>
      <c r="BB193" s="224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326</v>
      </c>
      <c r="B194" s="63" t="s">
        <v>327</v>
      </c>
      <c r="C194" s="36">
        <v>4301135681</v>
      </c>
      <c r="D194" s="406">
        <v>4620207490143</v>
      </c>
      <c r="E194" s="406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2" t="s">
        <v>328</v>
      </c>
      <c r="Q194" s="408"/>
      <c r="R194" s="408"/>
      <c r="S194" s="408"/>
      <c r="T194" s="40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5" t="s">
        <v>329</v>
      </c>
      <c r="AG194" s="81"/>
      <c r="AJ194" s="87" t="s">
        <v>89</v>
      </c>
      <c r="AK194" s="87">
        <v>1</v>
      </c>
      <c r="BB194" s="226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3"/>
      <c r="B195" s="413"/>
      <c r="C195" s="413"/>
      <c r="D195" s="413"/>
      <c r="E195" s="413"/>
      <c r="F195" s="413"/>
      <c r="G195" s="413"/>
      <c r="H195" s="413"/>
      <c r="I195" s="413"/>
      <c r="J195" s="413"/>
      <c r="K195" s="413"/>
      <c r="L195" s="413"/>
      <c r="M195" s="413"/>
      <c r="N195" s="413"/>
      <c r="O195" s="414"/>
      <c r="P195" s="410" t="s">
        <v>40</v>
      </c>
      <c r="Q195" s="411"/>
      <c r="R195" s="411"/>
      <c r="S195" s="411"/>
      <c r="T195" s="411"/>
      <c r="U195" s="411"/>
      <c r="V195" s="412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413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4"/>
      <c r="P196" s="410" t="s">
        <v>40</v>
      </c>
      <c r="Q196" s="411"/>
      <c r="R196" s="411"/>
      <c r="S196" s="411"/>
      <c r="T196" s="411"/>
      <c r="U196" s="411"/>
      <c r="V196" s="412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404" t="s">
        <v>330</v>
      </c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04"/>
      <c r="P197" s="404"/>
      <c r="Q197" s="404"/>
      <c r="R197" s="404"/>
      <c r="S197" s="404"/>
      <c r="T197" s="404"/>
      <c r="U197" s="404"/>
      <c r="V197" s="404"/>
      <c r="W197" s="404"/>
      <c r="X197" s="404"/>
      <c r="Y197" s="404"/>
      <c r="Z197" s="404"/>
      <c r="AA197" s="65"/>
      <c r="AB197" s="65"/>
      <c r="AC197" s="82"/>
    </row>
    <row r="198" spans="1:68" ht="14.25" customHeight="1" x14ac:dyDescent="0.25">
      <c r="A198" s="405" t="s">
        <v>82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66"/>
      <c r="AB198" s="66"/>
      <c r="AC198" s="83"/>
    </row>
    <row r="199" spans="1:68" ht="16.5" customHeight="1" x14ac:dyDescent="0.25">
      <c r="A199" s="63" t="s">
        <v>331</v>
      </c>
      <c r="B199" s="63" t="s">
        <v>332</v>
      </c>
      <c r="C199" s="36">
        <v>4301070948</v>
      </c>
      <c r="D199" s="406">
        <v>4607111037022</v>
      </c>
      <c r="E199" s="406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136</v>
      </c>
      <c r="M199" s="38" t="s">
        <v>86</v>
      </c>
      <c r="N199" s="38"/>
      <c r="O199" s="37">
        <v>180</v>
      </c>
      <c r="P199" s="48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408"/>
      <c r="R199" s="408"/>
      <c r="S199" s="408"/>
      <c r="T199" s="40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27" t="s">
        <v>333</v>
      </c>
      <c r="AG199" s="81"/>
      <c r="AJ199" s="87" t="s">
        <v>137</v>
      </c>
      <c r="AK199" s="87">
        <v>12</v>
      </c>
      <c r="BB199" s="228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334</v>
      </c>
      <c r="B200" s="63" t="s">
        <v>335</v>
      </c>
      <c r="C200" s="36">
        <v>4301070990</v>
      </c>
      <c r="D200" s="406">
        <v>4607111038494</v>
      </c>
      <c r="E200" s="406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8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408"/>
      <c r="R200" s="408"/>
      <c r="S200" s="408"/>
      <c r="T200" s="40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29" t="s">
        <v>336</v>
      </c>
      <c r="AG200" s="81"/>
      <c r="AJ200" s="87" t="s">
        <v>89</v>
      </c>
      <c r="AK200" s="87">
        <v>1</v>
      </c>
      <c r="BB200" s="230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4301070966</v>
      </c>
      <c r="D201" s="406">
        <v>4607111038135</v>
      </c>
      <c r="E201" s="40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1" t="s">
        <v>339</v>
      </c>
      <c r="AG201" s="81"/>
      <c r="AJ201" s="87" t="s">
        <v>89</v>
      </c>
      <c r="AK201" s="87">
        <v>1</v>
      </c>
      <c r="BB201" s="232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3"/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4"/>
      <c r="P202" s="410" t="s">
        <v>40</v>
      </c>
      <c r="Q202" s="411"/>
      <c r="R202" s="411"/>
      <c r="S202" s="411"/>
      <c r="T202" s="411"/>
      <c r="U202" s="411"/>
      <c r="V202" s="412"/>
      <c r="W202" s="42" t="s">
        <v>39</v>
      </c>
      <c r="X202" s="43">
        <f>IFERROR(SUM(X199:X201),"0")</f>
        <v>0</v>
      </c>
      <c r="Y202" s="43">
        <f>IFERROR(SUM(Y199:Y201),"0")</f>
        <v>0</v>
      </c>
      <c r="Z202" s="43">
        <f>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3"/>
      <c r="B203" s="413"/>
      <c r="C203" s="413"/>
      <c r="D203" s="413"/>
      <c r="E203" s="413"/>
      <c r="F203" s="413"/>
      <c r="G203" s="413"/>
      <c r="H203" s="413"/>
      <c r="I203" s="413"/>
      <c r="J203" s="413"/>
      <c r="K203" s="413"/>
      <c r="L203" s="413"/>
      <c r="M203" s="413"/>
      <c r="N203" s="413"/>
      <c r="O203" s="414"/>
      <c r="P203" s="410" t="s">
        <v>40</v>
      </c>
      <c r="Q203" s="411"/>
      <c r="R203" s="411"/>
      <c r="S203" s="411"/>
      <c r="T203" s="411"/>
      <c r="U203" s="411"/>
      <c r="V203" s="412"/>
      <c r="W203" s="42" t="s">
        <v>0</v>
      </c>
      <c r="X203" s="43">
        <f>IFERROR(SUMPRODUCT(X199:X201*H199:H201),"0")</f>
        <v>0</v>
      </c>
      <c r="Y203" s="43">
        <f>IFERROR(SUMPRODUCT(Y199:Y201*H199:H201),"0")</f>
        <v>0</v>
      </c>
      <c r="Z203" s="42"/>
      <c r="AA203" s="67"/>
      <c r="AB203" s="67"/>
      <c r="AC203" s="67"/>
    </row>
    <row r="204" spans="1:68" ht="16.5" customHeight="1" x14ac:dyDescent="0.25">
      <c r="A204" s="404" t="s">
        <v>340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65"/>
      <c r="AB204" s="65"/>
      <c r="AC204" s="82"/>
    </row>
    <row r="205" spans="1:68" ht="14.25" customHeight="1" x14ac:dyDescent="0.25">
      <c r="A205" s="405" t="s">
        <v>82</v>
      </c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05"/>
      <c r="O205" s="405"/>
      <c r="P205" s="405"/>
      <c r="Q205" s="405"/>
      <c r="R205" s="405"/>
      <c r="S205" s="405"/>
      <c r="T205" s="405"/>
      <c r="U205" s="405"/>
      <c r="V205" s="405"/>
      <c r="W205" s="405"/>
      <c r="X205" s="405"/>
      <c r="Y205" s="405"/>
      <c r="Z205" s="405"/>
      <c r="AA205" s="66"/>
      <c r="AB205" s="66"/>
      <c r="AC205" s="83"/>
    </row>
    <row r="206" spans="1:68" ht="27" customHeight="1" x14ac:dyDescent="0.25">
      <c r="A206" s="63" t="s">
        <v>341</v>
      </c>
      <c r="B206" s="63" t="s">
        <v>342</v>
      </c>
      <c r="C206" s="36">
        <v>4301070996</v>
      </c>
      <c r="D206" s="406">
        <v>4607111038654</v>
      </c>
      <c r="E206" s="406"/>
      <c r="F206" s="62">
        <v>0.4</v>
      </c>
      <c r="G206" s="37">
        <v>16</v>
      </c>
      <c r="H206" s="62">
        <v>6.4</v>
      </c>
      <c r="I206" s="62">
        <v>6.63</v>
      </c>
      <c r="J206" s="37">
        <v>84</v>
      </c>
      <c r="K206" s="37" t="s">
        <v>87</v>
      </c>
      <c r="L206" s="37" t="s">
        <v>136</v>
      </c>
      <c r="M206" s="38" t="s">
        <v>86</v>
      </c>
      <c r="N206" s="38"/>
      <c r="O206" s="37">
        <v>180</v>
      </c>
      <c r="P206" s="4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408"/>
      <c r="R206" s="408"/>
      <c r="S206" s="408"/>
      <c r="T206" s="409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ref="Y206:Y211" si="18">IFERROR(IF(X206="","",X206),"")</f>
        <v>0</v>
      </c>
      <c r="Z206" s="41">
        <f t="shared" ref="Z206:Z211" si="19">IFERROR(IF(X206="","",X206*0.0155),"")</f>
        <v>0</v>
      </c>
      <c r="AA206" s="68" t="s">
        <v>46</v>
      </c>
      <c r="AB206" s="69" t="s">
        <v>46</v>
      </c>
      <c r="AC206" s="233" t="s">
        <v>343</v>
      </c>
      <c r="AG206" s="81"/>
      <c r="AJ206" s="87" t="s">
        <v>137</v>
      </c>
      <c r="AK206" s="87">
        <v>12</v>
      </c>
      <c r="BB206" s="234" t="s">
        <v>70</v>
      </c>
      <c r="BM206" s="81">
        <f t="shared" ref="BM206:BM211" si="20">IFERROR(X206*I206,"0")</f>
        <v>0</v>
      </c>
      <c r="BN206" s="81">
        <f t="shared" ref="BN206:BN211" si="21">IFERROR(Y206*I206,"0")</f>
        <v>0</v>
      </c>
      <c r="BO206" s="81">
        <f t="shared" ref="BO206:BO211" si="22">IFERROR(X206/J206,"0")</f>
        <v>0</v>
      </c>
      <c r="BP206" s="81">
        <f t="shared" ref="BP206:BP211" si="23">IFERROR(Y206/J206,"0")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4301070997</v>
      </c>
      <c r="D207" s="406">
        <v>4607111038586</v>
      </c>
      <c r="E207" s="406"/>
      <c r="F207" s="62">
        <v>0.7</v>
      </c>
      <c r="G207" s="37">
        <v>8</v>
      </c>
      <c r="H207" s="62">
        <v>5.6</v>
      </c>
      <c r="I207" s="62">
        <v>5.83</v>
      </c>
      <c r="J207" s="37">
        <v>84</v>
      </c>
      <c r="K207" s="37" t="s">
        <v>87</v>
      </c>
      <c r="L207" s="37" t="s">
        <v>136</v>
      </c>
      <c r="M207" s="38" t="s">
        <v>86</v>
      </c>
      <c r="N207" s="38"/>
      <c r="O207" s="37">
        <v>180</v>
      </c>
      <c r="P207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408"/>
      <c r="R207" s="408"/>
      <c r="S207" s="408"/>
      <c r="T207" s="409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35" t="s">
        <v>343</v>
      </c>
      <c r="AG207" s="81"/>
      <c r="AJ207" s="87" t="s">
        <v>137</v>
      </c>
      <c r="AK207" s="87">
        <v>12</v>
      </c>
      <c r="BB207" s="236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4301070962</v>
      </c>
      <c r="D208" s="406">
        <v>4607111038609</v>
      </c>
      <c r="E208" s="406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408"/>
      <c r="R208" s="408"/>
      <c r="S208" s="408"/>
      <c r="T208" s="409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37" t="s">
        <v>348</v>
      </c>
      <c r="AG208" s="81"/>
      <c r="AJ208" s="87" t="s">
        <v>89</v>
      </c>
      <c r="AK208" s="87">
        <v>1</v>
      </c>
      <c r="BB208" s="238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4301070963</v>
      </c>
      <c r="D209" s="406">
        <v>4607111038630</v>
      </c>
      <c r="E209" s="406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408"/>
      <c r="R209" s="408"/>
      <c r="S209" s="408"/>
      <c r="T209" s="409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9" t="s">
        <v>348</v>
      </c>
      <c r="AG209" s="81"/>
      <c r="AJ209" s="87" t="s">
        <v>89</v>
      </c>
      <c r="AK209" s="87">
        <v>1</v>
      </c>
      <c r="BB209" s="240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4301070959</v>
      </c>
      <c r="D210" s="406">
        <v>4607111038616</v>
      </c>
      <c r="E210" s="406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408"/>
      <c r="R210" s="408"/>
      <c r="S210" s="408"/>
      <c r="T210" s="409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41" t="s">
        <v>343</v>
      </c>
      <c r="AG210" s="81"/>
      <c r="AJ210" s="87" t="s">
        <v>89</v>
      </c>
      <c r="AK210" s="87">
        <v>1</v>
      </c>
      <c r="BB210" s="242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4301070960</v>
      </c>
      <c r="D211" s="406">
        <v>4607111038623</v>
      </c>
      <c r="E211" s="406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136</v>
      </c>
      <c r="M211" s="38" t="s">
        <v>86</v>
      </c>
      <c r="N211" s="38"/>
      <c r="O211" s="37">
        <v>180</v>
      </c>
      <c r="P211" s="49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408"/>
      <c r="R211" s="408"/>
      <c r="S211" s="408"/>
      <c r="T211" s="409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43" t="s">
        <v>343</v>
      </c>
      <c r="AG211" s="81"/>
      <c r="AJ211" s="87" t="s">
        <v>137</v>
      </c>
      <c r="AK211" s="87">
        <v>12</v>
      </c>
      <c r="BB211" s="244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x14ac:dyDescent="0.2">
      <c r="A212" s="413"/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4"/>
      <c r="P212" s="410" t="s">
        <v>40</v>
      </c>
      <c r="Q212" s="411"/>
      <c r="R212" s="411"/>
      <c r="S212" s="411"/>
      <c r="T212" s="411"/>
      <c r="U212" s="411"/>
      <c r="V212" s="412"/>
      <c r="W212" s="42" t="s">
        <v>39</v>
      </c>
      <c r="X212" s="43">
        <f>IFERROR(SUM(X206:X211),"0")</f>
        <v>0</v>
      </c>
      <c r="Y212" s="43">
        <f>IFERROR(SUM(Y206:Y211),"0")</f>
        <v>0</v>
      </c>
      <c r="Z212" s="43">
        <f>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13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3"/>
      <c r="O213" s="414"/>
      <c r="P213" s="410" t="s">
        <v>40</v>
      </c>
      <c r="Q213" s="411"/>
      <c r="R213" s="411"/>
      <c r="S213" s="411"/>
      <c r="T213" s="411"/>
      <c r="U213" s="411"/>
      <c r="V213" s="412"/>
      <c r="W213" s="42" t="s">
        <v>0</v>
      </c>
      <c r="X213" s="43">
        <f>IFERROR(SUMPRODUCT(X206:X211*H206:H211),"0")</f>
        <v>0</v>
      </c>
      <c r="Y213" s="43">
        <f>IFERROR(SUMPRODUCT(Y206:Y211*H206:H211),"0")</f>
        <v>0</v>
      </c>
      <c r="Z213" s="42"/>
      <c r="AA213" s="67"/>
      <c r="AB213" s="67"/>
      <c r="AC213" s="67"/>
    </row>
    <row r="214" spans="1:68" ht="16.5" customHeight="1" x14ac:dyDescent="0.25">
      <c r="A214" s="404" t="s">
        <v>355</v>
      </c>
      <c r="B214" s="404"/>
      <c r="C214" s="404"/>
      <c r="D214" s="404"/>
      <c r="E214" s="404"/>
      <c r="F214" s="404"/>
      <c r="G214" s="404"/>
      <c r="H214" s="404"/>
      <c r="I214" s="404"/>
      <c r="J214" s="404"/>
      <c r="K214" s="404"/>
      <c r="L214" s="404"/>
      <c r="M214" s="404"/>
      <c r="N214" s="404"/>
      <c r="O214" s="404"/>
      <c r="P214" s="404"/>
      <c r="Q214" s="404"/>
      <c r="R214" s="404"/>
      <c r="S214" s="404"/>
      <c r="T214" s="404"/>
      <c r="U214" s="404"/>
      <c r="V214" s="404"/>
      <c r="W214" s="404"/>
      <c r="X214" s="404"/>
      <c r="Y214" s="404"/>
      <c r="Z214" s="404"/>
      <c r="AA214" s="65"/>
      <c r="AB214" s="65"/>
      <c r="AC214" s="82"/>
    </row>
    <row r="215" spans="1:68" ht="14.25" customHeight="1" x14ac:dyDescent="0.25">
      <c r="A215" s="405" t="s">
        <v>82</v>
      </c>
      <c r="B215" s="405"/>
      <c r="C215" s="405"/>
      <c r="D215" s="405"/>
      <c r="E215" s="405"/>
      <c r="F215" s="405"/>
      <c r="G215" s="405"/>
      <c r="H215" s="405"/>
      <c r="I215" s="405"/>
      <c r="J215" s="405"/>
      <c r="K215" s="405"/>
      <c r="L215" s="405"/>
      <c r="M215" s="405"/>
      <c r="N215" s="405"/>
      <c r="O215" s="405"/>
      <c r="P215" s="405"/>
      <c r="Q215" s="405"/>
      <c r="R215" s="405"/>
      <c r="S215" s="405"/>
      <c r="T215" s="405"/>
      <c r="U215" s="405"/>
      <c r="V215" s="405"/>
      <c r="W215" s="405"/>
      <c r="X215" s="405"/>
      <c r="Y215" s="405"/>
      <c r="Z215" s="405"/>
      <c r="AA215" s="66"/>
      <c r="AB215" s="66"/>
      <c r="AC215" s="83"/>
    </row>
    <row r="216" spans="1:68" ht="27" customHeight="1" x14ac:dyDescent="0.25">
      <c r="A216" s="63" t="s">
        <v>356</v>
      </c>
      <c r="B216" s="63" t="s">
        <v>357</v>
      </c>
      <c r="C216" s="36">
        <v>4301070915</v>
      </c>
      <c r="D216" s="406">
        <v>4607111035882</v>
      </c>
      <c r="E216" s="406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136</v>
      </c>
      <c r="M216" s="38" t="s">
        <v>86</v>
      </c>
      <c r="N216" s="38"/>
      <c r="O216" s="37">
        <v>180</v>
      </c>
      <c r="P216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408"/>
      <c r="R216" s="408"/>
      <c r="S216" s="408"/>
      <c r="T216" s="40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358</v>
      </c>
      <c r="AG216" s="81"/>
      <c r="AJ216" s="87" t="s">
        <v>137</v>
      </c>
      <c r="AK216" s="87">
        <v>12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359</v>
      </c>
      <c r="B217" s="63" t="s">
        <v>360</v>
      </c>
      <c r="C217" s="36">
        <v>4301070921</v>
      </c>
      <c r="D217" s="406">
        <v>4607111035905</v>
      </c>
      <c r="E217" s="406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136</v>
      </c>
      <c r="M217" s="38" t="s">
        <v>86</v>
      </c>
      <c r="N217" s="38"/>
      <c r="O217" s="37">
        <v>180</v>
      </c>
      <c r="P217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408"/>
      <c r="R217" s="408"/>
      <c r="S217" s="408"/>
      <c r="T217" s="409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358</v>
      </c>
      <c r="AG217" s="81"/>
      <c r="AJ217" s="87" t="s">
        <v>137</v>
      </c>
      <c r="AK217" s="87">
        <v>12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361</v>
      </c>
      <c r="B218" s="63" t="s">
        <v>362</v>
      </c>
      <c r="C218" s="36">
        <v>4301070917</v>
      </c>
      <c r="D218" s="406">
        <v>4607111035912</v>
      </c>
      <c r="E218" s="406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136</v>
      </c>
      <c r="M218" s="38" t="s">
        <v>86</v>
      </c>
      <c r="N218" s="38"/>
      <c r="O218" s="37">
        <v>180</v>
      </c>
      <c r="P218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08"/>
      <c r="R218" s="408"/>
      <c r="S218" s="408"/>
      <c r="T218" s="409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363</v>
      </c>
      <c r="AG218" s="81"/>
      <c r="AJ218" s="87" t="s">
        <v>137</v>
      </c>
      <c r="AK218" s="87">
        <v>12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4301070920</v>
      </c>
      <c r="D219" s="406">
        <v>4607111035929</v>
      </c>
      <c r="E219" s="406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136</v>
      </c>
      <c r="M219" s="38" t="s">
        <v>86</v>
      </c>
      <c r="N219" s="38"/>
      <c r="O219" s="37">
        <v>180</v>
      </c>
      <c r="P21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08"/>
      <c r="R219" s="408"/>
      <c r="S219" s="408"/>
      <c r="T219" s="40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363</v>
      </c>
      <c r="AG219" s="81"/>
      <c r="AJ219" s="87" t="s">
        <v>137</v>
      </c>
      <c r="AK219" s="87">
        <v>12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39</v>
      </c>
      <c r="X220" s="43">
        <f>IFERROR(SUM(X216:X219),"0")</f>
        <v>0</v>
      </c>
      <c r="Y220" s="43">
        <f>IFERROR(SUM(Y216:Y219),"0")</f>
        <v>0</v>
      </c>
      <c r="Z220" s="43">
        <f>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13"/>
      <c r="B221" s="413"/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4"/>
      <c r="P221" s="410" t="s">
        <v>40</v>
      </c>
      <c r="Q221" s="411"/>
      <c r="R221" s="411"/>
      <c r="S221" s="411"/>
      <c r="T221" s="411"/>
      <c r="U221" s="411"/>
      <c r="V221" s="412"/>
      <c r="W221" s="42" t="s">
        <v>0</v>
      </c>
      <c r="X221" s="43">
        <f>IFERROR(SUMPRODUCT(X216:X219*H216:H219),"0")</f>
        <v>0</v>
      </c>
      <c r="Y221" s="43">
        <f>IFERROR(SUMPRODUCT(Y216:Y219*H216:H219),"0")</f>
        <v>0</v>
      </c>
      <c r="Z221" s="42"/>
      <c r="AA221" s="67"/>
      <c r="AB221" s="67"/>
      <c r="AC221" s="67"/>
    </row>
    <row r="222" spans="1:68" ht="16.5" customHeight="1" x14ac:dyDescent="0.25">
      <c r="A222" s="404" t="s">
        <v>366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5"/>
      <c r="AB222" s="65"/>
      <c r="AC222" s="82"/>
    </row>
    <row r="223" spans="1:68" ht="14.25" customHeight="1" x14ac:dyDescent="0.25">
      <c r="A223" s="405" t="s">
        <v>82</v>
      </c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5"/>
      <c r="P223" s="405"/>
      <c r="Q223" s="405"/>
      <c r="R223" s="405"/>
      <c r="S223" s="405"/>
      <c r="T223" s="405"/>
      <c r="U223" s="405"/>
      <c r="V223" s="405"/>
      <c r="W223" s="405"/>
      <c r="X223" s="405"/>
      <c r="Y223" s="405"/>
      <c r="Z223" s="405"/>
      <c r="AA223" s="66"/>
      <c r="AB223" s="66"/>
      <c r="AC223" s="83"/>
    </row>
    <row r="224" spans="1:68" ht="16.5" customHeight="1" x14ac:dyDescent="0.25">
      <c r="A224" s="63" t="s">
        <v>367</v>
      </c>
      <c r="B224" s="63" t="s">
        <v>368</v>
      </c>
      <c r="C224" s="36">
        <v>4301070912</v>
      </c>
      <c r="D224" s="406">
        <v>4607111037213</v>
      </c>
      <c r="E224" s="406"/>
      <c r="F224" s="62">
        <v>0.4</v>
      </c>
      <c r="G224" s="37">
        <v>8</v>
      </c>
      <c r="H224" s="62">
        <v>3.2</v>
      </c>
      <c r="I224" s="62">
        <v>3.44</v>
      </c>
      <c r="J224" s="37">
        <v>144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IFERROR(IF(X224="","",X224*0.00866),"")</f>
        <v>0</v>
      </c>
      <c r="AA224" s="68" t="s">
        <v>46</v>
      </c>
      <c r="AB224" s="69" t="s">
        <v>46</v>
      </c>
      <c r="AC224" s="253" t="s">
        <v>369</v>
      </c>
      <c r="AG224" s="81"/>
      <c r="AJ224" s="87" t="s">
        <v>89</v>
      </c>
      <c r="AK224" s="87">
        <v>1</v>
      </c>
      <c r="BB224" s="254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3"/>
      <c r="O225" s="414"/>
      <c r="P225" s="410" t="s">
        <v>40</v>
      </c>
      <c r="Q225" s="411"/>
      <c r="R225" s="411"/>
      <c r="S225" s="411"/>
      <c r="T225" s="411"/>
      <c r="U225" s="411"/>
      <c r="V225" s="412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413"/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4"/>
      <c r="P226" s="410" t="s">
        <v>40</v>
      </c>
      <c r="Q226" s="411"/>
      <c r="R226" s="411"/>
      <c r="S226" s="411"/>
      <c r="T226" s="411"/>
      <c r="U226" s="411"/>
      <c r="V226" s="412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404" t="s">
        <v>370</v>
      </c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65"/>
      <c r="AB227" s="65"/>
      <c r="AC227" s="82"/>
    </row>
    <row r="228" spans="1:68" ht="14.25" customHeight="1" x14ac:dyDescent="0.25">
      <c r="A228" s="405" t="s">
        <v>304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6"/>
      <c r="AB228" s="66"/>
      <c r="AC228" s="83"/>
    </row>
    <row r="229" spans="1:68" ht="27" customHeight="1" x14ac:dyDescent="0.25">
      <c r="A229" s="63" t="s">
        <v>371</v>
      </c>
      <c r="B229" s="63" t="s">
        <v>372</v>
      </c>
      <c r="C229" s="36">
        <v>4301051320</v>
      </c>
      <c r="D229" s="406">
        <v>4680115881334</v>
      </c>
      <c r="E229" s="406"/>
      <c r="F229" s="62">
        <v>0.33</v>
      </c>
      <c r="G229" s="37">
        <v>6</v>
      </c>
      <c r="H229" s="62">
        <v>1.98</v>
      </c>
      <c r="I229" s="62">
        <v>2.25</v>
      </c>
      <c r="J229" s="37">
        <v>182</v>
      </c>
      <c r="K229" s="37" t="s">
        <v>97</v>
      </c>
      <c r="L229" s="37" t="s">
        <v>88</v>
      </c>
      <c r="M229" s="38" t="s">
        <v>310</v>
      </c>
      <c r="N229" s="38"/>
      <c r="O229" s="37">
        <v>365</v>
      </c>
      <c r="P229" s="49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408"/>
      <c r="R229" s="408"/>
      <c r="S229" s="408"/>
      <c r="T229" s="40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IFERROR(IF(X229="","",X229*0.00651),"")</f>
        <v>0</v>
      </c>
      <c r="AA229" s="68" t="s">
        <v>46</v>
      </c>
      <c r="AB229" s="69" t="s">
        <v>46</v>
      </c>
      <c r="AC229" s="255" t="s">
        <v>373</v>
      </c>
      <c r="AG229" s="81"/>
      <c r="AJ229" s="87" t="s">
        <v>89</v>
      </c>
      <c r="AK229" s="87">
        <v>1</v>
      </c>
      <c r="BB229" s="256" t="s">
        <v>309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3"/>
      <c r="O230" s="414"/>
      <c r="P230" s="410" t="s">
        <v>40</v>
      </c>
      <c r="Q230" s="411"/>
      <c r="R230" s="411"/>
      <c r="S230" s="411"/>
      <c r="T230" s="411"/>
      <c r="U230" s="411"/>
      <c r="V230" s="412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3"/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4"/>
      <c r="P231" s="410" t="s">
        <v>40</v>
      </c>
      <c r="Q231" s="411"/>
      <c r="R231" s="411"/>
      <c r="S231" s="411"/>
      <c r="T231" s="411"/>
      <c r="U231" s="411"/>
      <c r="V231" s="412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04" t="s">
        <v>374</v>
      </c>
      <c r="B232" s="404"/>
      <c r="C232" s="404"/>
      <c r="D232" s="404"/>
      <c r="E232" s="404"/>
      <c r="F232" s="404"/>
      <c r="G232" s="404"/>
      <c r="H232" s="404"/>
      <c r="I232" s="404"/>
      <c r="J232" s="404"/>
      <c r="K232" s="404"/>
      <c r="L232" s="404"/>
      <c r="M232" s="404"/>
      <c r="N232" s="404"/>
      <c r="O232" s="404"/>
      <c r="P232" s="404"/>
      <c r="Q232" s="404"/>
      <c r="R232" s="404"/>
      <c r="S232" s="404"/>
      <c r="T232" s="404"/>
      <c r="U232" s="404"/>
      <c r="V232" s="404"/>
      <c r="W232" s="404"/>
      <c r="X232" s="404"/>
      <c r="Y232" s="404"/>
      <c r="Z232" s="404"/>
      <c r="AA232" s="65"/>
      <c r="AB232" s="65"/>
      <c r="AC232" s="82"/>
    </row>
    <row r="233" spans="1:68" ht="14.25" customHeight="1" x14ac:dyDescent="0.25">
      <c r="A233" s="405" t="s">
        <v>82</v>
      </c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5"/>
      <c r="P233" s="405"/>
      <c r="Q233" s="405"/>
      <c r="R233" s="405"/>
      <c r="S233" s="405"/>
      <c r="T233" s="405"/>
      <c r="U233" s="405"/>
      <c r="V233" s="405"/>
      <c r="W233" s="405"/>
      <c r="X233" s="405"/>
      <c r="Y233" s="405"/>
      <c r="Z233" s="405"/>
      <c r="AA233" s="66"/>
      <c r="AB233" s="66"/>
      <c r="AC233" s="83"/>
    </row>
    <row r="234" spans="1:68" ht="16.5" customHeight="1" x14ac:dyDescent="0.25">
      <c r="A234" s="63" t="s">
        <v>375</v>
      </c>
      <c r="B234" s="63" t="s">
        <v>376</v>
      </c>
      <c r="C234" s="36">
        <v>4301071063</v>
      </c>
      <c r="D234" s="406">
        <v>4607111039019</v>
      </c>
      <c r="E234" s="406"/>
      <c r="F234" s="62">
        <v>0.43</v>
      </c>
      <c r="G234" s="37">
        <v>16</v>
      </c>
      <c r="H234" s="62">
        <v>6.88</v>
      </c>
      <c r="I234" s="62">
        <v>7.2060000000000004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408"/>
      <c r="R234" s="408"/>
      <c r="S234" s="408"/>
      <c r="T234" s="40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57" t="s">
        <v>377</v>
      </c>
      <c r="AG234" s="81"/>
      <c r="AJ234" s="87" t="s">
        <v>89</v>
      </c>
      <c r="AK234" s="87">
        <v>1</v>
      </c>
      <c r="BB234" s="258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16.5" customHeight="1" x14ac:dyDescent="0.25">
      <c r="A235" s="63" t="s">
        <v>378</v>
      </c>
      <c r="B235" s="63" t="s">
        <v>379</v>
      </c>
      <c r="C235" s="36">
        <v>4301071000</v>
      </c>
      <c r="D235" s="406">
        <v>4607111038708</v>
      </c>
      <c r="E235" s="406"/>
      <c r="F235" s="62">
        <v>0.8</v>
      </c>
      <c r="G235" s="37">
        <v>8</v>
      </c>
      <c r="H235" s="62">
        <v>6.4</v>
      </c>
      <c r="I235" s="62">
        <v>6.67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408"/>
      <c r="R235" s="408"/>
      <c r="S235" s="408"/>
      <c r="T235" s="409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9" t="s">
        <v>377</v>
      </c>
      <c r="AG235" s="81"/>
      <c r="AJ235" s="87" t="s">
        <v>89</v>
      </c>
      <c r="AK235" s="87">
        <v>1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13"/>
      <c r="B236" s="413"/>
      <c r="C236" s="413"/>
      <c r="D236" s="413"/>
      <c r="E236" s="413"/>
      <c r="F236" s="413"/>
      <c r="G236" s="413"/>
      <c r="H236" s="413"/>
      <c r="I236" s="413"/>
      <c r="J236" s="413"/>
      <c r="K236" s="413"/>
      <c r="L236" s="413"/>
      <c r="M236" s="413"/>
      <c r="N236" s="413"/>
      <c r="O236" s="414"/>
      <c r="P236" s="410" t="s">
        <v>40</v>
      </c>
      <c r="Q236" s="411"/>
      <c r="R236" s="411"/>
      <c r="S236" s="411"/>
      <c r="T236" s="411"/>
      <c r="U236" s="411"/>
      <c r="V236" s="412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413"/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4"/>
      <c r="P237" s="410" t="s">
        <v>40</v>
      </c>
      <c r="Q237" s="411"/>
      <c r="R237" s="411"/>
      <c r="S237" s="411"/>
      <c r="T237" s="411"/>
      <c r="U237" s="411"/>
      <c r="V237" s="412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27.75" customHeight="1" x14ac:dyDescent="0.2">
      <c r="A238" s="403" t="s">
        <v>380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403"/>
      <c r="AA238" s="54"/>
      <c r="AB238" s="54"/>
      <c r="AC238" s="54"/>
    </row>
    <row r="239" spans="1:68" ht="16.5" customHeight="1" x14ac:dyDescent="0.25">
      <c r="A239" s="404" t="s">
        <v>381</v>
      </c>
      <c r="B239" s="404"/>
      <c r="C239" s="404"/>
      <c r="D239" s="404"/>
      <c r="E239" s="404"/>
      <c r="F239" s="404"/>
      <c r="G239" s="404"/>
      <c r="H239" s="404"/>
      <c r="I239" s="404"/>
      <c r="J239" s="404"/>
      <c r="K239" s="404"/>
      <c r="L239" s="404"/>
      <c r="M239" s="404"/>
      <c r="N239" s="404"/>
      <c r="O239" s="404"/>
      <c r="P239" s="404"/>
      <c r="Q239" s="404"/>
      <c r="R239" s="404"/>
      <c r="S239" s="404"/>
      <c r="T239" s="404"/>
      <c r="U239" s="404"/>
      <c r="V239" s="404"/>
      <c r="W239" s="404"/>
      <c r="X239" s="404"/>
      <c r="Y239" s="404"/>
      <c r="Z239" s="404"/>
      <c r="AA239" s="65"/>
      <c r="AB239" s="65"/>
      <c r="AC239" s="82"/>
    </row>
    <row r="240" spans="1:68" ht="14.25" customHeight="1" x14ac:dyDescent="0.25">
      <c r="A240" s="405" t="s">
        <v>82</v>
      </c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5"/>
      <c r="P240" s="405"/>
      <c r="Q240" s="405"/>
      <c r="R240" s="405"/>
      <c r="S240" s="405"/>
      <c r="T240" s="405"/>
      <c r="U240" s="405"/>
      <c r="V240" s="405"/>
      <c r="W240" s="405"/>
      <c r="X240" s="405"/>
      <c r="Y240" s="405"/>
      <c r="Z240" s="405"/>
      <c r="AA240" s="66"/>
      <c r="AB240" s="66"/>
      <c r="AC240" s="83"/>
    </row>
    <row r="241" spans="1:68" ht="27" customHeight="1" x14ac:dyDescent="0.25">
      <c r="A241" s="63" t="s">
        <v>382</v>
      </c>
      <c r="B241" s="63" t="s">
        <v>383</v>
      </c>
      <c r="C241" s="36">
        <v>4301071036</v>
      </c>
      <c r="D241" s="406">
        <v>4607111036162</v>
      </c>
      <c r="E241" s="406"/>
      <c r="F241" s="62">
        <v>0.8</v>
      </c>
      <c r="G241" s="37">
        <v>8</v>
      </c>
      <c r="H241" s="62">
        <v>6.4</v>
      </c>
      <c r="I241" s="62">
        <v>6.6811999999999996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90</v>
      </c>
      <c r="P241" s="5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408"/>
      <c r="R241" s="408"/>
      <c r="S241" s="408"/>
      <c r="T241" s="40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61" t="s">
        <v>384</v>
      </c>
      <c r="AG241" s="81"/>
      <c r="AJ241" s="87" t="s">
        <v>89</v>
      </c>
      <c r="AK241" s="87">
        <v>1</v>
      </c>
      <c r="BB241" s="262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13"/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4"/>
      <c r="P242" s="410" t="s">
        <v>40</v>
      </c>
      <c r="Q242" s="411"/>
      <c r="R242" s="411"/>
      <c r="S242" s="411"/>
      <c r="T242" s="411"/>
      <c r="U242" s="411"/>
      <c r="V242" s="412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13"/>
      <c r="B243" s="413"/>
      <c r="C243" s="413"/>
      <c r="D243" s="413"/>
      <c r="E243" s="413"/>
      <c r="F243" s="413"/>
      <c r="G243" s="413"/>
      <c r="H243" s="413"/>
      <c r="I243" s="413"/>
      <c r="J243" s="413"/>
      <c r="K243" s="413"/>
      <c r="L243" s="413"/>
      <c r="M243" s="413"/>
      <c r="N243" s="413"/>
      <c r="O243" s="414"/>
      <c r="P243" s="410" t="s">
        <v>40</v>
      </c>
      <c r="Q243" s="411"/>
      <c r="R243" s="411"/>
      <c r="S243" s="411"/>
      <c r="T243" s="411"/>
      <c r="U243" s="411"/>
      <c r="V243" s="412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403" t="s">
        <v>385</v>
      </c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03"/>
      <c r="P244" s="403"/>
      <c r="Q244" s="403"/>
      <c r="R244" s="403"/>
      <c r="S244" s="403"/>
      <c r="T244" s="403"/>
      <c r="U244" s="403"/>
      <c r="V244" s="403"/>
      <c r="W244" s="403"/>
      <c r="X244" s="403"/>
      <c r="Y244" s="403"/>
      <c r="Z244" s="403"/>
      <c r="AA244" s="54"/>
      <c r="AB244" s="54"/>
      <c r="AC244" s="54"/>
    </row>
    <row r="245" spans="1:68" ht="16.5" customHeight="1" x14ac:dyDescent="0.25">
      <c r="A245" s="404" t="s">
        <v>386</v>
      </c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4"/>
      <c r="P245" s="404"/>
      <c r="Q245" s="404"/>
      <c r="R245" s="404"/>
      <c r="S245" s="404"/>
      <c r="T245" s="404"/>
      <c r="U245" s="404"/>
      <c r="V245" s="404"/>
      <c r="W245" s="404"/>
      <c r="X245" s="404"/>
      <c r="Y245" s="404"/>
      <c r="Z245" s="404"/>
      <c r="AA245" s="65"/>
      <c r="AB245" s="65"/>
      <c r="AC245" s="82"/>
    </row>
    <row r="246" spans="1:68" ht="14.25" customHeight="1" x14ac:dyDescent="0.25">
      <c r="A246" s="405" t="s">
        <v>82</v>
      </c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5"/>
      <c r="P246" s="405"/>
      <c r="Q246" s="405"/>
      <c r="R246" s="405"/>
      <c r="S246" s="405"/>
      <c r="T246" s="405"/>
      <c r="U246" s="405"/>
      <c r="V246" s="405"/>
      <c r="W246" s="405"/>
      <c r="X246" s="405"/>
      <c r="Y246" s="405"/>
      <c r="Z246" s="405"/>
      <c r="AA246" s="66"/>
      <c r="AB246" s="66"/>
      <c r="AC246" s="83"/>
    </row>
    <row r="247" spans="1:68" ht="27" customHeight="1" x14ac:dyDescent="0.25">
      <c r="A247" s="63" t="s">
        <v>387</v>
      </c>
      <c r="B247" s="63" t="s">
        <v>388</v>
      </c>
      <c r="C247" s="36">
        <v>4301071029</v>
      </c>
      <c r="D247" s="406">
        <v>4607111035899</v>
      </c>
      <c r="E247" s="406"/>
      <c r="F247" s="62">
        <v>1</v>
      </c>
      <c r="G247" s="37">
        <v>5</v>
      </c>
      <c r="H247" s="62">
        <v>5</v>
      </c>
      <c r="I247" s="62">
        <v>5.2619999999999996</v>
      </c>
      <c r="J247" s="37">
        <v>84</v>
      </c>
      <c r="K247" s="37" t="s">
        <v>87</v>
      </c>
      <c r="L247" s="37" t="s">
        <v>136</v>
      </c>
      <c r="M247" s="38" t="s">
        <v>86</v>
      </c>
      <c r="N247" s="38"/>
      <c r="O247" s="37">
        <v>180</v>
      </c>
      <c r="P247" s="5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408"/>
      <c r="R247" s="408"/>
      <c r="S247" s="408"/>
      <c r="T247" s="40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3" t="s">
        <v>283</v>
      </c>
      <c r="AG247" s="81"/>
      <c r="AJ247" s="87" t="s">
        <v>137</v>
      </c>
      <c r="AK247" s="87">
        <v>12</v>
      </c>
      <c r="BB247" s="264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389</v>
      </c>
      <c r="B248" s="63" t="s">
        <v>390</v>
      </c>
      <c r="C248" s="36">
        <v>4301070991</v>
      </c>
      <c r="D248" s="406">
        <v>4607111038180</v>
      </c>
      <c r="E248" s="406"/>
      <c r="F248" s="62">
        <v>0.4</v>
      </c>
      <c r="G248" s="37">
        <v>16</v>
      </c>
      <c r="H248" s="62">
        <v>6.4</v>
      </c>
      <c r="I248" s="62">
        <v>6.71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5" t="s">
        <v>391</v>
      </c>
      <c r="AG248" s="81"/>
      <c r="AJ248" s="87" t="s">
        <v>89</v>
      </c>
      <c r="AK248" s="87">
        <v>1</v>
      </c>
      <c r="BB248" s="266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3"/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4"/>
      <c r="P249" s="410" t="s">
        <v>40</v>
      </c>
      <c r="Q249" s="411"/>
      <c r="R249" s="411"/>
      <c r="S249" s="411"/>
      <c r="T249" s="411"/>
      <c r="U249" s="411"/>
      <c r="V249" s="412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16.5" customHeight="1" x14ac:dyDescent="0.25">
      <c r="A251" s="404" t="s">
        <v>392</v>
      </c>
      <c r="B251" s="404"/>
      <c r="C251" s="404"/>
      <c r="D251" s="404"/>
      <c r="E251" s="404"/>
      <c r="F251" s="404"/>
      <c r="G251" s="404"/>
      <c r="H251" s="404"/>
      <c r="I251" s="404"/>
      <c r="J251" s="404"/>
      <c r="K251" s="404"/>
      <c r="L251" s="404"/>
      <c r="M251" s="404"/>
      <c r="N251" s="404"/>
      <c r="O251" s="404"/>
      <c r="P251" s="404"/>
      <c r="Q251" s="404"/>
      <c r="R251" s="404"/>
      <c r="S251" s="404"/>
      <c r="T251" s="404"/>
      <c r="U251" s="404"/>
      <c r="V251" s="404"/>
      <c r="W251" s="404"/>
      <c r="X251" s="404"/>
      <c r="Y251" s="404"/>
      <c r="Z251" s="404"/>
      <c r="AA251" s="65"/>
      <c r="AB251" s="65"/>
      <c r="AC251" s="82"/>
    </row>
    <row r="252" spans="1:68" ht="14.25" customHeight="1" x14ac:dyDescent="0.25">
      <c r="A252" s="405" t="s">
        <v>82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66"/>
      <c r="AB252" s="66"/>
      <c r="AC252" s="83"/>
    </row>
    <row r="253" spans="1:68" ht="27" customHeight="1" x14ac:dyDescent="0.25">
      <c r="A253" s="63" t="s">
        <v>393</v>
      </c>
      <c r="B253" s="63" t="s">
        <v>394</v>
      </c>
      <c r="C253" s="36">
        <v>4301070870</v>
      </c>
      <c r="D253" s="406">
        <v>4607111036711</v>
      </c>
      <c r="E253" s="406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0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408"/>
      <c r="R253" s="408"/>
      <c r="S253" s="408"/>
      <c r="T253" s="40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7" t="s">
        <v>369</v>
      </c>
      <c r="AG253" s="81"/>
      <c r="AJ253" s="87" t="s">
        <v>89</v>
      </c>
      <c r="AK253" s="87">
        <v>1</v>
      </c>
      <c r="BB253" s="268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3"/>
      <c r="O254" s="414"/>
      <c r="P254" s="410" t="s">
        <v>40</v>
      </c>
      <c r="Q254" s="411"/>
      <c r="R254" s="411"/>
      <c r="S254" s="411"/>
      <c r="T254" s="411"/>
      <c r="U254" s="411"/>
      <c r="V254" s="412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4"/>
      <c r="P255" s="410" t="s">
        <v>40</v>
      </c>
      <c r="Q255" s="411"/>
      <c r="R255" s="411"/>
      <c r="S255" s="411"/>
      <c r="T255" s="411"/>
      <c r="U255" s="411"/>
      <c r="V255" s="412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03" t="s">
        <v>395</v>
      </c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03"/>
      <c r="P256" s="403"/>
      <c r="Q256" s="403"/>
      <c r="R256" s="403"/>
      <c r="S256" s="403"/>
      <c r="T256" s="403"/>
      <c r="U256" s="403"/>
      <c r="V256" s="403"/>
      <c r="W256" s="403"/>
      <c r="X256" s="403"/>
      <c r="Y256" s="403"/>
      <c r="Z256" s="403"/>
      <c r="AA256" s="54"/>
      <c r="AB256" s="54"/>
      <c r="AC256" s="54"/>
    </row>
    <row r="257" spans="1:68" ht="16.5" customHeight="1" x14ac:dyDescent="0.25">
      <c r="A257" s="404" t="s">
        <v>396</v>
      </c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4"/>
      <c r="O257" s="404"/>
      <c r="P257" s="404"/>
      <c r="Q257" s="404"/>
      <c r="R257" s="404"/>
      <c r="S257" s="404"/>
      <c r="T257" s="404"/>
      <c r="U257" s="404"/>
      <c r="V257" s="404"/>
      <c r="W257" s="404"/>
      <c r="X257" s="404"/>
      <c r="Y257" s="404"/>
      <c r="Z257" s="404"/>
      <c r="AA257" s="65"/>
      <c r="AB257" s="65"/>
      <c r="AC257" s="82"/>
    </row>
    <row r="258" spans="1:68" ht="14.25" customHeight="1" x14ac:dyDescent="0.25">
      <c r="A258" s="405" t="s">
        <v>312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405"/>
      <c r="AA258" s="66"/>
      <c r="AB258" s="66"/>
      <c r="AC258" s="83"/>
    </row>
    <row r="259" spans="1:68" ht="27" customHeight="1" x14ac:dyDescent="0.25">
      <c r="A259" s="63" t="s">
        <v>397</v>
      </c>
      <c r="B259" s="63" t="s">
        <v>398</v>
      </c>
      <c r="C259" s="36">
        <v>4301133004</v>
      </c>
      <c r="D259" s="406">
        <v>4607111039774</v>
      </c>
      <c r="E259" s="406"/>
      <c r="F259" s="62">
        <v>0.25</v>
      </c>
      <c r="G259" s="37">
        <v>12</v>
      </c>
      <c r="H259" s="62">
        <v>3</v>
      </c>
      <c r="I259" s="62">
        <v>3.22</v>
      </c>
      <c r="J259" s="37">
        <v>70</v>
      </c>
      <c r="K259" s="37" t="s">
        <v>97</v>
      </c>
      <c r="L259" s="37" t="s">
        <v>88</v>
      </c>
      <c r="M259" s="38" t="s">
        <v>86</v>
      </c>
      <c r="N259" s="38"/>
      <c r="O259" s="37">
        <v>180</v>
      </c>
      <c r="P259" s="504" t="s">
        <v>399</v>
      </c>
      <c r="Q259" s="408"/>
      <c r="R259" s="408"/>
      <c r="S259" s="408"/>
      <c r="T259" s="40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IFERROR(IF(X259="","",X259*0.01788),"")</f>
        <v>0</v>
      </c>
      <c r="AA259" s="68" t="s">
        <v>46</v>
      </c>
      <c r="AB259" s="69" t="s">
        <v>46</v>
      </c>
      <c r="AC259" s="269" t="s">
        <v>400</v>
      </c>
      <c r="AG259" s="81"/>
      <c r="AJ259" s="87" t="s">
        <v>89</v>
      </c>
      <c r="AK259" s="87">
        <v>1</v>
      </c>
      <c r="BB259" s="270" t="s">
        <v>96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13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3"/>
      <c r="O260" s="414"/>
      <c r="P260" s="410" t="s">
        <v>40</v>
      </c>
      <c r="Q260" s="411"/>
      <c r="R260" s="411"/>
      <c r="S260" s="411"/>
      <c r="T260" s="411"/>
      <c r="U260" s="411"/>
      <c r="V260" s="412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4"/>
      <c r="P261" s="410" t="s">
        <v>40</v>
      </c>
      <c r="Q261" s="411"/>
      <c r="R261" s="411"/>
      <c r="S261" s="411"/>
      <c r="T261" s="411"/>
      <c r="U261" s="411"/>
      <c r="V261" s="412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405" t="s">
        <v>152</v>
      </c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5"/>
      <c r="N262" s="405"/>
      <c r="O262" s="405"/>
      <c r="P262" s="405"/>
      <c r="Q262" s="405"/>
      <c r="R262" s="405"/>
      <c r="S262" s="405"/>
      <c r="T262" s="405"/>
      <c r="U262" s="405"/>
      <c r="V262" s="405"/>
      <c r="W262" s="405"/>
      <c r="X262" s="405"/>
      <c r="Y262" s="405"/>
      <c r="Z262" s="405"/>
      <c r="AA262" s="66"/>
      <c r="AB262" s="66"/>
      <c r="AC262" s="83"/>
    </row>
    <row r="263" spans="1:68" ht="37.5" customHeight="1" x14ac:dyDescent="0.25">
      <c r="A263" s="63" t="s">
        <v>401</v>
      </c>
      <c r="B263" s="63" t="s">
        <v>402</v>
      </c>
      <c r="C263" s="36">
        <v>4301135400</v>
      </c>
      <c r="D263" s="406">
        <v>4607111039361</v>
      </c>
      <c r="E263" s="406"/>
      <c r="F263" s="62">
        <v>0.25</v>
      </c>
      <c r="G263" s="37">
        <v>12</v>
      </c>
      <c r="H263" s="62">
        <v>3</v>
      </c>
      <c r="I263" s="62">
        <v>3.7035999999999998</v>
      </c>
      <c r="J263" s="37">
        <v>70</v>
      </c>
      <c r="K263" s="37" t="s">
        <v>97</v>
      </c>
      <c r="L263" s="37" t="s">
        <v>88</v>
      </c>
      <c r="M263" s="38" t="s">
        <v>86</v>
      </c>
      <c r="N263" s="38"/>
      <c r="O263" s="37">
        <v>180</v>
      </c>
      <c r="P263" s="5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408"/>
      <c r="R263" s="408"/>
      <c r="S263" s="408"/>
      <c r="T263" s="40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IFERROR(IF(X263="","",X263*0.01788),"")</f>
        <v>0</v>
      </c>
      <c r="AA263" s="68" t="s">
        <v>46</v>
      </c>
      <c r="AB263" s="69" t="s">
        <v>46</v>
      </c>
      <c r="AC263" s="271" t="s">
        <v>400</v>
      </c>
      <c r="AG263" s="81"/>
      <c r="AJ263" s="87" t="s">
        <v>89</v>
      </c>
      <c r="AK263" s="87">
        <v>1</v>
      </c>
      <c r="BB263" s="272" t="s">
        <v>96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13"/>
      <c r="B264" s="413"/>
      <c r="C264" s="413"/>
      <c r="D264" s="413"/>
      <c r="E264" s="413"/>
      <c r="F264" s="413"/>
      <c r="G264" s="413"/>
      <c r="H264" s="413"/>
      <c r="I264" s="413"/>
      <c r="J264" s="413"/>
      <c r="K264" s="413"/>
      <c r="L264" s="413"/>
      <c r="M264" s="413"/>
      <c r="N264" s="413"/>
      <c r="O264" s="414"/>
      <c r="P264" s="410" t="s">
        <v>40</v>
      </c>
      <c r="Q264" s="411"/>
      <c r="R264" s="411"/>
      <c r="S264" s="411"/>
      <c r="T264" s="411"/>
      <c r="U264" s="411"/>
      <c r="V264" s="412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13"/>
      <c r="B265" s="413"/>
      <c r="C265" s="413"/>
      <c r="D265" s="413"/>
      <c r="E265" s="413"/>
      <c r="F265" s="413"/>
      <c r="G265" s="413"/>
      <c r="H265" s="413"/>
      <c r="I265" s="413"/>
      <c r="J265" s="413"/>
      <c r="K265" s="413"/>
      <c r="L265" s="413"/>
      <c r="M265" s="413"/>
      <c r="N265" s="413"/>
      <c r="O265" s="414"/>
      <c r="P265" s="410" t="s">
        <v>40</v>
      </c>
      <c r="Q265" s="411"/>
      <c r="R265" s="411"/>
      <c r="S265" s="411"/>
      <c r="T265" s="411"/>
      <c r="U265" s="411"/>
      <c r="V265" s="412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03" t="s">
        <v>268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54"/>
      <c r="AB266" s="54"/>
      <c r="AC266" s="54"/>
    </row>
    <row r="267" spans="1:68" ht="16.5" customHeight="1" x14ac:dyDescent="0.25">
      <c r="A267" s="404" t="s">
        <v>268</v>
      </c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4"/>
      <c r="P267" s="404"/>
      <c r="Q267" s="404"/>
      <c r="R267" s="404"/>
      <c r="S267" s="404"/>
      <c r="T267" s="404"/>
      <c r="U267" s="404"/>
      <c r="V267" s="404"/>
      <c r="W267" s="404"/>
      <c r="X267" s="404"/>
      <c r="Y267" s="404"/>
      <c r="Z267" s="404"/>
      <c r="AA267" s="65"/>
      <c r="AB267" s="65"/>
      <c r="AC267" s="82"/>
    </row>
    <row r="268" spans="1:68" ht="14.25" customHeight="1" x14ac:dyDescent="0.25">
      <c r="A268" s="405" t="s">
        <v>82</v>
      </c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5"/>
      <c r="S268" s="405"/>
      <c r="T268" s="405"/>
      <c r="U268" s="405"/>
      <c r="V268" s="405"/>
      <c r="W268" s="405"/>
      <c r="X268" s="405"/>
      <c r="Y268" s="405"/>
      <c r="Z268" s="405"/>
      <c r="AA268" s="66"/>
      <c r="AB268" s="66"/>
      <c r="AC268" s="83"/>
    </row>
    <row r="269" spans="1:68" ht="27" customHeight="1" x14ac:dyDescent="0.25">
      <c r="A269" s="63" t="s">
        <v>403</v>
      </c>
      <c r="B269" s="63" t="s">
        <v>404</v>
      </c>
      <c r="C269" s="36">
        <v>4301071014</v>
      </c>
      <c r="D269" s="406">
        <v>4640242181264</v>
      </c>
      <c r="E269" s="406"/>
      <c r="F269" s="62">
        <v>0.7</v>
      </c>
      <c r="G269" s="37">
        <v>10</v>
      </c>
      <c r="H269" s="62">
        <v>7</v>
      </c>
      <c r="I269" s="62">
        <v>7.28</v>
      </c>
      <c r="J269" s="37">
        <v>84</v>
      </c>
      <c r="K269" s="37" t="s">
        <v>87</v>
      </c>
      <c r="L269" s="37" t="s">
        <v>88</v>
      </c>
      <c r="M269" s="38" t="s">
        <v>86</v>
      </c>
      <c r="N269" s="38"/>
      <c r="O269" s="37">
        <v>180</v>
      </c>
      <c r="P269" s="506" t="s">
        <v>405</v>
      </c>
      <c r="Q269" s="408"/>
      <c r="R269" s="408"/>
      <c r="S269" s="408"/>
      <c r="T269" s="40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3" t="s">
        <v>406</v>
      </c>
      <c r="AG269" s="81"/>
      <c r="AJ269" s="87" t="s">
        <v>89</v>
      </c>
      <c r="AK269" s="87">
        <v>1</v>
      </c>
      <c r="BB269" s="274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4301071021</v>
      </c>
      <c r="D270" s="406">
        <v>4640242181325</v>
      </c>
      <c r="E270" s="406"/>
      <c r="F270" s="62">
        <v>0.7</v>
      </c>
      <c r="G270" s="37">
        <v>10</v>
      </c>
      <c r="H270" s="62">
        <v>7</v>
      </c>
      <c r="I270" s="62">
        <v>7.28</v>
      </c>
      <c r="J270" s="37">
        <v>84</v>
      </c>
      <c r="K270" s="37" t="s">
        <v>87</v>
      </c>
      <c r="L270" s="37" t="s">
        <v>88</v>
      </c>
      <c r="M270" s="38" t="s">
        <v>86</v>
      </c>
      <c r="N270" s="38"/>
      <c r="O270" s="37">
        <v>180</v>
      </c>
      <c r="P270" s="507" t="s">
        <v>409</v>
      </c>
      <c r="Q270" s="408"/>
      <c r="R270" s="408"/>
      <c r="S270" s="408"/>
      <c r="T270" s="40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406</v>
      </c>
      <c r="AG270" s="81"/>
      <c r="AJ270" s="87" t="s">
        <v>89</v>
      </c>
      <c r="AK270" s="87">
        <v>1</v>
      </c>
      <c r="BB270" s="276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410</v>
      </c>
      <c r="B271" s="63" t="s">
        <v>411</v>
      </c>
      <c r="C271" s="36">
        <v>4301070993</v>
      </c>
      <c r="D271" s="406">
        <v>4640242180670</v>
      </c>
      <c r="E271" s="406"/>
      <c r="F271" s="62">
        <v>1</v>
      </c>
      <c r="G271" s="37">
        <v>6</v>
      </c>
      <c r="H271" s="62">
        <v>6</v>
      </c>
      <c r="I271" s="62">
        <v>6.23</v>
      </c>
      <c r="J271" s="37">
        <v>84</v>
      </c>
      <c r="K271" s="37" t="s">
        <v>87</v>
      </c>
      <c r="L271" s="37" t="s">
        <v>88</v>
      </c>
      <c r="M271" s="38" t="s">
        <v>86</v>
      </c>
      <c r="N271" s="38"/>
      <c r="O271" s="37">
        <v>180</v>
      </c>
      <c r="P271" s="508" t="s">
        <v>412</v>
      </c>
      <c r="Q271" s="408"/>
      <c r="R271" s="408"/>
      <c r="S271" s="408"/>
      <c r="T271" s="4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77" t="s">
        <v>413</v>
      </c>
      <c r="AG271" s="81"/>
      <c r="AJ271" s="87" t="s">
        <v>89</v>
      </c>
      <c r="AK271" s="87">
        <v>1</v>
      </c>
      <c r="BB271" s="278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3"/>
      <c r="B272" s="413"/>
      <c r="C272" s="413"/>
      <c r="D272" s="413"/>
      <c r="E272" s="413"/>
      <c r="F272" s="413"/>
      <c r="G272" s="413"/>
      <c r="H272" s="413"/>
      <c r="I272" s="413"/>
      <c r="J272" s="413"/>
      <c r="K272" s="413"/>
      <c r="L272" s="413"/>
      <c r="M272" s="413"/>
      <c r="N272" s="413"/>
      <c r="O272" s="414"/>
      <c r="P272" s="410" t="s">
        <v>40</v>
      </c>
      <c r="Q272" s="411"/>
      <c r="R272" s="411"/>
      <c r="S272" s="411"/>
      <c r="T272" s="411"/>
      <c r="U272" s="411"/>
      <c r="V272" s="412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13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3"/>
      <c r="O273" s="414"/>
      <c r="P273" s="410" t="s">
        <v>40</v>
      </c>
      <c r="Q273" s="411"/>
      <c r="R273" s="411"/>
      <c r="S273" s="411"/>
      <c r="T273" s="411"/>
      <c r="U273" s="411"/>
      <c r="V273" s="412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405" t="s">
        <v>177</v>
      </c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5"/>
      <c r="P274" s="405"/>
      <c r="Q274" s="405"/>
      <c r="R274" s="405"/>
      <c r="S274" s="405"/>
      <c r="T274" s="405"/>
      <c r="U274" s="405"/>
      <c r="V274" s="405"/>
      <c r="W274" s="405"/>
      <c r="X274" s="405"/>
      <c r="Y274" s="405"/>
      <c r="Z274" s="405"/>
      <c r="AA274" s="66"/>
      <c r="AB274" s="66"/>
      <c r="AC274" s="83"/>
    </row>
    <row r="275" spans="1:68" ht="27" customHeight="1" x14ac:dyDescent="0.25">
      <c r="A275" s="63" t="s">
        <v>414</v>
      </c>
      <c r="B275" s="63" t="s">
        <v>415</v>
      </c>
      <c r="C275" s="36">
        <v>4301131019</v>
      </c>
      <c r="D275" s="406">
        <v>4640242180427</v>
      </c>
      <c r="E275" s="406"/>
      <c r="F275" s="62">
        <v>1.8</v>
      </c>
      <c r="G275" s="37">
        <v>1</v>
      </c>
      <c r="H275" s="62">
        <v>1.8</v>
      </c>
      <c r="I275" s="62">
        <v>1.915</v>
      </c>
      <c r="J275" s="37">
        <v>234</v>
      </c>
      <c r="K275" s="37" t="s">
        <v>168</v>
      </c>
      <c r="L275" s="37" t="s">
        <v>136</v>
      </c>
      <c r="M275" s="38" t="s">
        <v>86</v>
      </c>
      <c r="N275" s="38"/>
      <c r="O275" s="37">
        <v>180</v>
      </c>
      <c r="P275" s="509" t="s">
        <v>416</v>
      </c>
      <c r="Q275" s="408"/>
      <c r="R275" s="408"/>
      <c r="S275" s="408"/>
      <c r="T275" s="40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9" t="s">
        <v>417</v>
      </c>
      <c r="AG275" s="81"/>
      <c r="AJ275" s="87" t="s">
        <v>137</v>
      </c>
      <c r="AK275" s="87">
        <v>18</v>
      </c>
      <c r="BB275" s="280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13"/>
      <c r="B276" s="413"/>
      <c r="C276" s="413"/>
      <c r="D276" s="413"/>
      <c r="E276" s="413"/>
      <c r="F276" s="413"/>
      <c r="G276" s="413"/>
      <c r="H276" s="413"/>
      <c r="I276" s="413"/>
      <c r="J276" s="413"/>
      <c r="K276" s="413"/>
      <c r="L276" s="413"/>
      <c r="M276" s="413"/>
      <c r="N276" s="413"/>
      <c r="O276" s="414"/>
      <c r="P276" s="410" t="s">
        <v>40</v>
      </c>
      <c r="Q276" s="411"/>
      <c r="R276" s="411"/>
      <c r="S276" s="411"/>
      <c r="T276" s="411"/>
      <c r="U276" s="411"/>
      <c r="V276" s="412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13"/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  <c r="L277" s="413"/>
      <c r="M277" s="413"/>
      <c r="N277" s="413"/>
      <c r="O277" s="414"/>
      <c r="P277" s="410" t="s">
        <v>40</v>
      </c>
      <c r="Q277" s="411"/>
      <c r="R277" s="411"/>
      <c r="S277" s="411"/>
      <c r="T277" s="411"/>
      <c r="U277" s="411"/>
      <c r="V277" s="412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14.25" customHeight="1" x14ac:dyDescent="0.25">
      <c r="A278" s="405" t="s">
        <v>91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405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4301132080</v>
      </c>
      <c r="D279" s="406">
        <v>4640242180397</v>
      </c>
      <c r="E279" s="406"/>
      <c r="F279" s="62">
        <v>1</v>
      </c>
      <c r="G279" s="37">
        <v>6</v>
      </c>
      <c r="H279" s="62">
        <v>6</v>
      </c>
      <c r="I279" s="62">
        <v>6.26</v>
      </c>
      <c r="J279" s="37">
        <v>84</v>
      </c>
      <c r="K279" s="37" t="s">
        <v>87</v>
      </c>
      <c r="L279" s="37" t="s">
        <v>136</v>
      </c>
      <c r="M279" s="38" t="s">
        <v>86</v>
      </c>
      <c r="N279" s="38"/>
      <c r="O279" s="37">
        <v>180</v>
      </c>
      <c r="P279" s="510" t="s">
        <v>420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1" t="s">
        <v>421</v>
      </c>
      <c r="AG279" s="81"/>
      <c r="AJ279" s="87" t="s">
        <v>137</v>
      </c>
      <c r="AK279" s="87">
        <v>12</v>
      </c>
      <c r="BB279" s="282" t="s">
        <v>96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4301132104</v>
      </c>
      <c r="D280" s="406">
        <v>4640242181219</v>
      </c>
      <c r="E280" s="406"/>
      <c r="F280" s="62">
        <v>0.3</v>
      </c>
      <c r="G280" s="37">
        <v>9</v>
      </c>
      <c r="H280" s="62">
        <v>2.7</v>
      </c>
      <c r="I280" s="62">
        <v>2.8450000000000002</v>
      </c>
      <c r="J280" s="37">
        <v>234</v>
      </c>
      <c r="K280" s="37" t="s">
        <v>168</v>
      </c>
      <c r="L280" s="37" t="s">
        <v>88</v>
      </c>
      <c r="M280" s="38" t="s">
        <v>86</v>
      </c>
      <c r="N280" s="38"/>
      <c r="O280" s="37">
        <v>180</v>
      </c>
      <c r="P280" s="511" t="s">
        <v>424</v>
      </c>
      <c r="Q280" s="408"/>
      <c r="R280" s="408"/>
      <c r="S280" s="408"/>
      <c r="T280" s="40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83" t="s">
        <v>421</v>
      </c>
      <c r="AG280" s="81"/>
      <c r="AJ280" s="87" t="s">
        <v>89</v>
      </c>
      <c r="AK280" s="87">
        <v>1</v>
      </c>
      <c r="BB280" s="284" t="s">
        <v>96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4"/>
      <c r="P281" s="410" t="s">
        <v>40</v>
      </c>
      <c r="Q281" s="411"/>
      <c r="R281" s="411"/>
      <c r="S281" s="411"/>
      <c r="T281" s="411"/>
      <c r="U281" s="411"/>
      <c r="V281" s="412"/>
      <c r="W281" s="42" t="s">
        <v>39</v>
      </c>
      <c r="X281" s="43">
        <f>IFERROR(SUM(X279:X280),"0")</f>
        <v>0</v>
      </c>
      <c r="Y281" s="43">
        <f>IFERROR(SUM(Y279:Y280),"0")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413"/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4"/>
      <c r="P282" s="410" t="s">
        <v>40</v>
      </c>
      <c r="Q282" s="411"/>
      <c r="R282" s="411"/>
      <c r="S282" s="411"/>
      <c r="T282" s="411"/>
      <c r="U282" s="411"/>
      <c r="V282" s="412"/>
      <c r="W282" s="42" t="s">
        <v>0</v>
      </c>
      <c r="X282" s="43">
        <f>IFERROR(SUMPRODUCT(X279:X280*H279:H280),"0")</f>
        <v>0</v>
      </c>
      <c r="Y282" s="43">
        <f>IFERROR(SUMPRODUCT(Y279:Y280*H279:H280),"0")</f>
        <v>0</v>
      </c>
      <c r="Z282" s="42"/>
      <c r="AA282" s="67"/>
      <c r="AB282" s="67"/>
      <c r="AC282" s="67"/>
    </row>
    <row r="283" spans="1:68" ht="14.25" customHeight="1" x14ac:dyDescent="0.25">
      <c r="A283" s="405" t="s">
        <v>204</v>
      </c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5"/>
      <c r="O283" s="405"/>
      <c r="P283" s="405"/>
      <c r="Q283" s="405"/>
      <c r="R283" s="405"/>
      <c r="S283" s="405"/>
      <c r="T283" s="405"/>
      <c r="U283" s="405"/>
      <c r="V283" s="405"/>
      <c r="W283" s="405"/>
      <c r="X283" s="405"/>
      <c r="Y283" s="405"/>
      <c r="Z283" s="405"/>
      <c r="AA283" s="66"/>
      <c r="AB283" s="66"/>
      <c r="AC283" s="83"/>
    </row>
    <row r="284" spans="1:68" ht="27" customHeight="1" x14ac:dyDescent="0.25">
      <c r="A284" s="63" t="s">
        <v>425</v>
      </c>
      <c r="B284" s="63" t="s">
        <v>426</v>
      </c>
      <c r="C284" s="36">
        <v>4301136028</v>
      </c>
      <c r="D284" s="406">
        <v>4640242180304</v>
      </c>
      <c r="E284" s="406"/>
      <c r="F284" s="62">
        <v>2.7</v>
      </c>
      <c r="G284" s="37">
        <v>1</v>
      </c>
      <c r="H284" s="62">
        <v>2.7</v>
      </c>
      <c r="I284" s="62">
        <v>2.8906000000000001</v>
      </c>
      <c r="J284" s="37">
        <v>126</v>
      </c>
      <c r="K284" s="37" t="s">
        <v>97</v>
      </c>
      <c r="L284" s="37" t="s">
        <v>136</v>
      </c>
      <c r="M284" s="38" t="s">
        <v>86</v>
      </c>
      <c r="N284" s="38"/>
      <c r="O284" s="37">
        <v>180</v>
      </c>
      <c r="P284" s="512" t="s">
        <v>427</v>
      </c>
      <c r="Q284" s="408"/>
      <c r="R284" s="408"/>
      <c r="S284" s="408"/>
      <c r="T284" s="40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85" t="s">
        <v>428</v>
      </c>
      <c r="AG284" s="81"/>
      <c r="AJ284" s="87" t="s">
        <v>137</v>
      </c>
      <c r="AK284" s="87">
        <v>14</v>
      </c>
      <c r="BB284" s="286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429</v>
      </c>
      <c r="B285" s="63" t="s">
        <v>430</v>
      </c>
      <c r="C285" s="36">
        <v>4301136026</v>
      </c>
      <c r="D285" s="406">
        <v>4640242180236</v>
      </c>
      <c r="E285" s="406"/>
      <c r="F285" s="62">
        <v>5</v>
      </c>
      <c r="G285" s="37">
        <v>1</v>
      </c>
      <c r="H285" s="62">
        <v>5</v>
      </c>
      <c r="I285" s="62">
        <v>5.2350000000000003</v>
      </c>
      <c r="J285" s="37">
        <v>84</v>
      </c>
      <c r="K285" s="37" t="s">
        <v>87</v>
      </c>
      <c r="L285" s="37" t="s">
        <v>136</v>
      </c>
      <c r="M285" s="38" t="s">
        <v>86</v>
      </c>
      <c r="N285" s="38"/>
      <c r="O285" s="37">
        <v>180</v>
      </c>
      <c r="P285" s="513" t="s">
        <v>431</v>
      </c>
      <c r="Q285" s="408"/>
      <c r="R285" s="408"/>
      <c r="S285" s="408"/>
      <c r="T285" s="409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7" t="s">
        <v>428</v>
      </c>
      <c r="AG285" s="81"/>
      <c r="AJ285" s="87" t="s">
        <v>137</v>
      </c>
      <c r="AK285" s="87">
        <v>12</v>
      </c>
      <c r="BB285" s="288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432</v>
      </c>
      <c r="B286" s="63" t="s">
        <v>433</v>
      </c>
      <c r="C286" s="36">
        <v>4301136029</v>
      </c>
      <c r="D286" s="406">
        <v>4640242180410</v>
      </c>
      <c r="E286" s="406"/>
      <c r="F286" s="62">
        <v>2.2400000000000002</v>
      </c>
      <c r="G286" s="37">
        <v>1</v>
      </c>
      <c r="H286" s="62">
        <v>2.2400000000000002</v>
      </c>
      <c r="I286" s="62">
        <v>2.4319999999999999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408"/>
      <c r="R286" s="408"/>
      <c r="S286" s="408"/>
      <c r="T286" s="409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89" t="s">
        <v>428</v>
      </c>
      <c r="AG286" s="81"/>
      <c r="AJ286" s="87" t="s">
        <v>89</v>
      </c>
      <c r="AK286" s="87">
        <v>1</v>
      </c>
      <c r="BB286" s="290" t="s">
        <v>96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13"/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4"/>
      <c r="P287" s="410" t="s">
        <v>40</v>
      </c>
      <c r="Q287" s="411"/>
      <c r="R287" s="411"/>
      <c r="S287" s="411"/>
      <c r="T287" s="411"/>
      <c r="U287" s="411"/>
      <c r="V287" s="412"/>
      <c r="W287" s="42" t="s">
        <v>39</v>
      </c>
      <c r="X287" s="43">
        <f>IFERROR(SUM(X284:X286),"0")</f>
        <v>0</v>
      </c>
      <c r="Y287" s="43">
        <f>IFERROR(SUM(Y284:Y286),"0")</f>
        <v>0</v>
      </c>
      <c r="Z287" s="43">
        <f>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413"/>
      <c r="B288" s="413"/>
      <c r="C288" s="413"/>
      <c r="D288" s="413"/>
      <c r="E288" s="413"/>
      <c r="F288" s="413"/>
      <c r="G288" s="413"/>
      <c r="H288" s="413"/>
      <c r="I288" s="413"/>
      <c r="J288" s="413"/>
      <c r="K288" s="413"/>
      <c r="L288" s="413"/>
      <c r="M288" s="413"/>
      <c r="N288" s="413"/>
      <c r="O288" s="414"/>
      <c r="P288" s="410" t="s">
        <v>40</v>
      </c>
      <c r="Q288" s="411"/>
      <c r="R288" s="411"/>
      <c r="S288" s="411"/>
      <c r="T288" s="411"/>
      <c r="U288" s="411"/>
      <c r="V288" s="412"/>
      <c r="W288" s="42" t="s">
        <v>0</v>
      </c>
      <c r="X288" s="43">
        <f>IFERROR(SUMPRODUCT(X284:X286*H284:H286),"0")</f>
        <v>0</v>
      </c>
      <c r="Y288" s="43">
        <f>IFERROR(SUMPRODUCT(Y284:Y286*H284:H286),"0")</f>
        <v>0</v>
      </c>
      <c r="Z288" s="42"/>
      <c r="AA288" s="67"/>
      <c r="AB288" s="67"/>
      <c r="AC288" s="67"/>
    </row>
    <row r="289" spans="1:68" ht="14.25" customHeight="1" x14ac:dyDescent="0.25">
      <c r="A289" s="405" t="s">
        <v>152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66"/>
      <c r="AB289" s="66"/>
      <c r="AC289" s="83"/>
    </row>
    <row r="290" spans="1:68" ht="37.5" customHeight="1" x14ac:dyDescent="0.25">
      <c r="A290" s="63" t="s">
        <v>434</v>
      </c>
      <c r="B290" s="63" t="s">
        <v>435</v>
      </c>
      <c r="C290" s="36">
        <v>4301135504</v>
      </c>
      <c r="D290" s="406">
        <v>4640242181554</v>
      </c>
      <c r="E290" s="406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5" t="s">
        <v>436</v>
      </c>
      <c r="Q290" s="408"/>
      <c r="R290" s="408"/>
      <c r="S290" s="408"/>
      <c r="T290" s="40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ref="Y290:Y310" si="24"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91" t="s">
        <v>437</v>
      </c>
      <c r="AG290" s="81"/>
      <c r="AJ290" s="87" t="s">
        <v>89</v>
      </c>
      <c r="AK290" s="87">
        <v>1</v>
      </c>
      <c r="BB290" s="292" t="s">
        <v>96</v>
      </c>
      <c r="BM290" s="81">
        <f t="shared" ref="BM290:BM310" si="25">IFERROR(X290*I290,"0")</f>
        <v>0</v>
      </c>
      <c r="BN290" s="81">
        <f t="shared" ref="BN290:BN310" si="26">IFERROR(Y290*I290,"0")</f>
        <v>0</v>
      </c>
      <c r="BO290" s="81">
        <f t="shared" ref="BO290:BO310" si="27">IFERROR(X290/J290,"0")</f>
        <v>0</v>
      </c>
      <c r="BP290" s="81">
        <f t="shared" ref="BP290:BP310" si="28">IFERROR(Y290/J290,"0")</f>
        <v>0</v>
      </c>
    </row>
    <row r="291" spans="1:68" ht="27" customHeight="1" x14ac:dyDescent="0.25">
      <c r="A291" s="63" t="s">
        <v>438</v>
      </c>
      <c r="B291" s="63" t="s">
        <v>439</v>
      </c>
      <c r="C291" s="36">
        <v>4301135394</v>
      </c>
      <c r="D291" s="406">
        <v>4640242181561</v>
      </c>
      <c r="E291" s="406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97</v>
      </c>
      <c r="L291" s="37" t="s">
        <v>136</v>
      </c>
      <c r="M291" s="38" t="s">
        <v>86</v>
      </c>
      <c r="N291" s="38"/>
      <c r="O291" s="37">
        <v>180</v>
      </c>
      <c r="P291" s="516" t="s">
        <v>440</v>
      </c>
      <c r="Q291" s="408"/>
      <c r="R291" s="408"/>
      <c r="S291" s="408"/>
      <c r="T291" s="4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3" t="s">
        <v>441</v>
      </c>
      <c r="AG291" s="81"/>
      <c r="AJ291" s="87" t="s">
        <v>137</v>
      </c>
      <c r="AK291" s="87">
        <v>14</v>
      </c>
      <c r="BB291" s="294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442</v>
      </c>
      <c r="B292" s="63" t="s">
        <v>443</v>
      </c>
      <c r="C292" s="36">
        <v>4301135374</v>
      </c>
      <c r="D292" s="406">
        <v>4640242181424</v>
      </c>
      <c r="E292" s="406"/>
      <c r="F292" s="62">
        <v>5.5</v>
      </c>
      <c r="G292" s="37">
        <v>1</v>
      </c>
      <c r="H292" s="62">
        <v>5.5</v>
      </c>
      <c r="I292" s="62">
        <v>5.7350000000000003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17" t="s">
        <v>444</v>
      </c>
      <c r="Q292" s="408"/>
      <c r="R292" s="408"/>
      <c r="S292" s="408"/>
      <c r="T292" s="4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95" t="s">
        <v>437</v>
      </c>
      <c r="AG292" s="81"/>
      <c r="AJ292" s="87" t="s">
        <v>89</v>
      </c>
      <c r="AK292" s="87">
        <v>1</v>
      </c>
      <c r="BB292" s="296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445</v>
      </c>
      <c r="B293" s="63" t="s">
        <v>446</v>
      </c>
      <c r="C293" s="36">
        <v>4301135320</v>
      </c>
      <c r="D293" s="406">
        <v>4640242181592</v>
      </c>
      <c r="E293" s="406"/>
      <c r="F293" s="62">
        <v>3.5</v>
      </c>
      <c r="G293" s="37">
        <v>1</v>
      </c>
      <c r="H293" s="62">
        <v>3.5</v>
      </c>
      <c r="I293" s="62">
        <v>3.6850000000000001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18" t="s">
        <v>447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ref="Z293:Z301" si="29">IFERROR(IF(X293="","",X293*0.00936),"")</f>
        <v>0</v>
      </c>
      <c r="AA293" s="68" t="s">
        <v>46</v>
      </c>
      <c r="AB293" s="69" t="s">
        <v>46</v>
      </c>
      <c r="AC293" s="297" t="s">
        <v>448</v>
      </c>
      <c r="AG293" s="81"/>
      <c r="AJ293" s="87" t="s">
        <v>89</v>
      </c>
      <c r="AK293" s="87">
        <v>1</v>
      </c>
      <c r="BB293" s="298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37.5" customHeight="1" x14ac:dyDescent="0.25">
      <c r="A294" s="63" t="s">
        <v>449</v>
      </c>
      <c r="B294" s="63" t="s">
        <v>450</v>
      </c>
      <c r="C294" s="36">
        <v>4301135552</v>
      </c>
      <c r="D294" s="406">
        <v>4640242181431</v>
      </c>
      <c r="E294" s="406"/>
      <c r="F294" s="62">
        <v>3.5</v>
      </c>
      <c r="G294" s="37">
        <v>1</v>
      </c>
      <c r="H294" s="62">
        <v>3.5</v>
      </c>
      <c r="I294" s="62">
        <v>3.6920000000000002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19" t="s">
        <v>451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299" t="s">
        <v>452</v>
      </c>
      <c r="AG294" s="81"/>
      <c r="AJ294" s="87" t="s">
        <v>89</v>
      </c>
      <c r="AK294" s="87">
        <v>1</v>
      </c>
      <c r="BB294" s="300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453</v>
      </c>
      <c r="B295" s="63" t="s">
        <v>454</v>
      </c>
      <c r="C295" s="36">
        <v>4301135405</v>
      </c>
      <c r="D295" s="406">
        <v>4640242181523</v>
      </c>
      <c r="E295" s="406"/>
      <c r="F295" s="62">
        <v>3</v>
      </c>
      <c r="G295" s="37">
        <v>1</v>
      </c>
      <c r="H295" s="62">
        <v>3</v>
      </c>
      <c r="I295" s="62">
        <v>3.1920000000000002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0" t="s">
        <v>455</v>
      </c>
      <c r="Q295" s="408"/>
      <c r="R295" s="408"/>
      <c r="S295" s="408"/>
      <c r="T295" s="40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01" t="s">
        <v>441</v>
      </c>
      <c r="AG295" s="81"/>
      <c r="AJ295" s="87" t="s">
        <v>89</v>
      </c>
      <c r="AK295" s="87">
        <v>1</v>
      </c>
      <c r="BB295" s="302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37.5" customHeight="1" x14ac:dyDescent="0.25">
      <c r="A296" s="63" t="s">
        <v>456</v>
      </c>
      <c r="B296" s="63" t="s">
        <v>457</v>
      </c>
      <c r="C296" s="36">
        <v>4301135404</v>
      </c>
      <c r="D296" s="406">
        <v>4640242181516</v>
      </c>
      <c r="E296" s="406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97</v>
      </c>
      <c r="L296" s="37" t="s">
        <v>88</v>
      </c>
      <c r="M296" s="38" t="s">
        <v>86</v>
      </c>
      <c r="N296" s="38"/>
      <c r="O296" s="37">
        <v>180</v>
      </c>
      <c r="P296" s="521" t="s">
        <v>458</v>
      </c>
      <c r="Q296" s="408"/>
      <c r="R296" s="408"/>
      <c r="S296" s="408"/>
      <c r="T296" s="409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03" t="s">
        <v>452</v>
      </c>
      <c r="AG296" s="81"/>
      <c r="AJ296" s="87" t="s">
        <v>89</v>
      </c>
      <c r="AK296" s="87">
        <v>1</v>
      </c>
      <c r="BB296" s="304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459</v>
      </c>
      <c r="B297" s="63" t="s">
        <v>460</v>
      </c>
      <c r="C297" s="36">
        <v>4301135375</v>
      </c>
      <c r="D297" s="406">
        <v>4640242181486</v>
      </c>
      <c r="E297" s="406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97</v>
      </c>
      <c r="L297" s="37" t="s">
        <v>136</v>
      </c>
      <c r="M297" s="38" t="s">
        <v>86</v>
      </c>
      <c r="N297" s="38"/>
      <c r="O297" s="37">
        <v>180</v>
      </c>
      <c r="P297" s="522" t="s">
        <v>461</v>
      </c>
      <c r="Q297" s="408"/>
      <c r="R297" s="408"/>
      <c r="S297" s="408"/>
      <c r="T297" s="409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05" t="s">
        <v>437</v>
      </c>
      <c r="AG297" s="81"/>
      <c r="AJ297" s="87" t="s">
        <v>137</v>
      </c>
      <c r="AK297" s="87">
        <v>14</v>
      </c>
      <c r="BB297" s="306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37.5" customHeight="1" x14ac:dyDescent="0.25">
      <c r="A298" s="63" t="s">
        <v>462</v>
      </c>
      <c r="B298" s="63" t="s">
        <v>463</v>
      </c>
      <c r="C298" s="36">
        <v>4301135402</v>
      </c>
      <c r="D298" s="406">
        <v>4640242181493</v>
      </c>
      <c r="E298" s="406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3" t="s">
        <v>464</v>
      </c>
      <c r="Q298" s="408"/>
      <c r="R298" s="408"/>
      <c r="S298" s="408"/>
      <c r="T298" s="40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si="29"/>
        <v>0</v>
      </c>
      <c r="AA298" s="68" t="s">
        <v>46</v>
      </c>
      <c r="AB298" s="69" t="s">
        <v>46</v>
      </c>
      <c r="AC298" s="307" t="s">
        <v>437</v>
      </c>
      <c r="AG298" s="81"/>
      <c r="AJ298" s="87" t="s">
        <v>89</v>
      </c>
      <c r="AK298" s="87">
        <v>1</v>
      </c>
      <c r="BB298" s="308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37.5" customHeight="1" x14ac:dyDescent="0.25">
      <c r="A299" s="63" t="s">
        <v>465</v>
      </c>
      <c r="B299" s="63" t="s">
        <v>466</v>
      </c>
      <c r="C299" s="36">
        <v>4301135403</v>
      </c>
      <c r="D299" s="406">
        <v>4640242181509</v>
      </c>
      <c r="E299" s="406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4" t="s">
        <v>467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09" t="s">
        <v>437</v>
      </c>
      <c r="AG299" s="81"/>
      <c r="AJ299" s="87" t="s">
        <v>89</v>
      </c>
      <c r="AK299" s="87">
        <v>1</v>
      </c>
      <c r="BB299" s="310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468</v>
      </c>
      <c r="B300" s="63" t="s">
        <v>469</v>
      </c>
      <c r="C300" s="36">
        <v>4301135304</v>
      </c>
      <c r="D300" s="406">
        <v>4640242181240</v>
      </c>
      <c r="E300" s="406"/>
      <c r="F300" s="62">
        <v>0.3</v>
      </c>
      <c r="G300" s="37">
        <v>9</v>
      </c>
      <c r="H300" s="62">
        <v>2.7</v>
      </c>
      <c r="I300" s="62">
        <v>2.88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5" t="s">
        <v>470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11" t="s">
        <v>437</v>
      </c>
      <c r="AG300" s="81"/>
      <c r="AJ300" s="87" t="s">
        <v>89</v>
      </c>
      <c r="AK300" s="87">
        <v>1</v>
      </c>
      <c r="BB300" s="312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471</v>
      </c>
      <c r="B301" s="63" t="s">
        <v>472</v>
      </c>
      <c r="C301" s="36">
        <v>4301135310</v>
      </c>
      <c r="D301" s="406">
        <v>4640242181318</v>
      </c>
      <c r="E301" s="406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6" t="s">
        <v>473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13" t="s">
        <v>441</v>
      </c>
      <c r="AG301" s="81"/>
      <c r="AJ301" s="87" t="s">
        <v>89</v>
      </c>
      <c r="AK301" s="87">
        <v>1</v>
      </c>
      <c r="BB301" s="314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474</v>
      </c>
      <c r="B302" s="63" t="s">
        <v>475</v>
      </c>
      <c r="C302" s="36">
        <v>4301135306</v>
      </c>
      <c r="D302" s="406">
        <v>4640242181578</v>
      </c>
      <c r="E302" s="406"/>
      <c r="F302" s="62">
        <v>0.3</v>
      </c>
      <c r="G302" s="37">
        <v>9</v>
      </c>
      <c r="H302" s="62">
        <v>2.7</v>
      </c>
      <c r="I302" s="62">
        <v>2.8450000000000002</v>
      </c>
      <c r="J302" s="37">
        <v>234</v>
      </c>
      <c r="K302" s="37" t="s">
        <v>168</v>
      </c>
      <c r="L302" s="37" t="s">
        <v>88</v>
      </c>
      <c r="M302" s="38" t="s">
        <v>86</v>
      </c>
      <c r="N302" s="38"/>
      <c r="O302" s="37">
        <v>180</v>
      </c>
      <c r="P302" s="527" t="s">
        <v>476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15" t="s">
        <v>437</v>
      </c>
      <c r="AG302" s="81"/>
      <c r="AJ302" s="87" t="s">
        <v>89</v>
      </c>
      <c r="AK302" s="87">
        <v>1</v>
      </c>
      <c r="BB302" s="316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477</v>
      </c>
      <c r="B303" s="63" t="s">
        <v>478</v>
      </c>
      <c r="C303" s="36">
        <v>4301135305</v>
      </c>
      <c r="D303" s="406">
        <v>4640242181394</v>
      </c>
      <c r="E303" s="406"/>
      <c r="F303" s="62">
        <v>0.3</v>
      </c>
      <c r="G303" s="37">
        <v>9</v>
      </c>
      <c r="H303" s="62">
        <v>2.7</v>
      </c>
      <c r="I303" s="62">
        <v>2.8450000000000002</v>
      </c>
      <c r="J303" s="37">
        <v>234</v>
      </c>
      <c r="K303" s="37" t="s">
        <v>168</v>
      </c>
      <c r="L303" s="37" t="s">
        <v>88</v>
      </c>
      <c r="M303" s="38" t="s">
        <v>86</v>
      </c>
      <c r="N303" s="38"/>
      <c r="O303" s="37">
        <v>180</v>
      </c>
      <c r="P303" s="528" t="s">
        <v>479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IFERROR(IF(X303="","",X303*0.00502),"")</f>
        <v>0</v>
      </c>
      <c r="AA303" s="68" t="s">
        <v>46</v>
      </c>
      <c r="AB303" s="69" t="s">
        <v>46</v>
      </c>
      <c r="AC303" s="317" t="s">
        <v>437</v>
      </c>
      <c r="AG303" s="81"/>
      <c r="AJ303" s="87" t="s">
        <v>89</v>
      </c>
      <c r="AK303" s="87">
        <v>1</v>
      </c>
      <c r="BB303" s="31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480</v>
      </c>
      <c r="B304" s="63" t="s">
        <v>481</v>
      </c>
      <c r="C304" s="36">
        <v>4301135309</v>
      </c>
      <c r="D304" s="406">
        <v>4640242181332</v>
      </c>
      <c r="E304" s="406"/>
      <c r="F304" s="62">
        <v>0.3</v>
      </c>
      <c r="G304" s="37">
        <v>9</v>
      </c>
      <c r="H304" s="62">
        <v>2.7</v>
      </c>
      <c r="I304" s="62">
        <v>2.9079999999999999</v>
      </c>
      <c r="J304" s="37">
        <v>234</v>
      </c>
      <c r="K304" s="37" t="s">
        <v>168</v>
      </c>
      <c r="L304" s="37" t="s">
        <v>88</v>
      </c>
      <c r="M304" s="38" t="s">
        <v>86</v>
      </c>
      <c r="N304" s="38"/>
      <c r="O304" s="37">
        <v>180</v>
      </c>
      <c r="P304" s="529" t="s">
        <v>482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IFERROR(IF(X304="","",X304*0.00502),"")</f>
        <v>0</v>
      </c>
      <c r="AA304" s="68" t="s">
        <v>46</v>
      </c>
      <c r="AB304" s="69" t="s">
        <v>46</v>
      </c>
      <c r="AC304" s="319" t="s">
        <v>437</v>
      </c>
      <c r="AG304" s="81"/>
      <c r="AJ304" s="87" t="s">
        <v>89</v>
      </c>
      <c r="AK304" s="87">
        <v>1</v>
      </c>
      <c r="BB304" s="32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483</v>
      </c>
      <c r="B305" s="63" t="s">
        <v>484</v>
      </c>
      <c r="C305" s="36">
        <v>4301135308</v>
      </c>
      <c r="D305" s="406">
        <v>4640242181349</v>
      </c>
      <c r="E305" s="406"/>
      <c r="F305" s="62">
        <v>0.3</v>
      </c>
      <c r="G305" s="37">
        <v>9</v>
      </c>
      <c r="H305" s="62">
        <v>2.7</v>
      </c>
      <c r="I305" s="62">
        <v>2.9079999999999999</v>
      </c>
      <c r="J305" s="37">
        <v>234</v>
      </c>
      <c r="K305" s="37" t="s">
        <v>168</v>
      </c>
      <c r="L305" s="37" t="s">
        <v>88</v>
      </c>
      <c r="M305" s="38" t="s">
        <v>86</v>
      </c>
      <c r="N305" s="38"/>
      <c r="O305" s="37">
        <v>180</v>
      </c>
      <c r="P305" s="530" t="s">
        <v>485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IFERROR(IF(X305="","",X305*0.00502),"")</f>
        <v>0</v>
      </c>
      <c r="AA305" s="68" t="s">
        <v>46</v>
      </c>
      <c r="AB305" s="69" t="s">
        <v>46</v>
      </c>
      <c r="AC305" s="321" t="s">
        <v>437</v>
      </c>
      <c r="AG305" s="81"/>
      <c r="AJ305" s="87" t="s">
        <v>89</v>
      </c>
      <c r="AK305" s="87">
        <v>1</v>
      </c>
      <c r="BB305" s="32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486</v>
      </c>
      <c r="B306" s="63" t="s">
        <v>487</v>
      </c>
      <c r="C306" s="36">
        <v>4301135307</v>
      </c>
      <c r="D306" s="406">
        <v>4640242181370</v>
      </c>
      <c r="E306" s="406"/>
      <c r="F306" s="62">
        <v>0.3</v>
      </c>
      <c r="G306" s="37">
        <v>9</v>
      </c>
      <c r="H306" s="62">
        <v>2.7</v>
      </c>
      <c r="I306" s="62">
        <v>2.9079999999999999</v>
      </c>
      <c r="J306" s="37">
        <v>234</v>
      </c>
      <c r="K306" s="37" t="s">
        <v>168</v>
      </c>
      <c r="L306" s="37" t="s">
        <v>88</v>
      </c>
      <c r="M306" s="38" t="s">
        <v>86</v>
      </c>
      <c r="N306" s="38"/>
      <c r="O306" s="37">
        <v>180</v>
      </c>
      <c r="P306" s="531" t="s">
        <v>488</v>
      </c>
      <c r="Q306" s="408"/>
      <c r="R306" s="408"/>
      <c r="S306" s="408"/>
      <c r="T306" s="40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>IFERROR(IF(X306="","",X306*0.00502),"")</f>
        <v>0</v>
      </c>
      <c r="AA306" s="68" t="s">
        <v>46</v>
      </c>
      <c r="AB306" s="69" t="s">
        <v>46</v>
      </c>
      <c r="AC306" s="323" t="s">
        <v>489</v>
      </c>
      <c r="AG306" s="81"/>
      <c r="AJ306" s="87" t="s">
        <v>89</v>
      </c>
      <c r="AK306" s="87">
        <v>1</v>
      </c>
      <c r="BB306" s="32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490</v>
      </c>
      <c r="B307" s="63" t="s">
        <v>491</v>
      </c>
      <c r="C307" s="36">
        <v>4301135318</v>
      </c>
      <c r="D307" s="406">
        <v>4607111037480</v>
      </c>
      <c r="E307" s="406"/>
      <c r="F307" s="62">
        <v>1</v>
      </c>
      <c r="G307" s="37">
        <v>4</v>
      </c>
      <c r="H307" s="62">
        <v>4</v>
      </c>
      <c r="I307" s="62">
        <v>4.2724000000000002</v>
      </c>
      <c r="J307" s="37">
        <v>84</v>
      </c>
      <c r="K307" s="37" t="s">
        <v>87</v>
      </c>
      <c r="L307" s="37" t="s">
        <v>88</v>
      </c>
      <c r="M307" s="38" t="s">
        <v>86</v>
      </c>
      <c r="N307" s="38"/>
      <c r="O307" s="37">
        <v>180</v>
      </c>
      <c r="P307" s="532" t="s">
        <v>492</v>
      </c>
      <c r="Q307" s="408"/>
      <c r="R307" s="408"/>
      <c r="S307" s="408"/>
      <c r="T307" s="40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25" t="s">
        <v>493</v>
      </c>
      <c r="AG307" s="81"/>
      <c r="AJ307" s="87" t="s">
        <v>89</v>
      </c>
      <c r="AK307" s="87">
        <v>1</v>
      </c>
      <c r="BB307" s="32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494</v>
      </c>
      <c r="B308" s="63" t="s">
        <v>495</v>
      </c>
      <c r="C308" s="36">
        <v>4301135319</v>
      </c>
      <c r="D308" s="406">
        <v>4607111037473</v>
      </c>
      <c r="E308" s="406"/>
      <c r="F308" s="62">
        <v>1</v>
      </c>
      <c r="G308" s="37">
        <v>4</v>
      </c>
      <c r="H308" s="62">
        <v>4</v>
      </c>
      <c r="I308" s="62">
        <v>4.2300000000000004</v>
      </c>
      <c r="J308" s="37">
        <v>84</v>
      </c>
      <c r="K308" s="37" t="s">
        <v>87</v>
      </c>
      <c r="L308" s="37" t="s">
        <v>88</v>
      </c>
      <c r="M308" s="38" t="s">
        <v>86</v>
      </c>
      <c r="N308" s="38"/>
      <c r="O308" s="37">
        <v>180</v>
      </c>
      <c r="P308" s="533" t="s">
        <v>496</v>
      </c>
      <c r="Q308" s="408"/>
      <c r="R308" s="408"/>
      <c r="S308" s="408"/>
      <c r="T308" s="40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27" t="s">
        <v>497</v>
      </c>
      <c r="AG308" s="81"/>
      <c r="AJ308" s="87" t="s">
        <v>89</v>
      </c>
      <c r="AK308" s="87">
        <v>1</v>
      </c>
      <c r="BB308" s="32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4301135198</v>
      </c>
      <c r="D309" s="406">
        <v>4640242180663</v>
      </c>
      <c r="E309" s="406"/>
      <c r="F309" s="62">
        <v>0.9</v>
      </c>
      <c r="G309" s="37">
        <v>4</v>
      </c>
      <c r="H309" s="62">
        <v>3.6</v>
      </c>
      <c r="I309" s="62">
        <v>3.83</v>
      </c>
      <c r="J309" s="37">
        <v>84</v>
      </c>
      <c r="K309" s="37" t="s">
        <v>87</v>
      </c>
      <c r="L309" s="37" t="s">
        <v>88</v>
      </c>
      <c r="M309" s="38" t="s">
        <v>86</v>
      </c>
      <c r="N309" s="38"/>
      <c r="O309" s="37">
        <v>180</v>
      </c>
      <c r="P309" s="534" t="s">
        <v>500</v>
      </c>
      <c r="Q309" s="408"/>
      <c r="R309" s="408"/>
      <c r="S309" s="408"/>
      <c r="T309" s="40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29" t="s">
        <v>501</v>
      </c>
      <c r="AG309" s="81"/>
      <c r="AJ309" s="87" t="s">
        <v>89</v>
      </c>
      <c r="AK309" s="87">
        <v>1</v>
      </c>
      <c r="BB309" s="33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502</v>
      </c>
      <c r="B310" s="63" t="s">
        <v>503</v>
      </c>
      <c r="C310" s="36">
        <v>4301135723</v>
      </c>
      <c r="D310" s="406">
        <v>4640242181783</v>
      </c>
      <c r="E310" s="406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35" t="s">
        <v>504</v>
      </c>
      <c r="Q310" s="408"/>
      <c r="R310" s="408"/>
      <c r="S310" s="408"/>
      <c r="T310" s="40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IFERROR(IF(X310="","",X310*0.00936),"")</f>
        <v>0</v>
      </c>
      <c r="AA310" s="68" t="s">
        <v>46</v>
      </c>
      <c r="AB310" s="69" t="s">
        <v>46</v>
      </c>
      <c r="AC310" s="331" t="s">
        <v>505</v>
      </c>
      <c r="AG310" s="81"/>
      <c r="AJ310" s="87" t="s">
        <v>89</v>
      </c>
      <c r="AK310" s="87">
        <v>1</v>
      </c>
      <c r="BB310" s="33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x14ac:dyDescent="0.2">
      <c r="A311" s="413"/>
      <c r="B311" s="413"/>
      <c r="C311" s="413"/>
      <c r="D311" s="413"/>
      <c r="E311" s="413"/>
      <c r="F311" s="413"/>
      <c r="G311" s="413"/>
      <c r="H311" s="413"/>
      <c r="I311" s="413"/>
      <c r="J311" s="413"/>
      <c r="K311" s="413"/>
      <c r="L311" s="413"/>
      <c r="M311" s="413"/>
      <c r="N311" s="413"/>
      <c r="O311" s="414"/>
      <c r="P311" s="410" t="s">
        <v>40</v>
      </c>
      <c r="Q311" s="411"/>
      <c r="R311" s="411"/>
      <c r="S311" s="411"/>
      <c r="T311" s="411"/>
      <c r="U311" s="411"/>
      <c r="V311" s="412"/>
      <c r="W311" s="42" t="s">
        <v>39</v>
      </c>
      <c r="X311" s="43">
        <f>IFERROR(SUM(X290:X310),"0")</f>
        <v>0</v>
      </c>
      <c r="Y311" s="43">
        <f>IFERROR(SUM(Y290:Y310),"0")</f>
        <v>0</v>
      </c>
      <c r="Z311" s="43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413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3"/>
      <c r="O312" s="414"/>
      <c r="P312" s="410" t="s">
        <v>40</v>
      </c>
      <c r="Q312" s="411"/>
      <c r="R312" s="411"/>
      <c r="S312" s="411"/>
      <c r="T312" s="411"/>
      <c r="U312" s="411"/>
      <c r="V312" s="412"/>
      <c r="W312" s="42" t="s">
        <v>0</v>
      </c>
      <c r="X312" s="43">
        <f>IFERROR(SUMPRODUCT(X290:X310*H290:H310),"0")</f>
        <v>0</v>
      </c>
      <c r="Y312" s="43">
        <f>IFERROR(SUMPRODUCT(Y290:Y310*H290:H310),"0")</f>
        <v>0</v>
      </c>
      <c r="Z312" s="42"/>
      <c r="AA312" s="67"/>
      <c r="AB312" s="67"/>
      <c r="AC312" s="67"/>
    </row>
    <row r="313" spans="1:68" ht="16.5" customHeight="1" x14ac:dyDescent="0.25">
      <c r="A313" s="404" t="s">
        <v>506</v>
      </c>
      <c r="B313" s="404"/>
      <c r="C313" s="404"/>
      <c r="D313" s="404"/>
      <c r="E313" s="404"/>
      <c r="F313" s="404"/>
      <c r="G313" s="404"/>
      <c r="H313" s="404"/>
      <c r="I313" s="404"/>
      <c r="J313" s="404"/>
      <c r="K313" s="404"/>
      <c r="L313" s="404"/>
      <c r="M313" s="404"/>
      <c r="N313" s="404"/>
      <c r="O313" s="404"/>
      <c r="P313" s="404"/>
      <c r="Q313" s="404"/>
      <c r="R313" s="404"/>
      <c r="S313" s="404"/>
      <c r="T313" s="404"/>
      <c r="U313" s="404"/>
      <c r="V313" s="404"/>
      <c r="W313" s="404"/>
      <c r="X313" s="404"/>
      <c r="Y313" s="404"/>
      <c r="Z313" s="404"/>
      <c r="AA313" s="65"/>
      <c r="AB313" s="65"/>
      <c r="AC313" s="82"/>
    </row>
    <row r="314" spans="1:68" ht="14.25" customHeight="1" x14ac:dyDescent="0.25">
      <c r="A314" s="405" t="s">
        <v>152</v>
      </c>
      <c r="B314" s="405"/>
      <c r="C314" s="405"/>
      <c r="D314" s="405"/>
      <c r="E314" s="405"/>
      <c r="F314" s="405"/>
      <c r="G314" s="405"/>
      <c r="H314" s="405"/>
      <c r="I314" s="405"/>
      <c r="J314" s="405"/>
      <c r="K314" s="405"/>
      <c r="L314" s="405"/>
      <c r="M314" s="405"/>
      <c r="N314" s="405"/>
      <c r="O314" s="405"/>
      <c r="P314" s="405"/>
      <c r="Q314" s="405"/>
      <c r="R314" s="405"/>
      <c r="S314" s="405"/>
      <c r="T314" s="405"/>
      <c r="U314" s="405"/>
      <c r="V314" s="405"/>
      <c r="W314" s="405"/>
      <c r="X314" s="405"/>
      <c r="Y314" s="405"/>
      <c r="Z314" s="405"/>
      <c r="AA314" s="66"/>
      <c r="AB314" s="66"/>
      <c r="AC314" s="83"/>
    </row>
    <row r="315" spans="1:68" ht="27" customHeight="1" x14ac:dyDescent="0.25">
      <c r="A315" s="63" t="s">
        <v>507</v>
      </c>
      <c r="B315" s="63" t="s">
        <v>508</v>
      </c>
      <c r="C315" s="36">
        <v>4301135268</v>
      </c>
      <c r="D315" s="406">
        <v>4640242181134</v>
      </c>
      <c r="E315" s="406"/>
      <c r="F315" s="62">
        <v>0.8</v>
      </c>
      <c r="G315" s="37">
        <v>5</v>
      </c>
      <c r="H315" s="62">
        <v>4</v>
      </c>
      <c r="I315" s="62">
        <v>4.2830000000000004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36" t="s">
        <v>509</v>
      </c>
      <c r="Q315" s="408"/>
      <c r="R315" s="408"/>
      <c r="S315" s="408"/>
      <c r="T315" s="409"/>
      <c r="U315" s="39" t="s">
        <v>46</v>
      </c>
      <c r="V315" s="39" t="s">
        <v>46</v>
      </c>
      <c r="W315" s="40" t="s">
        <v>39</v>
      </c>
      <c r="X315" s="58">
        <v>0</v>
      </c>
      <c r="Y315" s="55">
        <f>IFERROR(IF(X315="","",X315),"")</f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510</v>
      </c>
      <c r="AG315" s="81"/>
      <c r="AJ315" s="87" t="s">
        <v>89</v>
      </c>
      <c r="AK315" s="87">
        <v>1</v>
      </c>
      <c r="BB315" s="334" t="s">
        <v>96</v>
      </c>
      <c r="BM315" s="81">
        <f>IFERROR(X315*I315,"0")</f>
        <v>0</v>
      </c>
      <c r="BN315" s="81">
        <f>IFERROR(Y315*I315,"0")</f>
        <v>0</v>
      </c>
      <c r="BO315" s="81">
        <f>IFERROR(X315/J315,"0")</f>
        <v>0</v>
      </c>
      <c r="BP315" s="81">
        <f>IFERROR(Y315/J315,"0")</f>
        <v>0</v>
      </c>
    </row>
    <row r="316" spans="1:68" x14ac:dyDescent="0.2">
      <c r="A316" s="413"/>
      <c r="B316" s="413"/>
      <c r="C316" s="413"/>
      <c r="D316" s="413"/>
      <c r="E316" s="413"/>
      <c r="F316" s="413"/>
      <c r="G316" s="413"/>
      <c r="H316" s="413"/>
      <c r="I316" s="413"/>
      <c r="J316" s="413"/>
      <c r="K316" s="413"/>
      <c r="L316" s="413"/>
      <c r="M316" s="413"/>
      <c r="N316" s="413"/>
      <c r="O316" s="414"/>
      <c r="P316" s="410" t="s">
        <v>40</v>
      </c>
      <c r="Q316" s="411"/>
      <c r="R316" s="411"/>
      <c r="S316" s="411"/>
      <c r="T316" s="411"/>
      <c r="U316" s="411"/>
      <c r="V316" s="412"/>
      <c r="W316" s="42" t="s">
        <v>39</v>
      </c>
      <c r="X316" s="43">
        <f>IFERROR(SUM(X315:X315),"0")</f>
        <v>0</v>
      </c>
      <c r="Y316" s="43">
        <f>IFERROR(SUM(Y315:Y315),"0")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13"/>
      <c r="B317" s="413"/>
      <c r="C317" s="413"/>
      <c r="D317" s="413"/>
      <c r="E317" s="413"/>
      <c r="F317" s="413"/>
      <c r="G317" s="413"/>
      <c r="H317" s="413"/>
      <c r="I317" s="413"/>
      <c r="J317" s="413"/>
      <c r="K317" s="413"/>
      <c r="L317" s="413"/>
      <c r="M317" s="413"/>
      <c r="N317" s="413"/>
      <c r="O317" s="414"/>
      <c r="P317" s="410" t="s">
        <v>40</v>
      </c>
      <c r="Q317" s="411"/>
      <c r="R317" s="411"/>
      <c r="S317" s="411"/>
      <c r="T317" s="411"/>
      <c r="U317" s="411"/>
      <c r="V317" s="412"/>
      <c r="W317" s="42" t="s">
        <v>0</v>
      </c>
      <c r="X317" s="43">
        <f>IFERROR(SUMPRODUCT(X315:X315*H315:H315),"0")</f>
        <v>0</v>
      </c>
      <c r="Y317" s="43">
        <f>IFERROR(SUMPRODUCT(Y315:Y315*H315:H315),"0")</f>
        <v>0</v>
      </c>
      <c r="Z317" s="42"/>
      <c r="AA317" s="67"/>
      <c r="AB317" s="67"/>
      <c r="AC317" s="67"/>
    </row>
    <row r="318" spans="1:68" ht="15" customHeight="1" x14ac:dyDescent="0.2">
      <c r="A318" s="413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3"/>
      <c r="O318" s="540"/>
      <c r="P318" s="537" t="s">
        <v>33</v>
      </c>
      <c r="Q318" s="538"/>
      <c r="R318" s="538"/>
      <c r="S318" s="538"/>
      <c r="T318" s="538"/>
      <c r="U318" s="538"/>
      <c r="V318" s="539"/>
      <c r="W318" s="42" t="s">
        <v>0</v>
      </c>
      <c r="X318" s="43">
        <f>IFERROR(X24+X33+X40+X53+X58+X62+X68+X74+X79+X85+X95+X102+X112+X118+X124+X130+X135+X140+X146+X151+X157+X165+X170+X178+X182+X187+X196+X203+X213+X221+X226+X231+X237+X243+X250+X255+X261+X265+X273+X277+X282+X288+X312+X317,"0")</f>
        <v>0</v>
      </c>
      <c r="Y318" s="43">
        <f>IFERROR(Y24+Y33+Y40+Y53+Y58+Y62+Y68+Y74+Y79+Y85+Y95+Y102+Y112+Y118+Y124+Y130+Y135+Y140+Y146+Y151+Y157+Y165+Y170+Y178+Y182+Y187+Y196+Y203+Y213+Y221+Y226+Y231+Y237+Y243+Y250+Y255+Y261+Y265+Y273+Y277+Y282+Y288+Y312+Y317,"0")</f>
        <v>0</v>
      </c>
      <c r="Z318" s="42"/>
      <c r="AA318" s="67"/>
      <c r="AB318" s="67"/>
      <c r="AC318" s="67"/>
    </row>
    <row r="319" spans="1:68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3"/>
      <c r="O319" s="540"/>
      <c r="P319" s="537" t="s">
        <v>34</v>
      </c>
      <c r="Q319" s="538"/>
      <c r="R319" s="538"/>
      <c r="S319" s="538"/>
      <c r="T319" s="538"/>
      <c r="U319" s="538"/>
      <c r="V319" s="539"/>
      <c r="W319" s="42" t="s">
        <v>0</v>
      </c>
      <c r="X319" s="43">
        <f>IFERROR(SUM(BM22:BM315),"0")</f>
        <v>0</v>
      </c>
      <c r="Y319" s="43">
        <f>IFERROR(SUM(BN22:BN315),"0")</f>
        <v>0</v>
      </c>
      <c r="Z319" s="42"/>
      <c r="AA319" s="67"/>
      <c r="AB319" s="67"/>
      <c r="AC319" s="67"/>
    </row>
    <row r="320" spans="1:68" x14ac:dyDescent="0.2">
      <c r="A320" s="413"/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540"/>
      <c r="P320" s="537" t="s">
        <v>35</v>
      </c>
      <c r="Q320" s="538"/>
      <c r="R320" s="538"/>
      <c r="S320" s="538"/>
      <c r="T320" s="538"/>
      <c r="U320" s="538"/>
      <c r="V320" s="539"/>
      <c r="W320" s="42" t="s">
        <v>20</v>
      </c>
      <c r="X320" s="44">
        <f>ROUNDUP(SUM(BO22:BO315),0)</f>
        <v>0</v>
      </c>
      <c r="Y320" s="44">
        <f>ROUNDUP(SUM(BP22:BP315),0)</f>
        <v>0</v>
      </c>
      <c r="Z320" s="42"/>
      <c r="AA320" s="67"/>
      <c r="AB320" s="67"/>
      <c r="AC320" s="67"/>
    </row>
    <row r="321" spans="1:37" x14ac:dyDescent="0.2">
      <c r="A321" s="413"/>
      <c r="B321" s="413"/>
      <c r="C321" s="413"/>
      <c r="D321" s="413"/>
      <c r="E321" s="413"/>
      <c r="F321" s="413"/>
      <c r="G321" s="413"/>
      <c r="H321" s="413"/>
      <c r="I321" s="413"/>
      <c r="J321" s="413"/>
      <c r="K321" s="413"/>
      <c r="L321" s="413"/>
      <c r="M321" s="413"/>
      <c r="N321" s="413"/>
      <c r="O321" s="540"/>
      <c r="P321" s="537" t="s">
        <v>36</v>
      </c>
      <c r="Q321" s="538"/>
      <c r="R321" s="538"/>
      <c r="S321" s="538"/>
      <c r="T321" s="538"/>
      <c r="U321" s="538"/>
      <c r="V321" s="539"/>
      <c r="W321" s="42" t="s">
        <v>0</v>
      </c>
      <c r="X321" s="43">
        <f>GrossWeightTotal+PalletQtyTotal*25</f>
        <v>0</v>
      </c>
      <c r="Y321" s="43">
        <f>GrossWeightTotalR+PalletQtyTotalR*25</f>
        <v>0</v>
      </c>
      <c r="Z321" s="42"/>
      <c r="AA321" s="67"/>
      <c r="AB321" s="67"/>
      <c r="AC321" s="67"/>
    </row>
    <row r="322" spans="1:37" x14ac:dyDescent="0.2">
      <c r="A322" s="413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3"/>
      <c r="O322" s="540"/>
      <c r="P322" s="537" t="s">
        <v>37</v>
      </c>
      <c r="Q322" s="538"/>
      <c r="R322" s="538"/>
      <c r="S322" s="538"/>
      <c r="T322" s="538"/>
      <c r="U322" s="538"/>
      <c r="V322" s="539"/>
      <c r="W322" s="42" t="s">
        <v>20</v>
      </c>
      <c r="X322" s="43">
        <f>IFERROR(X23+X32+X39+X52+X57+X61+X67+X73+X78+X84+X94+X101+X111+X117+X123+X129+X134+X139+X145+X150+X156+X164+X169+X177+X181+X186+X195+X202+X212+X220+X225+X230+X236+X242+X249+X254+X260+X264+X272+X276+X281+X287+X311+X316,"0")</f>
        <v>0</v>
      </c>
      <c r="Y322" s="43">
        <f>IFERROR(Y23+Y32+Y39+Y52+Y57+Y61+Y67+Y73+Y78+Y84+Y94+Y101+Y111+Y117+Y123+Y129+Y134+Y139+Y145+Y150+Y156+Y164+Y169+Y177+Y181+Y186+Y195+Y202+Y212+Y220+Y225+Y230+Y236+Y242+Y249+Y254+Y260+Y264+Y272+Y276+Y281+Y287+Y311+Y316,"0")</f>
        <v>0</v>
      </c>
      <c r="Z322" s="42"/>
      <c r="AA322" s="67"/>
      <c r="AB322" s="67"/>
      <c r="AC322" s="67"/>
    </row>
    <row r="323" spans="1:37" ht="14.25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540"/>
      <c r="P323" s="537" t="s">
        <v>38</v>
      </c>
      <c r="Q323" s="538"/>
      <c r="R323" s="538"/>
      <c r="S323" s="538"/>
      <c r="T323" s="538"/>
      <c r="U323" s="538"/>
      <c r="V323" s="539"/>
      <c r="W323" s="45" t="s">
        <v>52</v>
      </c>
      <c r="X323" s="42"/>
      <c r="Y323" s="42"/>
      <c r="Z323" s="42">
        <f>IFERROR(Z23+Z32+Z39+Z52+Z57+Z61+Z67+Z73+Z78+Z84+Z94+Z101+Z111+Z117+Z123+Z129+Z134+Z139+Z145+Z150+Z156+Z164+Z169+Z177+Z181+Z186+Z195+Z202+Z212+Z220+Z225+Z230+Z236+Z242+Z249+Z254+Z260+Z264+Z272+Z276+Z281+Z287+Z311+Z316,"0")</f>
        <v>0</v>
      </c>
      <c r="AA323" s="67"/>
      <c r="AB323" s="67"/>
      <c r="AC323" s="67"/>
    </row>
    <row r="324" spans="1:37" ht="13.5" thickBot="1" x14ac:dyDescent="0.25"/>
    <row r="325" spans="1:37" ht="27" thickTop="1" thickBot="1" x14ac:dyDescent="0.25">
      <c r="A325" s="46" t="s">
        <v>9</v>
      </c>
      <c r="B325" s="88" t="s">
        <v>81</v>
      </c>
      <c r="C325" s="541" t="s">
        <v>45</v>
      </c>
      <c r="D325" s="541" t="s">
        <v>45</v>
      </c>
      <c r="E325" s="541" t="s">
        <v>45</v>
      </c>
      <c r="F325" s="541" t="s">
        <v>45</v>
      </c>
      <c r="G325" s="541" t="s">
        <v>45</v>
      </c>
      <c r="H325" s="541" t="s">
        <v>45</v>
      </c>
      <c r="I325" s="541" t="s">
        <v>45</v>
      </c>
      <c r="J325" s="541" t="s">
        <v>45</v>
      </c>
      <c r="K325" s="541" t="s">
        <v>45</v>
      </c>
      <c r="L325" s="541" t="s">
        <v>45</v>
      </c>
      <c r="M325" s="541" t="s">
        <v>45</v>
      </c>
      <c r="N325" s="542"/>
      <c r="O325" s="541" t="s">
        <v>45</v>
      </c>
      <c r="P325" s="541" t="s">
        <v>45</v>
      </c>
      <c r="Q325" s="541" t="s">
        <v>45</v>
      </c>
      <c r="R325" s="541" t="s">
        <v>45</v>
      </c>
      <c r="S325" s="541" t="s">
        <v>45</v>
      </c>
      <c r="T325" s="541" t="s">
        <v>45</v>
      </c>
      <c r="U325" s="541" t="s">
        <v>267</v>
      </c>
      <c r="V325" s="541" t="s">
        <v>267</v>
      </c>
      <c r="W325" s="541" t="s">
        <v>293</v>
      </c>
      <c r="X325" s="541" t="s">
        <v>293</v>
      </c>
      <c r="Y325" s="541" t="s">
        <v>316</v>
      </c>
      <c r="Z325" s="541" t="s">
        <v>316</v>
      </c>
      <c r="AA325" s="541" t="s">
        <v>316</v>
      </c>
      <c r="AB325" s="541" t="s">
        <v>316</v>
      </c>
      <c r="AC325" s="541" t="s">
        <v>316</v>
      </c>
      <c r="AD325" s="541" t="s">
        <v>316</v>
      </c>
      <c r="AE325" s="541" t="s">
        <v>316</v>
      </c>
      <c r="AF325" s="88" t="s">
        <v>380</v>
      </c>
      <c r="AG325" s="541" t="s">
        <v>385</v>
      </c>
      <c r="AH325" s="541" t="s">
        <v>385</v>
      </c>
      <c r="AI325" s="88" t="s">
        <v>395</v>
      </c>
      <c r="AJ325" s="541" t="s">
        <v>268</v>
      </c>
      <c r="AK325" s="541" t="s">
        <v>268</v>
      </c>
    </row>
    <row r="326" spans="1:37" ht="14.25" customHeight="1" thickTop="1" x14ac:dyDescent="0.2">
      <c r="A326" s="543" t="s">
        <v>10</v>
      </c>
      <c r="B326" s="541" t="s">
        <v>81</v>
      </c>
      <c r="C326" s="541" t="s">
        <v>90</v>
      </c>
      <c r="D326" s="541" t="s">
        <v>106</v>
      </c>
      <c r="E326" s="541" t="s">
        <v>119</v>
      </c>
      <c r="F326" s="541" t="s">
        <v>142</v>
      </c>
      <c r="G326" s="541" t="s">
        <v>164</v>
      </c>
      <c r="H326" s="541" t="s">
        <v>171</v>
      </c>
      <c r="I326" s="541" t="s">
        <v>176</v>
      </c>
      <c r="J326" s="541" t="s">
        <v>184</v>
      </c>
      <c r="K326" s="541" t="s">
        <v>203</v>
      </c>
      <c r="L326" s="541" t="s">
        <v>214</v>
      </c>
      <c r="M326" s="541" t="s">
        <v>228</v>
      </c>
      <c r="N326" s="1"/>
      <c r="O326" s="541" t="s">
        <v>234</v>
      </c>
      <c r="P326" s="541" t="s">
        <v>241</v>
      </c>
      <c r="Q326" s="541" t="s">
        <v>247</v>
      </c>
      <c r="R326" s="541" t="s">
        <v>252</v>
      </c>
      <c r="S326" s="541" t="s">
        <v>255</v>
      </c>
      <c r="T326" s="541" t="s">
        <v>263</v>
      </c>
      <c r="U326" s="541" t="s">
        <v>268</v>
      </c>
      <c r="V326" s="541" t="s">
        <v>272</v>
      </c>
      <c r="W326" s="541" t="s">
        <v>294</v>
      </c>
      <c r="X326" s="541" t="s">
        <v>312</v>
      </c>
      <c r="Y326" s="541" t="s">
        <v>317</v>
      </c>
      <c r="Z326" s="541" t="s">
        <v>330</v>
      </c>
      <c r="AA326" s="541" t="s">
        <v>340</v>
      </c>
      <c r="AB326" s="541" t="s">
        <v>355</v>
      </c>
      <c r="AC326" s="541" t="s">
        <v>366</v>
      </c>
      <c r="AD326" s="541" t="s">
        <v>370</v>
      </c>
      <c r="AE326" s="541" t="s">
        <v>374</v>
      </c>
      <c r="AF326" s="541" t="s">
        <v>381</v>
      </c>
      <c r="AG326" s="541" t="s">
        <v>386</v>
      </c>
      <c r="AH326" s="541" t="s">
        <v>392</v>
      </c>
      <c r="AI326" s="541" t="s">
        <v>396</v>
      </c>
      <c r="AJ326" s="541" t="s">
        <v>268</v>
      </c>
      <c r="AK326" s="541" t="s">
        <v>506</v>
      </c>
    </row>
    <row r="327" spans="1:37" ht="13.5" thickBot="1" x14ac:dyDescent="0.25">
      <c r="A327" s="544"/>
      <c r="B327" s="541"/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1"/>
      <c r="O327" s="541"/>
      <c r="P327" s="541"/>
      <c r="Q327" s="541"/>
      <c r="R327" s="541"/>
      <c r="S327" s="541"/>
      <c r="T327" s="541"/>
      <c r="U327" s="541"/>
      <c r="V327" s="541"/>
      <c r="W327" s="541"/>
      <c r="X327" s="541"/>
      <c r="Y327" s="541"/>
      <c r="Z327" s="541"/>
      <c r="AA327" s="541"/>
      <c r="AB327" s="541"/>
      <c r="AC327" s="541"/>
      <c r="AD327" s="541"/>
      <c r="AE327" s="541"/>
      <c r="AF327" s="541"/>
      <c r="AG327" s="541"/>
      <c r="AH327" s="541"/>
      <c r="AI327" s="541"/>
      <c r="AJ327" s="541"/>
      <c r="AK327" s="541"/>
    </row>
    <row r="328" spans="1:37" ht="18" thickTop="1" thickBot="1" x14ac:dyDescent="0.25">
      <c r="A328" s="46" t="s">
        <v>13</v>
      </c>
      <c r="B328" s="52">
        <f>IFERROR(X22*H22,"0")</f>
        <v>0</v>
      </c>
      <c r="C328" s="52">
        <f>IFERROR(X28*H28,"0")+IFERROR(X29*H29,"0")+IFERROR(X30*H30,"0")+IFERROR(X31*H31,"0")</f>
        <v>0</v>
      </c>
      <c r="D328" s="52">
        <f>IFERROR(X36*H36,"0")+IFERROR(X37*H37,"0")+IFERROR(X38*H38,"0")</f>
        <v>0</v>
      </c>
      <c r="E328" s="52">
        <f>IFERROR(X43*H43,"0")+IFERROR(X44*H44,"0")+IFERROR(X45*H45,"0")+IFERROR(X46*H46,"0")+IFERROR(X47*H47,"0")+IFERROR(X48*H48,"0")+IFERROR(X49*H49,"0")+IFERROR(X50*H50,"0")+IFERROR(X51*H51,"0")</f>
        <v>0</v>
      </c>
      <c r="F328" s="52">
        <f>IFERROR(X56*H56,"0")+IFERROR(X60*H60,"0")+IFERROR(X64*H64,"0")+IFERROR(X65*H65,"0")+IFERROR(X66*H66,"0")</f>
        <v>0</v>
      </c>
      <c r="G328" s="52">
        <f>IFERROR(X71*H71,"0")+IFERROR(X72*H72,"0")</f>
        <v>0</v>
      </c>
      <c r="H328" s="52">
        <f>IFERROR(X77*H77,"0")</f>
        <v>0</v>
      </c>
      <c r="I328" s="52">
        <f>IFERROR(X82*H82,"0")+IFERROR(X83*H83,"0")</f>
        <v>0</v>
      </c>
      <c r="J328" s="52">
        <f>IFERROR(X88*H88,"0")+IFERROR(X89*H89,"0")+IFERROR(X90*H90,"0")+IFERROR(X91*H91,"0")+IFERROR(X92*H92,"0")+IFERROR(X93*H93,"0")</f>
        <v>0</v>
      </c>
      <c r="K328" s="52">
        <f>IFERROR(X98*H98,"0")+IFERROR(X99*H99,"0")+IFERROR(X100*H100,"0")</f>
        <v>0</v>
      </c>
      <c r="L328" s="52">
        <f>IFERROR(X105*H105,"0")+IFERROR(X106*H106,"0")+IFERROR(X107*H107,"0")+IFERROR(X108*H108,"0")+IFERROR(X109*H109,"0")+IFERROR(X110*H110,"0")</f>
        <v>0</v>
      </c>
      <c r="M328" s="52">
        <f>IFERROR(X115*H115,"0")+IFERROR(X116*H116,"0")</f>
        <v>0</v>
      </c>
      <c r="N328" s="1"/>
      <c r="O328" s="52">
        <f>IFERROR(X121*H121,"0")+IFERROR(X122*H122,"0")</f>
        <v>0</v>
      </c>
      <c r="P328" s="52">
        <f>IFERROR(X127*H127,"0")+IFERROR(X128*H128,"0")</f>
        <v>0</v>
      </c>
      <c r="Q328" s="52">
        <f>IFERROR(X133*H133,"0")</f>
        <v>0</v>
      </c>
      <c r="R328" s="52">
        <f>IFERROR(X138*H138,"0")</f>
        <v>0</v>
      </c>
      <c r="S328" s="52">
        <f>IFERROR(X143*H143,"0")+IFERROR(X144*H144,"0")</f>
        <v>0</v>
      </c>
      <c r="T328" s="52">
        <f>IFERROR(X149*H149,"0")</f>
        <v>0</v>
      </c>
      <c r="U328" s="52">
        <f>IFERROR(X155*H155,"0")</f>
        <v>0</v>
      </c>
      <c r="V328" s="52">
        <f>IFERROR(X160*H160,"0")+IFERROR(X161*H161,"0")+IFERROR(X162*H162,"0")+IFERROR(X163*H163,"0")+IFERROR(X167*H167,"0")+IFERROR(X168*H168,"0")</f>
        <v>0</v>
      </c>
      <c r="W328" s="52">
        <f>IFERROR(X174*H174,"0")+IFERROR(X175*H175,"0")+IFERROR(X176*H176,"0")+IFERROR(X180*H180,"0")</f>
        <v>0</v>
      </c>
      <c r="X328" s="52">
        <f>IFERROR(X185*H185,"0")</f>
        <v>0</v>
      </c>
      <c r="Y328" s="52">
        <f>IFERROR(X191*H191,"0")+IFERROR(X192*H192,"0")+IFERROR(X193*H193,"0")+IFERROR(X194*H194,"0")</f>
        <v>0</v>
      </c>
      <c r="Z328" s="52">
        <f>IFERROR(X199*H199,"0")+IFERROR(X200*H200,"0")+IFERROR(X201*H201,"0")</f>
        <v>0</v>
      </c>
      <c r="AA328" s="52">
        <f>IFERROR(X206*H206,"0")+IFERROR(X207*H207,"0")+IFERROR(X208*H208,"0")+IFERROR(X209*H209,"0")+IFERROR(X210*H210,"0")+IFERROR(X211*H211,"0")</f>
        <v>0</v>
      </c>
      <c r="AB328" s="52">
        <f>IFERROR(X216*H216,"0")+IFERROR(X217*H217,"0")+IFERROR(X218*H218,"0")+IFERROR(X219*H219,"0")</f>
        <v>0</v>
      </c>
      <c r="AC328" s="52">
        <f>IFERROR(X224*H224,"0")</f>
        <v>0</v>
      </c>
      <c r="AD328" s="52">
        <f>IFERROR(X229*H229,"0")</f>
        <v>0</v>
      </c>
      <c r="AE328" s="52">
        <f>IFERROR(X234*H234,"0")+IFERROR(X235*H235,"0")</f>
        <v>0</v>
      </c>
      <c r="AF328" s="52">
        <f>IFERROR(X241*H241,"0")</f>
        <v>0</v>
      </c>
      <c r="AG328" s="52">
        <f>IFERROR(X247*H247,"0")+IFERROR(X248*H248,"0")</f>
        <v>0</v>
      </c>
      <c r="AH328" s="52">
        <f>IFERROR(X253*H253,"0")</f>
        <v>0</v>
      </c>
      <c r="AI328" s="52">
        <f>IFERROR(X259*H259,"0")+IFERROR(X263*H263,"0")</f>
        <v>0</v>
      </c>
      <c r="AJ328" s="52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0</v>
      </c>
      <c r="AK328" s="52">
        <f>IFERROR(X315*H315,"0")</f>
        <v>0</v>
      </c>
    </row>
    <row r="329" spans="1:37" ht="13.5" thickTop="1" x14ac:dyDescent="0.2">
      <c r="C329" s="1"/>
    </row>
    <row r="330" spans="1:37" ht="19.5" customHeight="1" x14ac:dyDescent="0.2">
      <c r="A330" s="70" t="s">
        <v>62</v>
      </c>
      <c r="B330" s="70" t="s">
        <v>63</v>
      </c>
      <c r="C330" s="70" t="s">
        <v>65</v>
      </c>
    </row>
    <row r="331" spans="1:37" x14ac:dyDescent="0.2">
      <c r="A331" s="71">
        <f>SUMPRODUCT(--(BB:BB="ЗПФ"),--(W:W="кор"),H:H,Y:Y)+SUMPRODUCT(--(BB:BB="ЗПФ"),--(W:W="кг"),Y:Y)</f>
        <v>0</v>
      </c>
      <c r="B331" s="72">
        <f>SUMPRODUCT(--(BB:BB="ПГП"),--(W:W="кор"),H:H,Y:Y)+SUMPRODUCT(--(BB:BB="ПГП"),--(W:W="кг"),Y:Y)</f>
        <v>0</v>
      </c>
      <c r="C331" s="72">
        <f>SUMPRODUCT(--(BB:BB="КИЗ"),--(W:W="кор"),H:H,Y:Y)+SUMPRODUCT(--(BB:BB="КИЗ"),--(W:W="кг"),Y:Y)</f>
        <v>0</v>
      </c>
    </row>
  </sheetData>
  <sheetProtection algorithmName="SHA-512" hashValue="VpvDSXRdEGl8m0R3sZFH53LOsljC+PFhCYKsMhJAhP/kHcfoBv4PVdLDvpGtTgsYRqqyAC936UOAL7fUfJZX+A==" saltValue="LvlzIrMhaOuOoEiyn/D7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1">
    <mergeCell ref="AC326:AC327"/>
    <mergeCell ref="AD326:AD327"/>
    <mergeCell ref="AE326:AE327"/>
    <mergeCell ref="AF326:AF327"/>
    <mergeCell ref="AG326:AG327"/>
    <mergeCell ref="AH326:AH327"/>
    <mergeCell ref="AI326:AI327"/>
    <mergeCell ref="AJ326:AJ327"/>
    <mergeCell ref="AK326:AK327"/>
    <mergeCell ref="T326:T327"/>
    <mergeCell ref="U326:U327"/>
    <mergeCell ref="V326:V327"/>
    <mergeCell ref="W326:W327"/>
    <mergeCell ref="X326:X327"/>
    <mergeCell ref="Y326:Y327"/>
    <mergeCell ref="Z326:Z327"/>
    <mergeCell ref="AA326:AA327"/>
    <mergeCell ref="AB326:AB327"/>
    <mergeCell ref="C325:T325"/>
    <mergeCell ref="U325:V325"/>
    <mergeCell ref="W325:X325"/>
    <mergeCell ref="Y325:AE325"/>
    <mergeCell ref="AG325:AH325"/>
    <mergeCell ref="AJ325:AK325"/>
    <mergeCell ref="A326:A327"/>
    <mergeCell ref="B326:B327"/>
    <mergeCell ref="C326:C327"/>
    <mergeCell ref="D326:D327"/>
    <mergeCell ref="E326:E327"/>
    <mergeCell ref="F326:F327"/>
    <mergeCell ref="G326:G327"/>
    <mergeCell ref="H326:H327"/>
    <mergeCell ref="I326:I327"/>
    <mergeCell ref="J326:J327"/>
    <mergeCell ref="K326:K327"/>
    <mergeCell ref="L326:L327"/>
    <mergeCell ref="M326:M327"/>
    <mergeCell ref="O326:O327"/>
    <mergeCell ref="P326:P327"/>
    <mergeCell ref="Q326:Q327"/>
    <mergeCell ref="R326:R327"/>
    <mergeCell ref="S326:S327"/>
    <mergeCell ref="D315:E315"/>
    <mergeCell ref="P315:T315"/>
    <mergeCell ref="P316:V316"/>
    <mergeCell ref="A316:O317"/>
    <mergeCell ref="P317:V317"/>
    <mergeCell ref="P318:V318"/>
    <mergeCell ref="A318:O323"/>
    <mergeCell ref="P319:V319"/>
    <mergeCell ref="P320:V320"/>
    <mergeCell ref="P321:V321"/>
    <mergeCell ref="P322:V322"/>
    <mergeCell ref="P323:V323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D270:E270"/>
    <mergeCell ref="P270:T270"/>
    <mergeCell ref="A258:Z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44:Z244"/>
    <mergeCell ref="A245:Z245"/>
    <mergeCell ref="A246:Z246"/>
    <mergeCell ref="D247:E247"/>
    <mergeCell ref="P247:T247"/>
    <mergeCell ref="D248:E248"/>
    <mergeCell ref="P248:T248"/>
    <mergeCell ref="P249:V249"/>
    <mergeCell ref="A249:O250"/>
    <mergeCell ref="P250:V250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P242:V242"/>
    <mergeCell ref="A242:O243"/>
    <mergeCell ref="P243:V243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A183:Z183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A86:Z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P73:V73"/>
    <mergeCell ref="A73:O74"/>
    <mergeCell ref="P74:V74"/>
    <mergeCell ref="A75:Z75"/>
    <mergeCell ref="A76:Z76"/>
    <mergeCell ref="D77:E77"/>
    <mergeCell ref="P77:T77"/>
    <mergeCell ref="P78:V78"/>
    <mergeCell ref="A78:O79"/>
    <mergeCell ref="P79:V79"/>
    <mergeCell ref="P67:V67"/>
    <mergeCell ref="A67:O68"/>
    <mergeCell ref="P68:V68"/>
    <mergeCell ref="A69:Z69"/>
    <mergeCell ref="A70:Z70"/>
    <mergeCell ref="D71:E71"/>
    <mergeCell ref="P71:T71"/>
    <mergeCell ref="D72:E72"/>
    <mergeCell ref="P72:T72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5 X298:X310 X292:X296 X290 X286 X280 X269:X271 X263 X259 X253 X248 X241 X234:X235 X229 X224 X208:X210 X200:X201 X191:X194 X185 X180 X167:X168 X163 X160:X161 X155 X149 X143:X144 X138 X133 X121:X122 X110 X90:X92 X88 X77 X64:X66 X60 X56 X43:X48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 X291 X284:X285 X279 X275 X247 X216:X219 X211 X206:X207 X199 X174:X176 X162 X127:X128 X107:X109 X105 X98:X99 X82:X83 X71:X72 X49:X51" xr:uid="{00000000-0002-0000-0000-00001F000000}">
      <formula1>IF(AK49&gt;0,OR(X49=0,AND(IF(X49-AK49&gt;=0,TRUE,FALSE),X49&gt;0,IF(X49/K49=ROUND(X49/K49,0),TRUE,FALSE))),FALSE)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115:X116 X106 X100 X93" xr:uid="{00000000-0002-0000-0000-00002D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511</v>
      </c>
      <c r="H1" s="9"/>
    </row>
    <row r="3" spans="2:8" x14ac:dyDescent="0.2">
      <c r="B3" s="53" t="s">
        <v>512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514</v>
      </c>
      <c r="D6" s="53" t="s">
        <v>515</v>
      </c>
      <c r="E6" s="53" t="s">
        <v>46</v>
      </c>
    </row>
    <row r="8" spans="2:8" x14ac:dyDescent="0.2">
      <c r="B8" s="53" t="s">
        <v>80</v>
      </c>
      <c r="C8" s="53" t="s">
        <v>514</v>
      </c>
      <c r="D8" s="53" t="s">
        <v>46</v>
      </c>
      <c r="E8" s="53" t="s">
        <v>46</v>
      </c>
    </row>
    <row r="10" spans="2:8" x14ac:dyDescent="0.2">
      <c r="B10" s="53" t="s">
        <v>516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519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526</v>
      </c>
      <c r="C20" s="53" t="s">
        <v>46</v>
      </c>
      <c r="D20" s="53" t="s">
        <v>46</v>
      </c>
      <c r="E20" s="53" t="s">
        <v>46</v>
      </c>
    </row>
  </sheetData>
  <sheetProtection algorithmName="SHA-512" hashValue="G/+I38UmQAVga8RPQbJCiE2riBU4Z/spizOZAmp271l9woOEAenNsRJl9ySe6GtOtK/mFRY5mIsA1T/gcK3n2Q==" saltValue="H9FEIMeNdZVup0qQU3bR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2025-02-14T06:53:42Z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